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BenMurphy\Public First Dropbox\Policy and Research Team\Polling\Client Tables\Uber Taiwan\Polling Team Resources\Consumers\"/>
    </mc:Choice>
  </mc:AlternateContent>
  <xr:revisionPtr revIDLastSave="0" documentId="13_ncr:1_{C03B62E3-4CDB-40F5-A9AD-AD4D9AC5DB48}" xr6:coauthVersionLast="47" xr6:coauthVersionMax="47" xr10:uidLastSave="{00000000-0000-0000-0000-000000000000}"/>
  <bookViews>
    <workbookView xWindow="-110" yWindow="-110" windowWidth="19420" windowHeight="11500" firstSheet="2"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8" l="1"/>
  <c r="B21" i="104"/>
  <c r="B22" i="103"/>
  <c r="B20" i="102"/>
  <c r="B22" i="101"/>
  <c r="B19" i="100"/>
  <c r="B16" i="99"/>
  <c r="B16" i="98"/>
  <c r="B16" i="97"/>
  <c r="B16" i="96"/>
  <c r="B16" i="95"/>
  <c r="B16" i="94"/>
  <c r="B16" i="93"/>
  <c r="B16" i="92"/>
  <c r="B16" i="91"/>
  <c r="B19" i="90"/>
  <c r="B20" i="89"/>
  <c r="B22" i="88"/>
  <c r="B22" i="87"/>
  <c r="B22" i="86"/>
  <c r="B22" i="85"/>
  <c r="B24" i="84"/>
  <c r="B16" i="83"/>
  <c r="B16" i="82"/>
  <c r="B16" i="81"/>
  <c r="B16" i="80"/>
  <c r="B16" i="79"/>
  <c r="B16" i="78"/>
  <c r="B19" i="77"/>
  <c r="B22" i="76"/>
  <c r="B19" i="75"/>
  <c r="B22" i="74"/>
  <c r="B22" i="73"/>
  <c r="B22" i="72"/>
  <c r="B22" i="71"/>
  <c r="B19" i="70"/>
  <c r="B19" i="69"/>
  <c r="B18" i="68"/>
  <c r="B18" i="67"/>
  <c r="B21" i="66"/>
  <c r="B23" i="65"/>
  <c r="B17" i="64"/>
  <c r="B17" i="63"/>
  <c r="B17" i="62"/>
  <c r="B17" i="61"/>
  <c r="B17" i="60"/>
  <c r="B17" i="59"/>
  <c r="B17" i="58"/>
  <c r="B17" i="57"/>
  <c r="B23" i="56"/>
  <c r="B19" i="55"/>
  <c r="B19" i="54"/>
  <c r="B19" i="53"/>
  <c r="B19" i="52"/>
  <c r="B19" i="51"/>
  <c r="B16" i="50"/>
  <c r="B16" i="49"/>
  <c r="B24" i="48"/>
  <c r="B24" i="47"/>
  <c r="B24" i="46"/>
  <c r="B19" i="45"/>
  <c r="B21" i="44"/>
  <c r="B22" i="43"/>
  <c r="B22" i="42"/>
  <c r="B23" i="41"/>
  <c r="B18" i="40"/>
  <c r="B16" i="39"/>
  <c r="B16" i="38"/>
  <c r="B16" i="37"/>
  <c r="B16" i="36"/>
  <c r="B16" i="35"/>
  <c r="B16" i="34"/>
  <c r="B23" i="33"/>
  <c r="B23" i="32"/>
  <c r="B23" i="31"/>
  <c r="B23" i="30"/>
  <c r="B23" i="29"/>
  <c r="B20" i="28"/>
  <c r="B22" i="27"/>
  <c r="B22" i="26"/>
  <c r="B22" i="25"/>
  <c r="B22" i="24"/>
  <c r="B22" i="23"/>
  <c r="B22" i="22"/>
  <c r="B22" i="21"/>
  <c r="B22" i="20"/>
  <c r="B22" i="19"/>
  <c r="B22" i="18"/>
  <c r="B22" i="17"/>
  <c r="B22" i="16"/>
  <c r="B22" i="15"/>
  <c r="B22" i="14"/>
  <c r="B22" i="13"/>
  <c r="B22" i="12"/>
  <c r="B19" i="11"/>
  <c r="B23" i="10"/>
  <c r="B21" i="9"/>
  <c r="B27" i="8"/>
  <c r="B24" i="7"/>
  <c r="B24" i="6"/>
  <c r="B20" i="5"/>
  <c r="B21" i="4"/>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E83" i="2"/>
  <c r="D83" i="2"/>
  <c r="E82" i="2"/>
  <c r="D82" i="2"/>
  <c r="E81" i="2"/>
  <c r="D81" i="2"/>
  <c r="E80" i="2"/>
  <c r="D80" i="2"/>
  <c r="E79" i="2"/>
  <c r="D79" i="2"/>
  <c r="E78" i="2"/>
  <c r="D78" i="2"/>
  <c r="E77" i="2"/>
  <c r="D77" i="2"/>
  <c r="D76" i="2"/>
  <c r="E75" i="2"/>
  <c r="D75" i="2"/>
  <c r="E74" i="2"/>
  <c r="D74" i="2"/>
  <c r="E73" i="2"/>
  <c r="D73" i="2"/>
  <c r="E72" i="2"/>
  <c r="D72" i="2"/>
  <c r="E71"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D56" i="2"/>
  <c r="E55" i="2"/>
  <c r="D55" i="2"/>
  <c r="E54" i="2"/>
  <c r="D54" i="2"/>
  <c r="E53" i="2"/>
  <c r="D53" i="2"/>
  <c r="E52" i="2"/>
  <c r="D52" i="2"/>
  <c r="D51" i="2"/>
  <c r="E50" i="2"/>
  <c r="D50" i="2"/>
  <c r="E49" i="2"/>
  <c r="D49" i="2"/>
  <c r="E48" i="2"/>
  <c r="D48" i="2"/>
  <c r="E47" i="2"/>
  <c r="D47" i="2"/>
  <c r="E46" i="2"/>
  <c r="D46" i="2"/>
  <c r="E45" i="2"/>
  <c r="D45" i="2"/>
  <c r="E44" i="2"/>
  <c r="D44" i="2"/>
  <c r="E43" i="2"/>
  <c r="D43" i="2"/>
  <c r="E42" i="2"/>
  <c r="D42" i="2"/>
  <c r="E41" i="2"/>
  <c r="D41" i="2"/>
  <c r="E40" i="2"/>
  <c r="D40" i="2"/>
  <c r="D39" i="2"/>
  <c r="E38" i="2"/>
  <c r="D38" i="2"/>
  <c r="E37" i="2"/>
  <c r="D37" i="2"/>
  <c r="E36" i="2"/>
  <c r="D36" i="2"/>
  <c r="E35" i="2"/>
  <c r="D35" i="2"/>
  <c r="D34" i="2"/>
  <c r="E33" i="2"/>
  <c r="D33" i="2"/>
  <c r="E32" i="2"/>
  <c r="D32" i="2"/>
  <c r="E31" i="2"/>
  <c r="D31" i="2"/>
  <c r="E30" i="2"/>
  <c r="D30" i="2"/>
  <c r="E29" i="2"/>
  <c r="D29" i="2"/>
  <c r="E28" i="2"/>
  <c r="D28" i="2"/>
  <c r="E27" i="2"/>
  <c r="D27" i="2"/>
  <c r="E26" i="2"/>
  <c r="D26"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<sst xmlns="http://schemas.openxmlformats.org/spreadsheetml/2006/main" count="7179" uniqueCount="404">
  <si>
    <t>Public First Poll for Uber Taiwan (Consumers)</t>
  </si>
  <si>
    <t>Fieldwork:</t>
  </si>
  <si>
    <t>6th Aug - 23rd Aug 2024</t>
  </si>
  <si>
    <t xml:space="preserve">Interview Method: </t>
  </si>
  <si>
    <t>Online Survey</t>
  </si>
  <si>
    <t>Population represented:</t>
  </si>
  <si>
    <t>Taiwanese Adults</t>
  </si>
  <si>
    <t>Sample size:</t>
  </si>
  <si>
    <t>Methodology:</t>
  </si>
  <si>
    <t>All results are weighted using Iterative Proportional Fitting, or 'Raking'. The results are  weighted by interlocking age and gender, region, and education level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</si>
  <si>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</si>
  <si>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</si>
  <si>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</si>
  <si>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</si>
  <si>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</si>
  <si>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</si>
  <si>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</si>
  <si>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</si>
  <si>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</si>
  <si>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</si>
  <si>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</si>
  <si>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</si>
  <si>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</si>
  <si>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</si>
  <si>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</si>
  <si>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</si>
  <si>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</si>
  <si>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Changhua County</t>
  </si>
  <si>
    <t>New Taipei City</t>
  </si>
  <si>
    <t>Taichung City</t>
  </si>
  <si>
    <t>Tainan City</t>
  </si>
  <si>
    <t>Kaohsiung City</t>
  </si>
  <si>
    <t>Chiayi City</t>
  </si>
  <si>
    <t>Taipei City</t>
  </si>
  <si>
    <t>Miaoli County</t>
  </si>
  <si>
    <t>Pingtung County</t>
  </si>
  <si>
    <t>Taoyuan City</t>
  </si>
  <si>
    <t>Yunlin County</t>
  </si>
  <si>
    <t>Yilan County</t>
  </si>
  <si>
    <t>Hsinchu County</t>
  </si>
  <si>
    <t>Chiayi County</t>
  </si>
  <si>
    <t>Hsinchu City</t>
  </si>
  <si>
    <t>Hualien County</t>
  </si>
  <si>
    <t>Keelung City</t>
  </si>
  <si>
    <t>Taitung County</t>
  </si>
  <si>
    <t>Nantou County</t>
  </si>
  <si>
    <t>Penghu County</t>
  </si>
  <si>
    <t>Kinmen County</t>
  </si>
  <si>
    <t>University educated or above</t>
  </si>
  <si>
    <t>Below university educated</t>
  </si>
  <si>
    <t>Uber Eats</t>
  </si>
  <si>
    <t>Gender</t>
  </si>
  <si>
    <t>Age Group</t>
  </si>
  <si>
    <t>Region</t>
  </si>
  <si>
    <t>Education level</t>
  </si>
  <si>
    <t>Uber Eats Users</t>
  </si>
  <si>
    <t>Increasing variety of food available</t>
  </si>
  <si>
    <t>The arrival of food delivery apps</t>
  </si>
  <si>
    <t>Increasing number of restaurants available</t>
  </si>
  <si>
    <t>Increased prevalence of cashless dining options</t>
  </si>
  <si>
    <t>Higher quality of food</t>
  </si>
  <si>
    <t>Increasing incomes meaning more food is affordable</t>
  </si>
  <si>
    <t>Don’t know</t>
  </si>
  <si>
    <t>Other (Please specify)</t>
  </si>
  <si>
    <t>Which, if any, of the following had the biggest positive impact on your dining experience in the last ten years? Select up to three.</t>
  </si>
  <si>
    <t>BASE: All Respondents</t>
  </si>
  <si>
    <t>Fieldwork:  6th Aug - 23rd Aug 2024</t>
  </si>
  <si>
    <t>Data weighted by interlocking age and gender, region, and education level to nationally representative proportions</t>
  </si>
  <si>
    <t>Foodpanda</t>
  </si>
  <si>
    <t>Foodomo</t>
  </si>
  <si>
    <t>Lalamove</t>
  </si>
  <si>
    <t>None of the above</t>
  </si>
  <si>
    <t>Thinking back over the last year, have you used any of these delivery apps to order food or essential items?</t>
  </si>
  <si>
    <t>Multiple times a day</t>
  </si>
  <si>
    <t>Daily</t>
  </si>
  <si>
    <t>Multiple times a week</t>
  </si>
  <si>
    <t>Weekly</t>
  </si>
  <si>
    <t>Multiple times a month</t>
  </si>
  <si>
    <t>Monthly</t>
  </si>
  <si>
    <t>Multiple times a year</t>
  </si>
  <si>
    <t>Once a year</t>
  </si>
  <si>
    <t>Less often</t>
  </si>
  <si>
    <t>Never</t>
  </si>
  <si>
    <t xml:space="preserve"> On average, how often do you order from a food delivery app?</t>
  </si>
  <si>
    <t>0</t>
  </si>
  <si>
    <t>*</t>
  </si>
  <si>
    <t xml:space="preserve"> And on average, how often do you order from Uber Eats?</t>
  </si>
  <si>
    <t>BASE: Uber Eats users</t>
  </si>
  <si>
    <t>Less than $10</t>
  </si>
  <si>
    <t>$10-$19</t>
  </si>
  <si>
    <t>$20-$29</t>
  </si>
  <si>
    <t>$30-$39</t>
  </si>
  <si>
    <t>$40-$49</t>
  </si>
  <si>
    <t>$50-$59</t>
  </si>
  <si>
    <t>$60-$69</t>
  </si>
  <si>
    <t>$70-$79</t>
  </si>
  <si>
    <t>$80-$89</t>
  </si>
  <si>
    <t>$90-$99</t>
  </si>
  <si>
    <t>$100-$149</t>
  </si>
  <si>
    <t>$150-199</t>
  </si>
  <si>
    <t>$200 or more</t>
  </si>
  <si>
    <t xml:space="preserve"> On average, when you order from a food delivery app, how much do you spend? All values are in NTD$.</t>
  </si>
  <si>
    <t>BASE: Food delivery app users</t>
  </si>
  <si>
    <t>Dinner</t>
  </si>
  <si>
    <t>Lunch</t>
  </si>
  <si>
    <t>A drink or snack</t>
  </si>
  <si>
    <t>Essential items from grocery stores</t>
  </si>
  <si>
    <t>Dessert</t>
  </si>
  <si>
    <t>Breakfast</t>
  </si>
  <si>
    <t>Essential items from pharmacies</t>
  </si>
  <si>
    <t>When you use a food delivery service, what do you most frequently order? Please select all that apply.</t>
  </si>
  <si>
    <t>Convenience</t>
  </si>
  <si>
    <t>Greater variety of food</t>
  </si>
  <si>
    <t>Quick delivery times</t>
  </si>
  <si>
    <t>Tired of cooking or doing dishes</t>
  </si>
  <si>
    <t>Seamless ordering and payment experience</t>
  </si>
  <si>
    <t>Good service</t>
  </si>
  <si>
    <t>Reasonable price when compared to cooking myself</t>
  </si>
  <si>
    <t>Ability to support local restaurants</t>
  </si>
  <si>
    <t>Which of the following, if any, are important reasons why you order using food delivery apps? Please select all that apply.</t>
  </si>
  <si>
    <t>Significantly increased it</t>
  </si>
  <si>
    <t>Moderately increased it</t>
  </si>
  <si>
    <t>No impact</t>
  </si>
  <si>
    <t>Moderately decreased it</t>
  </si>
  <si>
    <t>Significantly decreased it</t>
  </si>
  <si>
    <t>Don't know</t>
  </si>
  <si>
    <t xml:space="preserve"> In your experience, how has the availability of food delivery apps affected the amount of food you order for delivery?</t>
  </si>
  <si>
    <t xml:space="preserve"> Food delivery apps helped improve my quality of life when we weren’t allowed to eat out</t>
  </si>
  <si>
    <t xml:space="preserve"> Food delivery apps have made it easier to access a greater variety of good food</t>
  </si>
  <si>
    <t xml:space="preserve"> Food delivery apps are a lot more convenient than other forms of takeout</t>
  </si>
  <si>
    <t xml:space="preserve"> Food delivery apps have increased overall the amount my household orders from restaurants</t>
  </si>
  <si>
    <t xml:space="preserve"> Food delivery apps are not worth the additional money</t>
  </si>
  <si>
    <t>Strongly agree</t>
  </si>
  <si>
    <t>Somewhat agree</t>
  </si>
  <si>
    <t>Neither agree nor disagree</t>
  </si>
  <si>
    <t>Somewhat disagree</t>
  </si>
  <si>
    <t>Strongly disagree</t>
  </si>
  <si>
    <t>Total Agree:</t>
  </si>
  <si>
    <t>Total Disagree:</t>
  </si>
  <si>
    <t>Net:</t>
  </si>
  <si>
    <t>Grid Summary: Below are several statements that you may agree or disagree with. Using the scale, indicate your agreement with each item</t>
  </si>
  <si>
    <t>Below are several statements that you may agree or disagree with. Using the scale, indicate your agreement with each item: Food delivery apps have made it easier to access a greater variety of good food</t>
  </si>
  <si>
    <t>Below are several statements that you may agree or disagree with. Using the scale, indicate your agreement with each item: Food delivery apps are a lot more convenient than other forms of takeout</t>
  </si>
  <si>
    <t>Below are several statements that you may agree or disagree with. Using the scale, indicate your agreement with each item: Food delivery apps have increased overall the amount my household orders from restaurants</t>
  </si>
  <si>
    <t>Below are several statements that you may agree or disagree with. Using the scale, indicate your agreement with each item: Food delivery apps helped improve my quality of life when we weren’t allowed to eat out</t>
  </si>
  <si>
    <t>Below are several statements that you may agree or disagree with. Using the scale, indicate your agreement with each item: Food delivery apps are not worth the additional money</t>
  </si>
  <si>
    <t xml:space="preserve"> To what extent do you agree or disagree with the following?“Food delivery apps make it easier to support local businesses than it would be if they did not exist”</t>
  </si>
  <si>
    <t>BASE: Question randomly assigned to respondents</t>
  </si>
  <si>
    <t xml:space="preserve"> To what extent do you agree or disagree with the following?“Food delivery apps make it easier to support family-run businesses than it would be if they did not exist”</t>
  </si>
  <si>
    <t xml:space="preserve"> Food delivery apps have made it easier to discover new restaurants</t>
  </si>
  <si>
    <t xml:space="preserve"> Food delivery apps make it easier to access good tasting food</t>
  </si>
  <si>
    <t xml:space="preserve"> I prefer to order from family run businesses when I can</t>
  </si>
  <si>
    <t xml:space="preserve"> Food delivery apps make it easier to access high quality food</t>
  </si>
  <si>
    <t xml:space="preserve"> I have ordered from a restaurant I had never dined at before via a delivery app</t>
  </si>
  <si>
    <t xml:space="preserve"> I have used food delivery apps to order from a small business before</t>
  </si>
  <si>
    <t xml:space="preserve"> I have used food delivery apps to order from a family-run business before</t>
  </si>
  <si>
    <t>Grid Summary: And to what extent do you agree or disagree with the following?</t>
  </si>
  <si>
    <t>And to what extent do you agree or disagree with the following?: I have ordered from a restaurant I had never dined at before via a delivery app</t>
  </si>
  <si>
    <t>And to what extent do you agree or disagree with the following?: Food delivery apps have made it easier to discover new restaurants</t>
  </si>
  <si>
    <t>And to what extent do you agree or disagree with the following?: I have used food delivery apps to order from a small business before</t>
  </si>
  <si>
    <t>And to what extent do you agree or disagree with the following?: I have used food delivery apps to order from a family-run business before</t>
  </si>
  <si>
    <t>And to what extent do you agree or disagree with the following?: I prefer to order from family run businesses when I can</t>
  </si>
  <si>
    <t>And to what extent do you agree or disagree with the following?: Food delivery apps make it easier to access high quality food</t>
  </si>
  <si>
    <t>And to what extent do you agree or disagree with the following?: Food delivery apps make it easier to access good tasting food</t>
  </si>
  <si>
    <t>Much better</t>
  </si>
  <si>
    <t>Somewhat better</t>
  </si>
  <si>
    <t>Neither better nor worse</t>
  </si>
  <si>
    <t>Somewhat worse</t>
  </si>
  <si>
    <t>Much worse</t>
  </si>
  <si>
    <t>N/A - I did not live in my area 10 years ago</t>
  </si>
  <si>
    <t xml:space="preserve"> Do you think that the quality of food available in your area is better or worse than it was 10 years ago?</t>
  </si>
  <si>
    <t xml:space="preserve"> Order food for a birthday party</t>
  </si>
  <si>
    <t xml:space="preserve"> Order food for a date</t>
  </si>
  <si>
    <t xml:space="preserve"> Order food for a family meal</t>
  </si>
  <si>
    <t xml:space="preserve"> Order food for myself after a long day at work</t>
  </si>
  <si>
    <t>Yearly</t>
  </si>
  <si>
    <t>Grid Summary: How often, if at all, do you use Uber Eats to do the following?</t>
  </si>
  <si>
    <t>How often, if at all, do you use Uber Eats to do the following?: Order food for a birthday party</t>
  </si>
  <si>
    <t>How often, if at all, do you use Uber Eats to do the following?: Order food for a date</t>
  </si>
  <si>
    <t>How often, if at all, do you use Uber Eats to do the following?: Order food for a family meal</t>
  </si>
  <si>
    <t>How often, if at all, do you use Uber Eats to do the following?: Order food for myself after a long day at work</t>
  </si>
  <si>
    <t xml:space="preserve"> I have discovered a new favorite restaurant by using the Uber Eats app</t>
  </si>
  <si>
    <t xml:space="preserve"> I have ordered from a restaurant I had never dined at before through the Uber Eats app</t>
  </si>
  <si>
    <t xml:space="preserve"> I have eaten in-person at a restaurant after first trying it through the Uber Eats app</t>
  </si>
  <si>
    <t xml:space="preserve"> I have used Uber Eats to order from a small business before</t>
  </si>
  <si>
    <t xml:space="preserve"> I have used Uber Eats to order from a family-run business before</t>
  </si>
  <si>
    <t>This is true for me</t>
  </si>
  <si>
    <t>This is NOT true for me</t>
  </si>
  <si>
    <t>Grid Summary: Which, if any, of the following are true for you?</t>
  </si>
  <si>
    <t>Which, if any, of the following are true for you?: I have discovered a new favorite restaurant by using the Uber Eats app</t>
  </si>
  <si>
    <t>Which, if any, of the following are true for you?: I have ordered from a restaurant I had never dined at before through the Uber Eats app</t>
  </si>
  <si>
    <t>Which, if any, of the following are true for you?: I have eaten in-person at a restaurant after first trying it through the Uber Eats app</t>
  </si>
  <si>
    <t>Which, if any, of the following are true for you?: I have used Uber Eats to order from a small business before</t>
  </si>
  <si>
    <t>Which, if any, of the following are true for you?: I have used Uber Eats to order from a family-run business before</t>
  </si>
  <si>
    <t>Independent restaurant (not part of a large chain)</t>
  </si>
  <si>
    <t>Family-owned restaurant</t>
  </si>
  <si>
    <t>Food stall</t>
  </si>
  <si>
    <t>You said you have discovered a new restaurant by using the Uber Eats app. How would you describe this restaurant? Select all that apply.</t>
  </si>
  <si>
    <t>BASE: Have discovered a new restaurant through Uber Eats</t>
  </si>
  <si>
    <t>Which of the following, if any, are important reasons why you order using Uber Eats? Please select all that apply.</t>
  </si>
  <si>
    <t xml:space="preserve"> To what extent do you agree or disagree with the following?“Uber Eats makes it easier to support local businesses than it would be if the app did not exist”</t>
  </si>
  <si>
    <t xml:space="preserve"> To what extent do you agree or disagree with the following?“Uber Eats makes it easier to support family-run businesses than it would be if the app did not exist”</t>
  </si>
  <si>
    <t>All of the meals (100%)</t>
  </si>
  <si>
    <t>The vast majority of meals (75% - 99%)</t>
  </si>
  <si>
    <t>A majority of meals (51% - 75%)</t>
  </si>
  <si>
    <t>Around half of meals (50%)</t>
  </si>
  <si>
    <t>Less than half of meals (25-49%)</t>
  </si>
  <si>
    <t>Almost no meals (1%-25%)</t>
  </si>
  <si>
    <t>N/A - I’ve never done this (0%)</t>
  </si>
  <si>
    <t xml:space="preserve"> If you were to guess, what proportion of the food you order using Uber Eats is ordered from small or family-owned restaurants?</t>
  </si>
  <si>
    <t>The vast majority of meals (Over 75%) from independent restaurants, with the rest from chains</t>
  </si>
  <si>
    <t>A majority of meals (51% - 75%) from independent restaurants, with the rest from chains</t>
  </si>
  <si>
    <t>Around half of meals (50%) from independent restaurants, with the rest from chains</t>
  </si>
  <si>
    <t>Less than half of meals (25-49%) from independent restaurants, with the rest from chains</t>
  </si>
  <si>
    <t>Almost no meals (Less than 25%) from independent restaurants, with the rest from chains</t>
  </si>
  <si>
    <t xml:space="preserve"> And if you were to guess, when you are using delivery apps, what proportion of your meals are ordered from independent restaurants, and what proportion are ordered from chain restaurants?</t>
  </si>
  <si>
    <t xml:space="preserve"> Groceries</t>
  </si>
  <si>
    <t xml:space="preserve"> Pet Food or Supplies</t>
  </si>
  <si>
    <t>Annually</t>
  </si>
  <si>
    <t>Grid Summary: On average, how often do you use Uber Eats to order each of the following?</t>
  </si>
  <si>
    <t>On average, how often do you use Uber Eats to order each of the following?: Groceries</t>
  </si>
  <si>
    <t>On average, how often do you use Uber Eats to order each of the following?: Pet Food or Supplies</t>
  </si>
  <si>
    <t>I generally use Uber Eats to buy small amounts of groceries, such as milk, or a small number of snacks, and buy most of my food elsewhere</t>
  </si>
  <si>
    <t>I generally use Uber Eats to buy most of my food, except for small amounts of groceries that I buy elsewhere</t>
  </si>
  <si>
    <t xml:space="preserve"> Which of the following best describes how you shop with Uber Eats?</t>
  </si>
  <si>
    <t>BASE: Use Uber Eats to buy Groceries</t>
  </si>
  <si>
    <t>In general, I order from small or family-owned grocery/convenience stores</t>
  </si>
  <si>
    <t>In general, I order from larger or chain grocery/convenience stores</t>
  </si>
  <si>
    <t xml:space="preserve"> In general, how would you describe the grocery stores you order food from?</t>
  </si>
  <si>
    <t xml:space="preserve"> Uber Eats</t>
  </si>
  <si>
    <t xml:space="preserve"> Foodpanda</t>
  </si>
  <si>
    <t xml:space="preserve"> Lalamove</t>
  </si>
  <si>
    <t xml:space="preserve"> Foodomo</t>
  </si>
  <si>
    <t>Very positive</t>
  </si>
  <si>
    <t>Somewhat positive</t>
  </si>
  <si>
    <t>Neither positive nor negative</t>
  </si>
  <si>
    <t>Somewhat negative</t>
  </si>
  <si>
    <t>Very negative</t>
  </si>
  <si>
    <t>Grid Summary: How positively or negatively do you view the following delivery apps?</t>
  </si>
  <si>
    <t>How positively or negatively do you view the following delivery apps?: Uber Eats</t>
  </si>
  <si>
    <t>How positively or negatively do you view the following delivery apps?: Foodpanda</t>
  </si>
  <si>
    <t>How positively or negatively do you view the following delivery apps?: Lalamove</t>
  </si>
  <si>
    <t>How positively or negatively do you view the following delivery apps?: Foodomo</t>
  </si>
  <si>
    <t>Uber Eats has a better quality of service</t>
  </si>
  <si>
    <t>I like the user experience of the Uber Eats app more than other delivery apps</t>
  </si>
  <si>
    <t>Uber Eats has a better range of grocery/pet food stores available</t>
  </si>
  <si>
    <t>The restaurants I like are on Uber Eats</t>
  </si>
  <si>
    <t>Uber Eats is more reliable</t>
  </si>
  <si>
    <t>Uber Eats has a greater variety of food on offer</t>
  </si>
  <si>
    <t>Uber Eats has higher quality food on offer</t>
  </si>
  <si>
    <t>I just don’t know enough about other food delivery apps</t>
  </si>
  <si>
    <t>Don’t now</t>
  </si>
  <si>
    <t>You said you had positive views of Uber Eats, but not of other food delivery apps. Why is this?Select all that apply.</t>
  </si>
  <si>
    <t>BASE: Negative views towards other apps and positive views towards Uber Eats</t>
  </si>
  <si>
    <t xml:space="preserve"> Quick delivery times</t>
  </si>
  <si>
    <t xml:space="preserve"> Range of food options available</t>
  </si>
  <si>
    <t xml:space="preserve"> Delivery process (e.g. tracking orders, taking a photo of delivered food)</t>
  </si>
  <si>
    <t xml:space="preserve"> Price</t>
  </si>
  <si>
    <t xml:space="preserve"> Friendliness of delivery drivers</t>
  </si>
  <si>
    <t xml:space="preserve"> Customer support</t>
  </si>
  <si>
    <t>Uber Eats is better at this</t>
  </si>
  <si>
    <t>Other delivery apps are better at this</t>
  </si>
  <si>
    <t>Neither of these are good at this</t>
  </si>
  <si>
    <t>Grid Summary: In your view, do you think Uber Eats or other food delivery apps in Taiwan are better at each of the following?</t>
  </si>
  <si>
    <t>In your view, do you think Uber Eats or other food delivery apps in Taiwan are better at each of the following?: Quick delivery times</t>
  </si>
  <si>
    <t>In your view, do you think Uber Eats or other food delivery apps in Taiwan are better at each of the following?: Range of food options available</t>
  </si>
  <si>
    <t>In your view, do you think Uber Eats or other food delivery apps in Taiwan are better at each of the following?: Delivery process (e.g. tracking orders, taking a photo of delivered food)</t>
  </si>
  <si>
    <t>In your view, do you think Uber Eats or other food delivery apps in Taiwan are better at each of the following?: Price</t>
  </si>
  <si>
    <t>In your view, do you think Uber Eats or other food delivery apps in Taiwan are better at each of the following?: Friendliness of delivery drivers</t>
  </si>
  <si>
    <t>In your view, do you think Uber Eats or other food delivery apps in Taiwan are better at each of the following?: Customer support</t>
  </si>
  <si>
    <t>It is better for there to be more food delivery apps, so that customers get as much choice as possible</t>
  </si>
  <si>
    <t>It is better for there to be fewer food delivery apps, so that customers don’t have to look in so many places to find what they want</t>
  </si>
  <si>
    <t xml:space="preserve"> Which of the following comes closest to your view?</t>
  </si>
  <si>
    <t>It makes it easier to find the restaurants I want to order from</t>
  </si>
  <si>
    <t>It would make it easier to benefit from discounts and offers as they would all be in one place</t>
  </si>
  <si>
    <t>There would be more consistent delivery standards</t>
  </si>
  <si>
    <t>It would make it easier for me to track orders from multiple restaurants or stores in a smaller number of apps</t>
  </si>
  <si>
    <t>It would help small businesses generate more sales, as they would only need to operate through a small number of apps</t>
  </si>
  <si>
    <t>There would be more consistent customer support</t>
  </si>
  <si>
    <t>It would reduce costs for businesses and restaurants</t>
  </si>
  <si>
    <t>It would reduce the amount I spend on subscriptions to food delivery apps</t>
  </si>
  <si>
    <t>Which, if any, of the following do you think would be the main benefits of there being fewer food delivery apps? Select all that apply.</t>
  </si>
  <si>
    <t>It might take longer for food to be delivered if there are fewer drivers</t>
  </si>
  <si>
    <t>Delivery costs might rise</t>
  </si>
  <si>
    <t>Some areas might be less able to order through apps if service coverage does not expand</t>
  </si>
  <si>
    <t>There might be fewer discounts or promotions available</t>
  </si>
  <si>
    <t>There will be reduced job opportunities for delivery drivers</t>
  </si>
  <si>
    <t>Customer service will drop</t>
  </si>
  <si>
    <t>Which, if any, of the following do you think would be the main drawbacks of there being fewer food delivery apps? Select all that apply.</t>
  </si>
  <si>
    <t>Very important</t>
  </si>
  <si>
    <t>Somewhat important</t>
  </si>
  <si>
    <t>Not very important</t>
  </si>
  <si>
    <t>Not important at all</t>
  </si>
  <si>
    <t xml:space="preserve"> How important is environmental sustainability to you personally?</t>
  </si>
  <si>
    <t xml:space="preserve"> And how important is it for the businesses you use to be sustainable?</t>
  </si>
  <si>
    <t>All the time</t>
  </si>
  <si>
    <t>Most of the time</t>
  </si>
  <si>
    <t>Some of the time</t>
  </si>
  <si>
    <t>Almost never</t>
  </si>
  <si>
    <t>I never do this</t>
  </si>
  <si>
    <t xml:space="preserve"> When you order food with delivery apps in general, how often do you select eco-friendly options (e.g. asking for no plastic cutlery or disposable napkins)?</t>
  </si>
  <si>
    <t>Much more likely</t>
  </si>
  <si>
    <t>Somewhat more likely</t>
  </si>
  <si>
    <t>It would make no difference</t>
  </si>
  <si>
    <t>Somewhat less likely</t>
  </si>
  <si>
    <t>Much less likely</t>
  </si>
  <si>
    <t xml:space="preserve"> Would you be more or less likely to order food from a delivery app you knew it would be delivered in a sustainable way (e.g, using an electric vehicle)?</t>
  </si>
  <si>
    <t xml:space="preserve"> Uber Eats has a role to play in helping its delivery partners adopt electric vehicles</t>
  </si>
  <si>
    <t xml:space="preserve"> Uber Eats has a role to play in helping restaurants become more eco-friendly (e.g. using more sustainable packaging, or limiting use of plastic cutlery/disposable napkins)</t>
  </si>
  <si>
    <t xml:space="preserve"> I can recall a time when a delivery partner delivered me food using an electric car or bike</t>
  </si>
  <si>
    <t>Strongly Agree</t>
  </si>
  <si>
    <t>Somewhat Agree</t>
  </si>
  <si>
    <t>Somewhat Disagree</t>
  </si>
  <si>
    <t>Strongly Disagree</t>
  </si>
  <si>
    <t>Grid Summary: To what extent do you agree or disagree with the following?</t>
  </si>
  <si>
    <t>To what extent do you agree or disagree with the following?: I can recall a time when a delivery partner delivered me food using an electric car or bike</t>
  </si>
  <si>
    <t>To what extent do you agree or disagree with the following?: Uber Eats has a role to play in helping restaurants become more eco-friendly (e.g. using more sustainable packaging, or limiting use of plastic cutlery/disposable napkins)</t>
  </si>
  <si>
    <t>To what extent do you agree or disagree with the following?: Uber Eats has a role to play in helping its delivery partners adopt electric vehicles</t>
  </si>
  <si>
    <t>Much more likely to purchase from sustainable businesses</t>
  </si>
  <si>
    <t>Somewhat more likely to purchase from sustainable businesses</t>
  </si>
  <si>
    <t>Makes no difference to my choice</t>
  </si>
  <si>
    <t>Somewhat less likely to purchase from sustainable businesses</t>
  </si>
  <si>
    <t>Much less likely to purchase from sustainable businesses</t>
  </si>
  <si>
    <t xml:space="preserve"> Would you say you are more likely or less likely to purchase from businesses that are environmentally sustainable, or does it make no difference to your choice?</t>
  </si>
  <si>
    <t>Strongly support</t>
  </si>
  <si>
    <t>Somewhat support</t>
  </si>
  <si>
    <t>Neither support nor oppose</t>
  </si>
  <si>
    <t>Somewhat oppose</t>
  </si>
  <si>
    <t>Strongly oppose</t>
  </si>
  <si>
    <t>Total Support:</t>
  </si>
  <si>
    <t>Total Oppose:</t>
  </si>
  <si>
    <t xml:space="preserve"> Imagine restaurants and grocery stores in Taiwan were able to gain official accreditation as a ‘sustainable business’ by the government. This would mean they have adopted environmentally friendly practices (e.g. using sustainable packaging). Would you be welcome or oppose such a move?</t>
  </si>
  <si>
    <t>Make no difference</t>
  </si>
  <si>
    <t xml:space="preserve"> And would you be more likely or less likely to purchase from businesses that have this status?</t>
  </si>
  <si>
    <t>I would order from the cheaper restaurant that is LESS sustainable</t>
  </si>
  <si>
    <t>I would order from the more expensive restaurant that is MORE sustainable</t>
  </si>
  <si>
    <t xml:space="preserve"> Imagine you were ordering food through a delivery app, and were presented with two choices. Both outlets are offering you the same meal. One option is cheaper, but is not environmentally sustainable (e.g. it does not use sustainable packaging). The other option is 1% more expensive, but is environmentally sustainable, using sustainable packaging and taking steps to reduce its overall energy use. Which option would you prefer?</t>
  </si>
  <si>
    <t xml:space="preserve"> Imagine you were ordering food through a delivery app, and were presented with two choices. Both outlets are offering you the same meal. One option is cheaper, but is not environmentally sustainable (e.g. it does not use sustainable packaging). The other option is 5% more expensive, but is environmentally sustainable, using sustainable packaging and taking steps to reduce its overall energy use. Which option would you prefer?</t>
  </si>
  <si>
    <t xml:space="preserve"> Imagine you were ordering food through a delivery app, and were presented with two choices. Both outlets are offering you the same meal. One option is cheaper, but is not environmentally sustainable (e.g. it does not use sustainable packaging). The other option is 10% more expensive, but is environmentally sustainable, using sustainable packaging and taking steps to reduce its overall energy use. Which option would you prefer?</t>
  </si>
  <si>
    <t xml:space="preserve"> Imagine you were ordering food through a delivery app, and were presented with two choices. Both outlets are offering you the same meal. One option is cheaper, but is not environmentally sustainable (e.g. it does not use sustainable packaging). The other option is 20% more expensive, but is environmentally sustainable, using sustainable packaging and taking steps to reduce its overall energy use. Which option would you prefer?</t>
  </si>
  <si>
    <t xml:space="preserve"> Imagine you were ordering food through a delivery app, and were presented with two choices. Both outlets are offering you the same meal. One option is cheaper, but is not environmentally sustainable (e.g. it does not use sustainable packaging). The other option is 50% more expensive, but is environmentally sustainable, using sustainable packaging and taking steps to reduce its overall energy use. Which option would you prefer?</t>
  </si>
  <si>
    <t xml:space="preserve"> Imagine you were ordering food through a delivery app, and were presented with two choices. Both outlets are offering you the same meal. One option is cheaper, but is not environmentally sustainable (e.g. it does not use sustainable packaging). The other option is 100% more expensive, but is environmentally sustainable, using sustainable packaging and taking steps to reduce its overall energy use. Which option would you prefer?</t>
  </si>
  <si>
    <t>$0 - I would not be willing to pay anything</t>
  </si>
  <si>
    <t>$10 - $19</t>
  </si>
  <si>
    <t>$20 - $29</t>
  </si>
  <si>
    <t>$30 - $39</t>
  </si>
  <si>
    <t>$40 - $49</t>
  </si>
  <si>
    <t>$50 - $99</t>
  </si>
  <si>
    <t>$100 - $149</t>
  </si>
  <si>
    <t>$150 - $199</t>
  </si>
  <si>
    <t xml:space="preserve"> Imagine you were ordering food or groceries from a food delivery app. How much extra would you be willing to pay in order to ensure your food is delivered in a sustainable way (e.g. using an electric vehicle)? All values are in New Taiwan Dollars (NTD$).</t>
  </si>
  <si>
    <t xml:space="preserve"> I would PERSONALLY benefit from education on how to be more sustainable</t>
  </si>
  <si>
    <t xml:space="preserve"> Consumers need better education on sustainable practices so they are able to more easily make sustainable choices</t>
  </si>
  <si>
    <t xml:space="preserve"> Having clear guidelines for sustainable packaging would incentivise businesses to try out more sustainable practices</t>
  </si>
  <si>
    <t>To what extent do you agree or disagree with the following?: Having clear guidelines for sustainable packaging would incentivise businesses to try out more sustainable practices</t>
  </si>
  <si>
    <t>To what extent do you agree or disagree with the following?: Consumers need better education on sustainable practices so they are able to more easily make sustainable choices</t>
  </si>
  <si>
    <t>To what extent do you agree or disagree with the following?: I would PERSONALLY benefit from education on how to be more sustainable</t>
  </si>
  <si>
    <t>I would have cooked this meal at home</t>
  </si>
  <si>
    <t>I would have gone to eat in a restaurant</t>
  </si>
  <si>
    <t>I would have ordered food from a restaurant by calling them up</t>
  </si>
  <si>
    <t>I would have gone to pick-up food from a restaurant</t>
  </si>
  <si>
    <t>I would have bought food from a shop/store</t>
  </si>
  <si>
    <t xml:space="preserve"> Imagine you could not use a food delivery app. Thinking of the last order you made on a food delivery app, what would you have done?</t>
  </si>
  <si>
    <t>I would cook ALL (100%) of these meals at home instead</t>
  </si>
  <si>
    <t>I would cook MOST (75%) of these meals at home instead</t>
  </si>
  <si>
    <t>I would cook HALF (50%) of these meals at home instead</t>
  </si>
  <si>
    <t>I would cook SOME (25%) of these meals at home instead</t>
  </si>
  <si>
    <t>I would cook NONE (0%) of these meals at home instead</t>
  </si>
  <si>
    <t xml:space="preserve"> Think of all of the meals you currently order from food delivery apps. What would you do if food delivery apps were not available to you at all?</t>
  </si>
  <si>
    <t>I would give up access to Uber Eats and get paid $10</t>
  </si>
  <si>
    <t>I would keep access to Uber Eats</t>
  </si>
  <si>
    <t xml:space="preserve"> Now imagine you had to choose between the following options. Would you prefer to keep access to Uber Eats or go without access to Uber Eats for one month and get paid NTD $10?</t>
  </si>
  <si>
    <t>I would give up access to Uber Eats and get paid $25</t>
  </si>
  <si>
    <t xml:space="preserve"> Now imagine you had to choose between the following options. Would you prefer to keep access to Uber Eats or go without access to Uber Eats for one month and get paid NTD $25?</t>
  </si>
  <si>
    <t>I would give up access to Uber Eats and get paid $50</t>
  </si>
  <si>
    <t xml:space="preserve"> Now imagine you had to choose between the following options. Would you prefer to keep access to Uber Eats or go without access to Uber Eats for one month and get paid NTD $50?</t>
  </si>
  <si>
    <t>I would give up access to Uber Eats and get paid $100</t>
  </si>
  <si>
    <t xml:space="preserve"> Now imagine you had to choose between the following options. Would you prefer to keep access to Uber Eats or go without access to Uber Eats for one month and get paid NTD $100?</t>
  </si>
  <si>
    <t>I would give up access to Uber Eats and get paid $200</t>
  </si>
  <si>
    <t xml:space="preserve"> Now imagine you had to choose between the following options. Would you prefer to keep access to Uber Eats or go without access to Uber Eats for one month and get paid NTD $200?</t>
  </si>
  <si>
    <t>I would give up access to Uber Eats and get paid $500</t>
  </si>
  <si>
    <t xml:space="preserve"> Now imagine you had to choose between the following options. Would you prefer to keep access to Uber Eats or go without access to Uber Eats for one month and get paid NTD $500?</t>
  </si>
  <si>
    <t>I would give up access to Uber Eats and get paid $1,000</t>
  </si>
  <si>
    <t xml:space="preserve"> Now imagine you had to choose between the following options. Would you prefer to keep access to Uber Eats or go without access to Uber Eats for one month and get paid NTD $1,000?</t>
  </si>
  <si>
    <t>I would give up access to Uber Eats and get paid $2,000</t>
  </si>
  <si>
    <t xml:space="preserve"> Now imagine you had to choose between the following options. Would you prefer to keep access to Uber Eats or go without access to Uber Eats for one month and get paid NTD $2,000?</t>
  </si>
  <si>
    <t>I would give up access to Uber Eats and get paid $5,000</t>
  </si>
  <si>
    <t xml:space="preserve"> Now imagine you had to choose between the following options. Would you prefer to keep access to Uber Eats or go without access to Uber Eats for one month and get paid NTD $5,000?</t>
  </si>
  <si>
    <t xml:space="preserve"> If you had to choose one delivery app to use going forward, which app would you choose?</t>
  </si>
  <si>
    <t>More reliable deliveries</t>
  </si>
  <si>
    <t>Larger range of food available</t>
  </si>
  <si>
    <t>Better user experience in the app</t>
  </si>
  <si>
    <t>Better customer service</t>
  </si>
  <si>
    <t>Lower delivery costs</t>
  </si>
  <si>
    <t>I just prefer this company</t>
  </si>
  <si>
    <t>You said you would use Uber Eats if you were forced to choose. Why is this? Select all that apply.</t>
  </si>
  <si>
    <t>BASE: Would use Uber Eats if they had to choose</t>
  </si>
  <si>
    <t>You said you would use Lalamove if you were forced to choose. Why is this? Select all that apply.</t>
  </si>
  <si>
    <t>BASE: Would use Lalamove if they had to choose</t>
  </si>
  <si>
    <t>You said you would use Foodpanda if you were forced to choose. Why is this? Select all that apply.</t>
  </si>
  <si>
    <t>BASE: Would use Foodpanda if they had to choose</t>
  </si>
  <si>
    <t>You said you would use Foodomo if you were forced to choose. Why is this? Select all that apply.</t>
  </si>
  <si>
    <t>BASE: Would use Foodomo if they had to choose</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</si>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</sst>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font>
    <font>
      <sz val="11"/>
      <color rgb="FF000000"/>
      <name val="Calibri"/>
      <family val="2"/>
      <scheme val="minor"/>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2">
    <xf numFmtId="0" fontId="0" fillId="0" borderId="0"/>
    <xf numFmtId="9" fontId="13" fillId="0" borderId="0" applyFont="0" applyFill="0" applyBorder="0" applyAlignment="0" applyProtection="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0" applyFont="1" applyAlignment="1">
      <alignment horizontal="center" vertical="center" wrapText="1"/>
    </xf>
    <xf numFmtId="9" fontId="12" fillId="0" borderId="4" xfId="0" applyNumberFormat="1" applyFont="1" applyBorder="1" applyAlignment="1">
      <alignment horizontal="center" vertic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9" fontId="0" fillId="0" borderId="0" xfId="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8" workbookViewId="0">
      <selection activeCell="K13" sqref="K13"/>
    </sheetView>
  </sheetViews>
  <sheetFormatPr defaultColWidth="10.90625" defaultRowHeight="14.5" x14ac:dyDescent="0.35"/>
  <sheetData>
    <row r="7" spans="6:12" ht="40" customHeight="1" x14ac:dyDescent="0.35">
      <c r="F7" s="27" t="s">
        <v>0</v>
      </c>
      <c r="G7" s="28"/>
      <c r="H7" s="28"/>
      <c r="I7" s="28"/>
      <c r="J7" s="28"/>
      <c r="K7" s="28"/>
      <c r="L7" s="28"/>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1072</v>
      </c>
    </row>
    <row r="14" spans="6:12" ht="18.5" x14ac:dyDescent="0.45">
      <c r="F14" s="2"/>
    </row>
    <row r="15" spans="6:12" ht="18.5" x14ac:dyDescent="0.45">
      <c r="F15" s="2"/>
    </row>
    <row r="16" spans="6:12" ht="18.5" x14ac:dyDescent="0.45">
      <c r="F16" s="2" t="s">
        <v>8</v>
      </c>
    </row>
    <row r="17" spans="6:13" ht="50" customHeight="1" x14ac:dyDescent="0.35">
      <c r="F17" s="29" t="s">
        <v>9</v>
      </c>
      <c r="G17" s="28"/>
      <c r="H17" s="28"/>
      <c r="I17" s="28"/>
      <c r="J17" s="28"/>
      <c r="K17" s="28"/>
      <c r="L17" s="28"/>
      <c r="M17" s="28"/>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9"/>
  <sheetViews>
    <sheetView showGridLines="0" topLeftCell="A50" workbookViewId="0">
      <selection activeCell="D56" sqref="D56"/>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"Which, if any, of the following had the biggest positive impact on your dining experience in the last ten years? Select up to three.")</f>
        <v>Which, if any, of the following had the biggest positive impact on your dining experience in the last ten years? Select up to three.</v>
      </c>
      <c r="E9" s="14" t="str">
        <f>HYPERLINK("#'Full Results'!A11", "11")</f>
        <v>11</v>
      </c>
      <c r="F9" t="s">
        <v>65</v>
      </c>
    </row>
    <row r="10" spans="3:6" x14ac:dyDescent="0.35">
      <c r="C10">
        <v>2</v>
      </c>
      <c r="D10" s="8" t="str">
        <f>HYPERLINK("#'Table 2'!A1", "Thinking back over the last year, have you used any of these delivery apps to order food or essential items?")</f>
        <v>Thinking back over the last year, have you used any of these delivery apps to order food or essential items?</v>
      </c>
      <c r="E10" s="14" t="str">
        <f>HYPERLINK("#'Full Results'!A22", "22")</f>
        <v>22</v>
      </c>
      <c r="F10" t="s">
        <v>65</v>
      </c>
    </row>
    <row r="11" spans="3:6" x14ac:dyDescent="0.35">
      <c r="C11">
        <v>3</v>
      </c>
      <c r="D11" s="8" t="str">
        <f>HYPERLINK("#'Table 3'!A1", " On average, how often do you order from a food delivery app?")</f>
        <v xml:space="preserve"> On average, how often do you order from a food delivery app?</v>
      </c>
      <c r="E11" s="14" t="str">
        <f>HYPERLINK("#'Full Results'!A32", "32")</f>
        <v>32</v>
      </c>
      <c r="F11" t="s">
        <v>65</v>
      </c>
    </row>
    <row r="12" spans="3:6" x14ac:dyDescent="0.35">
      <c r="C12">
        <v>4</v>
      </c>
      <c r="D12" s="8" t="str">
        <f>HYPERLINK("#'Table 4'!A1", " And on average, how often do you order from Uber Eats?")</f>
        <v xml:space="preserve"> And on average, how often do you order from Uber Eats?</v>
      </c>
      <c r="E12" s="14" t="str">
        <f>HYPERLINK("#'Full Results'!A46", "46")</f>
        <v>46</v>
      </c>
      <c r="F12" t="s">
        <v>87</v>
      </c>
    </row>
    <row r="13" spans="3:6" x14ac:dyDescent="0.35">
      <c r="C13">
        <v>5</v>
      </c>
      <c r="D13" s="8" t="str">
        <f>HYPERLINK("#'Table 5'!A1", " On average, when you order from a food delivery app, how much do you spend? All values are in NTD$.")</f>
        <v xml:space="preserve"> On average, when you order from a food delivery app, how much do you spend? All values are in NTD$.</v>
      </c>
      <c r="E13" s="14" t="str">
        <f>HYPERLINK("#'Full Results'!A60", "60")</f>
        <v>60</v>
      </c>
      <c r="F13" t="s">
        <v>102</v>
      </c>
    </row>
    <row r="14" spans="3:6" x14ac:dyDescent="0.35">
      <c r="C14">
        <v>6</v>
      </c>
      <c r="D14" s="8" t="str">
        <f>HYPERLINK("#'Table 6'!A1", "When you use a food delivery service, what do you most frequently order? Please select all that apply.")</f>
        <v>When you use a food delivery service, what do you most frequently order? Please select all that apply.</v>
      </c>
      <c r="E14" s="14" t="str">
        <f>HYPERLINK("#'Full Results'!A77", "77")</f>
        <v>77</v>
      </c>
      <c r="F14" t="s">
        <v>102</v>
      </c>
    </row>
    <row r="15" spans="3:6" x14ac:dyDescent="0.35">
      <c r="C15">
        <v>7</v>
      </c>
      <c r="D15" s="8" t="str">
        <f>HYPERLINK("#'Table 7'!A1", "Which of the following, if any, are important reasons why you order using food delivery apps? Please select all that apply.")</f>
        <v>Which of the following, if any, are important reasons why you order using food delivery apps? Please select all that apply.</v>
      </c>
      <c r="E15" s="14" t="str">
        <f>HYPERLINK("#'Full Results'!A88", "88")</f>
        <v>88</v>
      </c>
      <c r="F15" t="s">
        <v>102</v>
      </c>
    </row>
    <row r="16" spans="3:6" x14ac:dyDescent="0.35">
      <c r="C16">
        <v>8</v>
      </c>
      <c r="D16" s="8" t="str">
        <f>HYPERLINK("#'Table 8'!A1", " In your experience, how has the availability of food delivery apps affected the amount of food you order for delivery?")</f>
        <v xml:space="preserve"> In your experience, how has the availability of food delivery apps affected the amount of food you order for delivery?</v>
      </c>
      <c r="E16" s="14" t="str">
        <f>HYPERLINK("#'Full Results'!A101", "101")</f>
        <v>101</v>
      </c>
      <c r="F16" t="s">
        <v>65</v>
      </c>
    </row>
    <row r="17" spans="3:6" x14ac:dyDescent="0.35">
      <c r="C17">
        <v>9</v>
      </c>
      <c r="D17" s="8" t="str">
        <f>HYPERLINK("#'Table 9'!A1", "Grid Summary: Below are several statements that you may agree or disagree with. Using the scale, indicate your agreement with each item")</f>
        <v>Grid Summary: Below are several statements that you may agree or disagree with. Using the scale, indicate your agreement with each item</v>
      </c>
      <c r="E17" s="7"/>
      <c r="F17" t="s">
        <v>65</v>
      </c>
    </row>
    <row r="18" spans="3:6" x14ac:dyDescent="0.35">
      <c r="C18">
        <v>10</v>
      </c>
      <c r="D18" s="8" t="str">
        <f>HYPERLINK("#'Table 10'!A1", "Below are several statements that you may agree or disagree with. Using the scale, indicate your agreement with each item: Food delivery apps have made it easier to access a greater variety of good food")</f>
        <v>Below are several statements that you may agree or disagree with. Using the scale, indicate your agreement with each item: Food delivery apps have made it easier to access a greater variety of good food</v>
      </c>
      <c r="E18" s="14" t="str">
        <f>HYPERLINK("#'Full Results'!A110", "110")</f>
        <v>110</v>
      </c>
      <c r="F18" t="s">
        <v>65</v>
      </c>
    </row>
    <row r="19" spans="3:6" x14ac:dyDescent="0.35">
      <c r="C19">
        <v>11</v>
      </c>
      <c r="D19" s="8" t="str">
        <f>HYPERLINK("#'Table 11'!A1", "Below are several statements that you may agree or disagree with. Using the scale, indicate your agreement with each item: Food delivery apps are a lot more convenient than other forms of takeout")</f>
        <v>Below are several statements that you may agree or disagree with. Using the scale, indicate your agreement with each item: Food delivery apps are a lot more convenient than other forms of takeout</v>
      </c>
      <c r="E19" s="14" t="str">
        <f>HYPERLINK("#'Full Results'!A122", "122")</f>
        <v>122</v>
      </c>
      <c r="F19" t="s">
        <v>65</v>
      </c>
    </row>
    <row r="20" spans="3:6" x14ac:dyDescent="0.35">
      <c r="C20">
        <v>12</v>
      </c>
      <c r="D20" s="8" t="str">
        <f>HYPERLINK("#'Table 12'!A1", "Below are several statements that you may agree or disagree with. Using the scale, indicate your agreement with each item: Food delivery apps have increased overall the amount my household orders from restaurants")</f>
        <v>Below are several statements that you may agree or disagree with. Using the scale, indicate your agreement with each item: Food delivery apps have increased overall the amount my household orders from restaurants</v>
      </c>
      <c r="E20" s="14" t="str">
        <f>HYPERLINK("#'Full Results'!A134", "134")</f>
        <v>134</v>
      </c>
      <c r="F20" t="s">
        <v>65</v>
      </c>
    </row>
    <row r="21" spans="3:6" x14ac:dyDescent="0.35">
      <c r="C21">
        <v>13</v>
      </c>
      <c r="D21" s="8" t="str">
        <f>HYPERLINK("#'Table 13'!A1", "Below are several statements that you may agree or disagree with. Using the scale, indicate your agreement with each item: Food delivery apps helped improve my quality of life when we weren’t allowed to eat out")</f>
        <v>Below are several statements that you may agree or disagree with. Using the scale, indicate your agreement with each item: Food delivery apps helped improve my quality of life when we weren’t allowed to eat out</v>
      </c>
      <c r="E21" s="14" t="str">
        <f>HYPERLINK("#'Full Results'!A146", "146")</f>
        <v>146</v>
      </c>
      <c r="F21" t="s">
        <v>65</v>
      </c>
    </row>
    <row r="22" spans="3:6" x14ac:dyDescent="0.35">
      <c r="C22">
        <v>14</v>
      </c>
      <c r="D22" s="8" t="str">
        <f>HYPERLINK("#'Table 14'!A1", "Below are several statements that you may agree or disagree with. Using the scale, indicate your agreement with each item: Food delivery apps are not worth the additional money")</f>
        <v>Below are several statements that you may agree or disagree with. Using the scale, indicate your agreement with each item: Food delivery apps are not worth the additional money</v>
      </c>
      <c r="E22" s="14" t="str">
        <f>HYPERLINK("#'Full Results'!A158", "158")</f>
        <v>158</v>
      </c>
      <c r="F22" t="s">
        <v>65</v>
      </c>
    </row>
    <row r="23" spans="3:6" x14ac:dyDescent="0.35">
      <c r="C23">
        <v>15</v>
      </c>
      <c r="D23" s="8" t="str">
        <f>HYPERLINK("#'Table 15'!A1", " To what extent do you agree or disagree with the following?“Food delivery apps make it easier to support local businesses than it would be if they did not exist”")</f>
        <v xml:space="preserve"> To what extent do you agree or disagree with the following?“Food delivery apps make it easier to support local businesses than it would be if they did not exist”</v>
      </c>
      <c r="E23" s="14" t="str">
        <f>HYPERLINK("#'Full Results'!A170", "170")</f>
        <v>170</v>
      </c>
      <c r="F23" t="s">
        <v>147</v>
      </c>
    </row>
    <row r="24" spans="3:6" x14ac:dyDescent="0.35">
      <c r="C24">
        <v>16</v>
      </c>
      <c r="D24" s="8" t="str">
        <f>HYPERLINK("#'Table 16'!A1", " To what extent do you agree or disagree with the following?“Food delivery apps make it easier to support family-run businesses than it would be if they did not exist”")</f>
        <v xml:space="preserve"> To what extent do you agree or disagree with the following?“Food delivery apps make it easier to support family-run businesses than it would be if they did not exist”</v>
      </c>
      <c r="E24" s="14" t="str">
        <f>HYPERLINK("#'Full Results'!A182", "182")</f>
        <v>182</v>
      </c>
      <c r="F24" t="s">
        <v>147</v>
      </c>
    </row>
    <row r="25" spans="3:6" x14ac:dyDescent="0.35">
      <c r="C25">
        <v>17</v>
      </c>
      <c r="D25" s="8" t="str">
        <f>HYPERLINK("#'Table 17'!A1", "Grid Summary: And to what extent do you agree or disagree with the following?")</f>
        <v>Grid Summary: And to what extent do you agree or disagree with the following?</v>
      </c>
      <c r="E25" s="7"/>
      <c r="F25" t="s">
        <v>65</v>
      </c>
    </row>
    <row r="26" spans="3:6" x14ac:dyDescent="0.35">
      <c r="C26">
        <v>18</v>
      </c>
      <c r="D26" s="8" t="str">
        <f>HYPERLINK("#'Table 18'!A1", "And to what extent do you agree or disagree with the following?: I have ordered from a restaurant I had never dined at before via a delivery app")</f>
        <v>And to what extent do you agree or disagree with the following?: I have ordered from a restaurant I had never dined at before via a delivery app</v>
      </c>
      <c r="E26" s="14" t="str">
        <f>HYPERLINK("#'Full Results'!A194", "194")</f>
        <v>194</v>
      </c>
      <c r="F26" t="s">
        <v>65</v>
      </c>
    </row>
    <row r="27" spans="3:6" x14ac:dyDescent="0.35">
      <c r="C27">
        <v>19</v>
      </c>
      <c r="D27" s="8" t="str">
        <f>HYPERLINK("#'Table 19'!A1", "And to what extent do you agree or disagree with the following?: Food delivery apps have made it easier to discover new restaurants")</f>
        <v>And to what extent do you agree or disagree with the following?: Food delivery apps have made it easier to discover new restaurants</v>
      </c>
      <c r="E27" s="14" t="str">
        <f>HYPERLINK("#'Full Results'!A206", "206")</f>
        <v>206</v>
      </c>
      <c r="F27" t="s">
        <v>65</v>
      </c>
    </row>
    <row r="28" spans="3:6" x14ac:dyDescent="0.35">
      <c r="C28">
        <v>20</v>
      </c>
      <c r="D28" s="8" t="str">
        <f>HYPERLINK("#'Table 20'!A1", "And to what extent do you agree or disagree with the following?: I have used food delivery apps to order from a small business before")</f>
        <v>And to what extent do you agree or disagree with the following?: I have used food delivery apps to order from a small business before</v>
      </c>
      <c r="E28" s="14" t="str">
        <f>HYPERLINK("#'Full Results'!A218", "218")</f>
        <v>218</v>
      </c>
      <c r="F28" t="s">
        <v>65</v>
      </c>
    </row>
    <row r="29" spans="3:6" x14ac:dyDescent="0.35">
      <c r="C29">
        <v>21</v>
      </c>
      <c r="D29" s="8" t="str">
        <f>HYPERLINK("#'Table 21'!A1", "And to what extent do you agree or disagree with the following?: I have used food delivery apps to order from a family-run business before")</f>
        <v>And to what extent do you agree or disagree with the following?: I have used food delivery apps to order from a family-run business before</v>
      </c>
      <c r="E29" s="14" t="str">
        <f>HYPERLINK("#'Full Results'!A230", "230")</f>
        <v>230</v>
      </c>
      <c r="F29" t="s">
        <v>65</v>
      </c>
    </row>
    <row r="30" spans="3:6" x14ac:dyDescent="0.35">
      <c r="C30">
        <v>22</v>
      </c>
      <c r="D30" s="8" t="str">
        <f>HYPERLINK("#'Table 22'!A1", "And to what extent do you agree or disagree with the following?: I prefer to order from family run businesses when I can")</f>
        <v>And to what extent do you agree or disagree with the following?: I prefer to order from family run businesses when I can</v>
      </c>
      <c r="E30" s="14" t="str">
        <f>HYPERLINK("#'Full Results'!A242", "242")</f>
        <v>242</v>
      </c>
      <c r="F30" t="s">
        <v>65</v>
      </c>
    </row>
    <row r="31" spans="3:6" x14ac:dyDescent="0.35">
      <c r="C31">
        <v>23</v>
      </c>
      <c r="D31" s="8" t="str">
        <f>HYPERLINK("#'Table 23'!A1", "And to what extent do you agree or disagree with the following?: Food delivery apps make it easier to access high quality food")</f>
        <v>And to what extent do you agree or disagree with the following?: Food delivery apps make it easier to access high quality food</v>
      </c>
      <c r="E31" s="14" t="str">
        <f>HYPERLINK("#'Full Results'!A254", "254")</f>
        <v>254</v>
      </c>
      <c r="F31" t="s">
        <v>65</v>
      </c>
    </row>
    <row r="32" spans="3:6" x14ac:dyDescent="0.35">
      <c r="C32">
        <v>24</v>
      </c>
      <c r="D32" s="8" t="str">
        <f>HYPERLINK("#'Table 24'!A1", "And to what extent do you agree or disagree with the following?: Food delivery apps make it easier to access good tasting food")</f>
        <v>And to what extent do you agree or disagree with the following?: Food delivery apps make it easier to access good tasting food</v>
      </c>
      <c r="E32" s="14" t="str">
        <f>HYPERLINK("#'Full Results'!A266", "266")</f>
        <v>266</v>
      </c>
      <c r="F32" t="s">
        <v>65</v>
      </c>
    </row>
    <row r="33" spans="3:6" x14ac:dyDescent="0.35">
      <c r="C33">
        <v>25</v>
      </c>
      <c r="D33" s="8" t="str">
        <f>HYPERLINK("#'Table 25'!A1", " Do you think that the quality of food available in your area is better or worse than it was 10 years ago?")</f>
        <v xml:space="preserve"> Do you think that the quality of food available in your area is better or worse than it was 10 years ago?</v>
      </c>
      <c r="E33" s="14" t="str">
        <f>HYPERLINK("#'Full Results'!A278", "278")</f>
        <v>278</v>
      </c>
      <c r="F33" t="s">
        <v>65</v>
      </c>
    </row>
    <row r="34" spans="3:6" x14ac:dyDescent="0.35">
      <c r="C34">
        <v>26</v>
      </c>
      <c r="D34" s="8" t="str">
        <f>HYPERLINK("#'Table 26'!A1", "Grid Summary: How often, if at all, do you use Uber Eats to do the following?")</f>
        <v>Grid Summary: How often, if at all, do you use Uber Eats to do the following?</v>
      </c>
      <c r="E34" s="7"/>
      <c r="F34" t="s">
        <v>87</v>
      </c>
    </row>
    <row r="35" spans="3:6" x14ac:dyDescent="0.35">
      <c r="C35">
        <v>27</v>
      </c>
      <c r="D35" s="8" t="str">
        <f>HYPERLINK("#'Table 27'!A1", "How often, if at all, do you use Uber Eats to do the following?: Order food for a birthday party")</f>
        <v>How often, if at all, do you use Uber Eats to do the following?: Order food for a birthday party</v>
      </c>
      <c r="E35" s="14" t="str">
        <f>HYPERLINK("#'Full Results'!A288", "288")</f>
        <v>288</v>
      </c>
      <c r="F35" t="s">
        <v>87</v>
      </c>
    </row>
    <row r="36" spans="3:6" x14ac:dyDescent="0.35">
      <c r="C36">
        <v>28</v>
      </c>
      <c r="D36" s="8" t="str">
        <f>HYPERLINK("#'Table 28'!A1", "How often, if at all, do you use Uber Eats to do the following?: Order food for a date")</f>
        <v>How often, if at all, do you use Uber Eats to do the following?: Order food for a date</v>
      </c>
      <c r="E36" s="14" t="str">
        <f>HYPERLINK("#'Full Results'!A301", "301")</f>
        <v>301</v>
      </c>
      <c r="F36" t="s">
        <v>87</v>
      </c>
    </row>
    <row r="37" spans="3:6" x14ac:dyDescent="0.35">
      <c r="C37">
        <v>29</v>
      </c>
      <c r="D37" s="8" t="str">
        <f>HYPERLINK("#'Table 29'!A1", "How often, if at all, do you use Uber Eats to do the following?: Order food for a family meal")</f>
        <v>How often, if at all, do you use Uber Eats to do the following?: Order food for a family meal</v>
      </c>
      <c r="E37" s="14" t="str">
        <f>HYPERLINK("#'Full Results'!A314", "314")</f>
        <v>314</v>
      </c>
      <c r="F37" t="s">
        <v>87</v>
      </c>
    </row>
    <row r="38" spans="3:6" x14ac:dyDescent="0.35">
      <c r="C38">
        <v>30</v>
      </c>
      <c r="D38" s="8" t="str">
        <f>HYPERLINK("#'Table 30'!A1", "How often, if at all, do you use Uber Eats to do the following?: Order food for myself after a long day at work")</f>
        <v>How often, if at all, do you use Uber Eats to do the following?: Order food for myself after a long day at work</v>
      </c>
      <c r="E38" s="14" t="str">
        <f>HYPERLINK("#'Full Results'!A327", "327")</f>
        <v>327</v>
      </c>
      <c r="F38" t="s">
        <v>87</v>
      </c>
    </row>
    <row r="39" spans="3:6" x14ac:dyDescent="0.35">
      <c r="C39">
        <v>31</v>
      </c>
      <c r="D39" s="8" t="str">
        <f>HYPERLINK("#'Table 31'!A1", "Grid Summary: Which, if any, of the following are true for you?")</f>
        <v>Grid Summary: Which, if any, of the following are true for you?</v>
      </c>
      <c r="E39" s="7"/>
      <c r="F39" t="s">
        <v>87</v>
      </c>
    </row>
    <row r="40" spans="3:6" x14ac:dyDescent="0.35">
      <c r="C40">
        <v>32</v>
      </c>
      <c r="D40" s="8" t="str">
        <f>HYPERLINK("#'Table 32'!A1", "Which, if any, of the following are true for you?: I have discovered a new favorite restaurant by using the Uber Eats app")</f>
        <v>Which, if any, of the following are true for you?: I have discovered a new favorite restaurant by using the Uber Eats app</v>
      </c>
      <c r="E40" s="14" t="str">
        <f>HYPERLINK("#'Full Results'!A340", "340")</f>
        <v>340</v>
      </c>
      <c r="F40" t="s">
        <v>87</v>
      </c>
    </row>
    <row r="41" spans="3:6" x14ac:dyDescent="0.35">
      <c r="C41">
        <v>33</v>
      </c>
      <c r="D41" s="8" t="str">
        <f>HYPERLINK("#'Table 33'!A1", "Which, if any, of the following are true for you?: I have ordered from a restaurant I had never dined at before through the Uber Eats app")</f>
        <v>Which, if any, of the following are true for you?: I have ordered from a restaurant I had never dined at before through the Uber Eats app</v>
      </c>
      <c r="E41" s="14" t="str">
        <f>HYPERLINK("#'Full Results'!A346", "346")</f>
        <v>346</v>
      </c>
      <c r="F41" t="s">
        <v>87</v>
      </c>
    </row>
    <row r="42" spans="3:6" x14ac:dyDescent="0.35">
      <c r="C42">
        <v>34</v>
      </c>
      <c r="D42" s="8" t="str">
        <f>HYPERLINK("#'Table 34'!A1", "Which, if any, of the following are true for you?: I have eaten in-person at a restaurant after first trying it through the Uber Eats app")</f>
        <v>Which, if any, of the following are true for you?: I have eaten in-person at a restaurant after first trying it through the Uber Eats app</v>
      </c>
      <c r="E42" s="14" t="str">
        <f>HYPERLINK("#'Full Results'!A352", "352")</f>
        <v>352</v>
      </c>
      <c r="F42" t="s">
        <v>87</v>
      </c>
    </row>
    <row r="43" spans="3:6" x14ac:dyDescent="0.35">
      <c r="C43">
        <v>35</v>
      </c>
      <c r="D43" s="8" t="str">
        <f>HYPERLINK("#'Table 35'!A1", "Which, if any, of the following are true for you?: I have used Uber Eats to order from a small business before")</f>
        <v>Which, if any, of the following are true for you?: I have used Uber Eats to order from a small business before</v>
      </c>
      <c r="E43" s="14" t="str">
        <f>HYPERLINK("#'Full Results'!A358", "358")</f>
        <v>358</v>
      </c>
      <c r="F43" t="s">
        <v>87</v>
      </c>
    </row>
    <row r="44" spans="3:6" x14ac:dyDescent="0.35">
      <c r="C44">
        <v>36</v>
      </c>
      <c r="D44" s="8" t="str">
        <f>HYPERLINK("#'Table 36'!A1", "Which, if any, of the following are true for you?: I have used Uber Eats to order from a family-run business before")</f>
        <v>Which, if any, of the following are true for you?: I have used Uber Eats to order from a family-run business before</v>
      </c>
      <c r="E44" s="14" t="str">
        <f>HYPERLINK("#'Full Results'!A364", "364")</f>
        <v>364</v>
      </c>
      <c r="F44" t="s">
        <v>87</v>
      </c>
    </row>
    <row r="45" spans="3:6" x14ac:dyDescent="0.35">
      <c r="C45">
        <v>37</v>
      </c>
      <c r="D45" s="8" t="str">
        <f>HYPERLINK("#'Table 37'!A1", "You said you have discovered a new restaurant by using the Uber Eats app. How would you describe this restaurant? Select all that apply.")</f>
        <v>You said you have discovered a new restaurant by using the Uber Eats app. How would you describe this restaurant? Select all that apply.</v>
      </c>
      <c r="E45" s="14" t="str">
        <f>HYPERLINK("#'Full Results'!A370", "370")</f>
        <v>370</v>
      </c>
      <c r="F45" t="s">
        <v>198</v>
      </c>
    </row>
    <row r="46" spans="3:6" x14ac:dyDescent="0.35">
      <c r="C46">
        <v>38</v>
      </c>
      <c r="D46" s="8" t="str">
        <f>HYPERLINK("#'Table 38'!A1", "Which of the following, if any, are important reasons why you order using Uber Eats? Please select all that apply.")</f>
        <v>Which of the following, if any, are important reasons why you order using Uber Eats? Please select all that apply.</v>
      </c>
      <c r="E46" s="14" t="str">
        <f>HYPERLINK("#'Full Results'!A378", "378")</f>
        <v>378</v>
      </c>
      <c r="F46" t="s">
        <v>87</v>
      </c>
    </row>
    <row r="47" spans="3:6" x14ac:dyDescent="0.35">
      <c r="C47">
        <v>39</v>
      </c>
      <c r="D47" s="8" t="str">
        <f>HYPERLINK("#'Table 39'!A1", " To what extent do you agree or disagree with the following?“Uber Eats makes it easier to support local businesses than it would be if the app did not exist”")</f>
        <v xml:space="preserve"> To what extent do you agree or disagree with the following?“Uber Eats makes it easier to support local businesses than it would be if the app did not exist”</v>
      </c>
      <c r="E47" s="14" t="str">
        <f>HYPERLINK("#'Full Results'!A391", "391")</f>
        <v>391</v>
      </c>
      <c r="F47" t="s">
        <v>147</v>
      </c>
    </row>
    <row r="48" spans="3:6" x14ac:dyDescent="0.35">
      <c r="C48">
        <v>40</v>
      </c>
      <c r="D48" s="8" t="str">
        <f>HYPERLINK("#'Table 40'!A1", " To what extent do you agree or disagree with the following?“Uber Eats makes it easier to support family-run businesses than it would be if the app did not exist”")</f>
        <v xml:space="preserve"> To what extent do you agree or disagree with the following?“Uber Eats makes it easier to support family-run businesses than it would be if the app did not exist”</v>
      </c>
      <c r="E48" s="14" t="str">
        <f>HYPERLINK("#'Full Results'!A403", "403")</f>
        <v>403</v>
      </c>
      <c r="F48" t="s">
        <v>147</v>
      </c>
    </row>
    <row r="49" spans="3:6" x14ac:dyDescent="0.35">
      <c r="C49">
        <v>41</v>
      </c>
      <c r="D49" s="8" t="str">
        <f>HYPERLINK("#'Table 41'!A1", " If you were to guess, what proportion of the food you order using Uber Eats is ordered from small or family-owned restaurants?")</f>
        <v xml:space="preserve"> If you were to guess, what proportion of the food you order using Uber Eats is ordered from small or family-owned restaurants?</v>
      </c>
      <c r="E49" s="14" t="str">
        <f>HYPERLINK("#'Full Results'!A415", "415")</f>
        <v>415</v>
      </c>
      <c r="F49" t="s">
        <v>87</v>
      </c>
    </row>
    <row r="50" spans="3:6" x14ac:dyDescent="0.35">
      <c r="C50">
        <v>42</v>
      </c>
      <c r="D50" s="8" t="str">
        <f>HYPERLINK("#'Table 42'!A1", " And if you were to guess, when you are using delivery apps, what proportion of your meals are ordered from independent restaurants, and what proportion are ordered from chain restaurants?")</f>
        <v xml:space="preserve"> And if you were to guess, when you are using delivery apps, what proportion of your meals are ordered from independent restaurants, and what proportion are ordered from chain restaurants?</v>
      </c>
      <c r="E50" s="14" t="str">
        <f>HYPERLINK("#'Full Results'!A426", "426")</f>
        <v>426</v>
      </c>
      <c r="F50" t="s">
        <v>102</v>
      </c>
    </row>
    <row r="51" spans="3:6" x14ac:dyDescent="0.35">
      <c r="C51">
        <v>43</v>
      </c>
      <c r="D51" s="8" t="str">
        <f>HYPERLINK("#'Table 43'!A1", "Grid Summary: On average, how often do you use Uber Eats to order each of the following?")</f>
        <v>Grid Summary: On average, how often do you use Uber Eats to order each of the following?</v>
      </c>
      <c r="E51" s="7"/>
      <c r="F51" t="s">
        <v>87</v>
      </c>
    </row>
    <row r="52" spans="3:6" x14ac:dyDescent="0.35">
      <c r="C52">
        <v>44</v>
      </c>
      <c r="D52" s="8" t="str">
        <f>HYPERLINK("#'Table 44'!A1", "On average, how often do you use Uber Eats to order each of the following?: Groceries")</f>
        <v>On average, how often do you use Uber Eats to order each of the following?: Groceries</v>
      </c>
      <c r="E52" s="14" t="str">
        <f>HYPERLINK("#'Full Results'!A435", "435")</f>
        <v>435</v>
      </c>
      <c r="F52" t="s">
        <v>87</v>
      </c>
    </row>
    <row r="53" spans="3:6" x14ac:dyDescent="0.35">
      <c r="C53">
        <v>45</v>
      </c>
      <c r="D53" s="8" t="str">
        <f>HYPERLINK("#'Table 45'!A1", "On average, how often do you use Uber Eats to order each of the following?: Pet Food or Supplies")</f>
        <v>On average, how often do you use Uber Eats to order each of the following?: Pet Food or Supplies</v>
      </c>
      <c r="E53" s="14" t="str">
        <f>HYPERLINK("#'Full Results'!A449", "449")</f>
        <v>449</v>
      </c>
      <c r="F53" t="s">
        <v>87</v>
      </c>
    </row>
    <row r="54" spans="3:6" x14ac:dyDescent="0.35">
      <c r="C54">
        <v>46</v>
      </c>
      <c r="D54" s="8" t="str">
        <f>HYPERLINK("#'Table 46'!A1", " Which of the following best describes how you shop with Uber Eats?")</f>
        <v xml:space="preserve"> Which of the following best describes how you shop with Uber Eats?</v>
      </c>
      <c r="E54" s="14" t="str">
        <f>HYPERLINK("#'Full Results'!A463", "463")</f>
        <v>463</v>
      </c>
      <c r="F54" t="s">
        <v>225</v>
      </c>
    </row>
    <row r="55" spans="3:6" x14ac:dyDescent="0.35">
      <c r="C55">
        <v>47</v>
      </c>
      <c r="D55" s="8" t="str">
        <f>HYPERLINK("#'Table 47'!A1", " In general, how would you describe the grocery stores you order food from?")</f>
        <v xml:space="preserve"> In general, how would you describe the grocery stores you order food from?</v>
      </c>
      <c r="E55" s="14" t="str">
        <f>HYPERLINK("#'Full Results'!A469", "469")</f>
        <v>469</v>
      </c>
      <c r="F55" t="s">
        <v>225</v>
      </c>
    </row>
    <row r="56" spans="3:6" x14ac:dyDescent="0.35">
      <c r="C56">
        <v>48</v>
      </c>
      <c r="D56" s="8" t="str">
        <f>HYPERLINK("#'Table 48'!A1", "Grid Summary: How positively or negatively do you view the following delivery apps?")</f>
        <v>Grid Summary: How positively or negatively do you view the following delivery apps?</v>
      </c>
      <c r="E56" s="7"/>
      <c r="F56" t="s">
        <v>65</v>
      </c>
    </row>
    <row r="57" spans="3:6" x14ac:dyDescent="0.35">
      <c r="C57">
        <v>49</v>
      </c>
      <c r="D57" s="8" t="str">
        <f>HYPERLINK("#'Table 49'!A1", "How positively or negatively do you view the following delivery apps?: Uber Eats")</f>
        <v>How positively or negatively do you view the following delivery apps?: Uber Eats</v>
      </c>
      <c r="E57" s="14" t="str">
        <f>HYPERLINK("#'Full Results'!A475", "475")</f>
        <v>475</v>
      </c>
      <c r="F57" t="s">
        <v>65</v>
      </c>
    </row>
    <row r="58" spans="3:6" x14ac:dyDescent="0.35">
      <c r="C58">
        <v>50</v>
      </c>
      <c r="D58" s="8" t="str">
        <f>HYPERLINK("#'Table 50'!A1", "How positively or negatively do you view the following delivery apps?: Foodpanda")</f>
        <v>How positively or negatively do you view the following delivery apps?: Foodpanda</v>
      </c>
      <c r="E58" s="14" t="str">
        <f>HYPERLINK("#'Full Results'!A484", "484")</f>
        <v>484</v>
      </c>
      <c r="F58" t="s">
        <v>65</v>
      </c>
    </row>
    <row r="59" spans="3:6" x14ac:dyDescent="0.35">
      <c r="C59">
        <v>51</v>
      </c>
      <c r="D59" s="8" t="str">
        <f>HYPERLINK("#'Table 51'!A1", "How positively or negatively do you view the following delivery apps?: Lalamove")</f>
        <v>How positively or negatively do you view the following delivery apps?: Lalamove</v>
      </c>
      <c r="E59" s="14" t="str">
        <f>HYPERLINK("#'Full Results'!A493", "493")</f>
        <v>493</v>
      </c>
      <c r="F59" t="s">
        <v>65</v>
      </c>
    </row>
    <row r="60" spans="3:6" x14ac:dyDescent="0.35">
      <c r="C60">
        <v>52</v>
      </c>
      <c r="D60" s="8" t="str">
        <f>HYPERLINK("#'Table 52'!A1", "How positively or negatively do you view the following delivery apps?: Foodomo")</f>
        <v>How positively or negatively do you view the following delivery apps?: Foodomo</v>
      </c>
      <c r="E60" s="14" t="str">
        <f>HYPERLINK("#'Full Results'!A502", "502")</f>
        <v>502</v>
      </c>
      <c r="F60" t="s">
        <v>65</v>
      </c>
    </row>
    <row r="61" spans="3:6" x14ac:dyDescent="0.35">
      <c r="C61">
        <v>53</v>
      </c>
      <c r="D61" s="8" t="str">
        <f>HYPERLINK("#'Table 53'!A1", "You said you had positive views of Uber Eats, but not of other food delivery apps. Why is this?Select all that apply.")</f>
        <v>You said you had positive views of Uber Eats, but not of other food delivery apps. Why is this?Select all that apply.</v>
      </c>
      <c r="E61" s="14" t="str">
        <f>HYPERLINK("#'Full Results'!A511", "511")</f>
        <v>511</v>
      </c>
      <c r="F61" t="s">
        <v>253</v>
      </c>
    </row>
    <row r="62" spans="3:6" x14ac:dyDescent="0.35">
      <c r="C62">
        <v>54</v>
      </c>
      <c r="D62" s="8" t="str">
        <f>HYPERLINK("#'Table 54'!A1", "Grid Summary: In your view, do you think Uber Eats or other food delivery apps in Taiwan are better at each of the following?")</f>
        <v>Grid Summary: In your view, do you think Uber Eats or other food delivery apps in Taiwan are better at each of the following?</v>
      </c>
      <c r="E62" s="7"/>
      <c r="F62" t="s">
        <v>65</v>
      </c>
    </row>
    <row r="63" spans="3:6" x14ac:dyDescent="0.35">
      <c r="C63">
        <v>55</v>
      </c>
      <c r="D63" s="8" t="str">
        <f>HYPERLINK("#'Table 55'!A1", "In your view, do you think Uber Eats or other food delivery apps in Taiwan are better at each of the following?: Quick delivery times")</f>
        <v>In your view, do you think Uber Eats or other food delivery apps in Taiwan are better at each of the following?: Quick delivery times</v>
      </c>
      <c r="E63" s="14" t="str">
        <f>HYPERLINK("#'Full Results'!A524", "524")</f>
        <v>524</v>
      </c>
      <c r="F63" t="s">
        <v>65</v>
      </c>
    </row>
    <row r="64" spans="3:6" x14ac:dyDescent="0.35">
      <c r="C64">
        <v>56</v>
      </c>
      <c r="D64" s="8" t="str">
        <f>HYPERLINK("#'Table 56'!A1", "In your view, do you think Uber Eats or other food delivery apps in Taiwan are better at each of the following?: Range of food options available")</f>
        <v>In your view, do you think Uber Eats or other food delivery apps in Taiwan are better at each of the following?: Range of food options available</v>
      </c>
      <c r="E64" s="14" t="str">
        <f>HYPERLINK("#'Full Results'!A531", "531")</f>
        <v>531</v>
      </c>
      <c r="F64" t="s">
        <v>65</v>
      </c>
    </row>
    <row r="65" spans="3:6" x14ac:dyDescent="0.35">
      <c r="C65">
        <v>57</v>
      </c>
      <c r="D65" s="8" t="str">
        <f>HYPERLINK("#'Table 57'!A1", "In your view, do you think Uber Eats or other food delivery apps in Taiwan are better at each of the following?: Delivery process (e.g. tracking orders, taking a photo of delivered food)")</f>
        <v>In your view, do you think Uber Eats or other food delivery apps in Taiwan are better at each of the following?: Delivery process (e.g. tracking orders, taking a photo of delivered food)</v>
      </c>
      <c r="E65" s="14" t="str">
        <f>HYPERLINK("#'Full Results'!A538", "538")</f>
        <v>538</v>
      </c>
      <c r="F65" t="s">
        <v>65</v>
      </c>
    </row>
    <row r="66" spans="3:6" x14ac:dyDescent="0.35">
      <c r="C66">
        <v>58</v>
      </c>
      <c r="D66" s="8" t="str">
        <f>HYPERLINK("#'Table 58'!A1", "In your view, do you think Uber Eats or other food delivery apps in Taiwan are better at each of the following?: Price")</f>
        <v>In your view, do you think Uber Eats or other food delivery apps in Taiwan are better at each of the following?: Price</v>
      </c>
      <c r="E66" s="14" t="str">
        <f>HYPERLINK("#'Full Results'!A545", "545")</f>
        <v>545</v>
      </c>
      <c r="F66" t="s">
        <v>65</v>
      </c>
    </row>
    <row r="67" spans="3:6" x14ac:dyDescent="0.35">
      <c r="C67">
        <v>59</v>
      </c>
      <c r="D67" s="8" t="str">
        <f>HYPERLINK("#'Table 59'!A1", "In your view, do you think Uber Eats or other food delivery apps in Taiwan are better at each of the following?: Friendliness of delivery drivers")</f>
        <v>In your view, do you think Uber Eats or other food delivery apps in Taiwan are better at each of the following?: Friendliness of delivery drivers</v>
      </c>
      <c r="E67" s="14" t="str">
        <f>HYPERLINK("#'Full Results'!A552", "552")</f>
        <v>552</v>
      </c>
      <c r="F67" t="s">
        <v>65</v>
      </c>
    </row>
    <row r="68" spans="3:6" x14ac:dyDescent="0.35">
      <c r="C68">
        <v>60</v>
      </c>
      <c r="D68" s="8" t="str">
        <f>HYPERLINK("#'Table 60'!A1", "In your view, do you think Uber Eats or other food delivery apps in Taiwan are better at each of the following?: Customer support")</f>
        <v>In your view, do you think Uber Eats or other food delivery apps in Taiwan are better at each of the following?: Customer support</v>
      </c>
      <c r="E68" s="14" t="str">
        <f>HYPERLINK("#'Full Results'!A559", "559")</f>
        <v>559</v>
      </c>
      <c r="F68" t="s">
        <v>65</v>
      </c>
    </row>
    <row r="69" spans="3:6" x14ac:dyDescent="0.35">
      <c r="C69">
        <v>61</v>
      </c>
      <c r="D69" s="8" t="str">
        <f>HYPERLINK("#'Table 61'!A1", " Which of the following comes closest to your view?")</f>
        <v xml:space="preserve"> Which of the following comes closest to your view?</v>
      </c>
      <c r="E69" s="14" t="str">
        <f>HYPERLINK("#'Full Results'!A566", "566")</f>
        <v>566</v>
      </c>
      <c r="F69" t="s">
        <v>65</v>
      </c>
    </row>
    <row r="70" spans="3:6" x14ac:dyDescent="0.35">
      <c r="C70">
        <v>62</v>
      </c>
      <c r="D70" s="8" t="str">
        <f>HYPERLINK("#'Table 62'!A1", "Which, if any, of the following do you think would be the main benefits of there being fewer food delivery apps? Select all that apply.")</f>
        <v>Which, if any, of the following do you think would be the main benefits of there being fewer food delivery apps? Select all that apply.</v>
      </c>
      <c r="E70" s="14" t="str">
        <f>HYPERLINK("#'Full Results'!A573", "573")</f>
        <v>573</v>
      </c>
      <c r="F70" t="s">
        <v>65</v>
      </c>
    </row>
    <row r="71" spans="3:6" x14ac:dyDescent="0.35">
      <c r="C71">
        <v>63</v>
      </c>
      <c r="D71" s="8" t="str">
        <f>HYPERLINK("#'Table 63'!A1", "Which, if any, of the following do you think would be the main drawbacks of there being fewer food delivery apps? Select all that apply.")</f>
        <v>Which, if any, of the following do you think would be the main drawbacks of there being fewer food delivery apps? Select all that apply.</v>
      </c>
      <c r="E71" s="14" t="str">
        <f>HYPERLINK("#'Full Results'!A586", "586")</f>
        <v>586</v>
      </c>
      <c r="F71" t="s">
        <v>65</v>
      </c>
    </row>
    <row r="72" spans="3:6" x14ac:dyDescent="0.35">
      <c r="C72">
        <v>64</v>
      </c>
      <c r="D72" s="8" t="str">
        <f>HYPERLINK("#'Table 64'!A1", " How important is environmental sustainability to you personally?")</f>
        <v xml:space="preserve"> How important is environmental sustainability to you personally?</v>
      </c>
      <c r="E72" s="14" t="str">
        <f>HYPERLINK("#'Full Results'!A597", "597")</f>
        <v>597</v>
      </c>
      <c r="F72" t="s">
        <v>65</v>
      </c>
    </row>
    <row r="73" spans="3:6" x14ac:dyDescent="0.35">
      <c r="C73">
        <v>65</v>
      </c>
      <c r="D73" s="8" t="str">
        <f>HYPERLINK("#'Table 65'!A1", " And how important is it for the businesses you use to be sustainable?")</f>
        <v xml:space="preserve"> And how important is it for the businesses you use to be sustainable?</v>
      </c>
      <c r="E73" s="14" t="str">
        <f>HYPERLINK("#'Full Results'!A607", "607")</f>
        <v>607</v>
      </c>
      <c r="F73" t="s">
        <v>65</v>
      </c>
    </row>
    <row r="74" spans="3:6" x14ac:dyDescent="0.35">
      <c r="C74">
        <v>66</v>
      </c>
      <c r="D74" s="8" t="str">
        <f>HYPERLINK("#'Table 66'!A1", " When you order food with delivery apps in general, how often do you select eco-friendly options (e.g. asking for no plastic cutlery or disposable napkins)?")</f>
        <v xml:space="preserve"> When you order food with delivery apps in general, how often do you select eco-friendly options (e.g. asking for no plastic cutlery or disposable napkins)?</v>
      </c>
      <c r="E74" s="14" t="str">
        <f>HYPERLINK("#'Full Results'!A617", "617")</f>
        <v>617</v>
      </c>
      <c r="F74" t="s">
        <v>102</v>
      </c>
    </row>
    <row r="75" spans="3:6" x14ac:dyDescent="0.35">
      <c r="C75">
        <v>67</v>
      </c>
      <c r="D75" s="8" t="str">
        <f>HYPERLINK("#'Table 67'!A1", " Would you be more or less likely to order food from a delivery app you knew it would be delivered in a sustainable way (e.g, using an electric vehicle)?")</f>
        <v xml:space="preserve"> Would you be more or less likely to order food from a delivery app you knew it would be delivered in a sustainable way (e.g, using an electric vehicle)?</v>
      </c>
      <c r="E75" s="14" t="str">
        <f>HYPERLINK("#'Full Results'!A626", "626")</f>
        <v>626</v>
      </c>
      <c r="F75" t="s">
        <v>102</v>
      </c>
    </row>
    <row r="76" spans="3:6" x14ac:dyDescent="0.35">
      <c r="C76">
        <v>68</v>
      </c>
      <c r="D76" s="8" t="str">
        <f>HYPERLINK("#'Table 68'!A1", "Grid Summary: To what extent do you agree or disagree with the following?")</f>
        <v>Grid Summary: To what extent do you agree or disagree with the following?</v>
      </c>
      <c r="E76" s="7"/>
      <c r="F76" t="s">
        <v>87</v>
      </c>
    </row>
    <row r="77" spans="3:6" x14ac:dyDescent="0.35">
      <c r="C77">
        <v>69</v>
      </c>
      <c r="D77" s="8" t="str">
        <f>HYPERLINK("#'Table 69'!A1", "To what extent do you agree or disagree with the following?: I can recall a time when a delivery partner delivered me food using an electric car or bike")</f>
        <v>To what extent do you agree or disagree with the following?: I can recall a time when a delivery partner delivered me food using an electric car or bike</v>
      </c>
      <c r="E77" s="14" t="str">
        <f>HYPERLINK("#'Full Results'!A635", "635")</f>
        <v>635</v>
      </c>
      <c r="F77" t="s">
        <v>87</v>
      </c>
    </row>
    <row r="78" spans="3:6" x14ac:dyDescent="0.35">
      <c r="C78">
        <v>70</v>
      </c>
      <c r="D78" s="8" t="str">
        <f>HYPERLINK("#'Table 70'!A1", "To what extent do you agree or disagree with the following?: Uber Eats has a role to play in helping restaurants become more eco-friendly (e.g. using more sustainable packaging, or limiting use of plastic cutlery/disposable napkins)")</f>
        <v>To what extent do you agree or disagree with the following?: Uber Eats has a role to play in helping restaurants become more eco-friendly (e.g. using more sustainable packaging, or limiting use of plastic cutlery/disposable napkins)</v>
      </c>
      <c r="E78" s="14" t="str">
        <f>HYPERLINK("#'Full Results'!A647", "647")</f>
        <v>647</v>
      </c>
      <c r="F78" t="s">
        <v>87</v>
      </c>
    </row>
    <row r="79" spans="3:6" x14ac:dyDescent="0.35">
      <c r="C79">
        <v>71</v>
      </c>
      <c r="D79" s="8" t="str">
        <f>HYPERLINK("#'Table 71'!A1", "To what extent do you agree or disagree with the following?: Uber Eats has a role to play in helping its delivery partners adopt electric vehicles")</f>
        <v>To what extent do you agree or disagree with the following?: Uber Eats has a role to play in helping its delivery partners adopt electric vehicles</v>
      </c>
      <c r="E79" s="14" t="str">
        <f>HYPERLINK("#'Full Results'!A659", "659")</f>
        <v>659</v>
      </c>
      <c r="F79" t="s">
        <v>87</v>
      </c>
    </row>
    <row r="80" spans="3:6" x14ac:dyDescent="0.35">
      <c r="C80">
        <v>72</v>
      </c>
      <c r="D80" s="8" t="str">
        <f>HYPERLINK("#'Table 72'!A1", " Would you say you are more likely or less likely to purchase from businesses that are environmentally sustainable, or does it make no difference to your choice?")</f>
        <v xml:space="preserve"> Would you say you are more likely or less likely to purchase from businesses that are environmentally sustainable, or does it make no difference to your choice?</v>
      </c>
      <c r="E80" s="14" t="str">
        <f>HYPERLINK("#'Full Results'!A671", "671")</f>
        <v>671</v>
      </c>
      <c r="F80" t="s">
        <v>65</v>
      </c>
    </row>
    <row r="81" spans="3:6" x14ac:dyDescent="0.35">
      <c r="C81">
        <v>73</v>
      </c>
      <c r="D81" s="8" t="str">
        <f>HYPERLINK("#'Table 73'!A1", " Imagine restaurants and grocery stores in Taiwan were able to gain official accreditation as a ‘sustainable business’ by the government. This would mean they have adopted environmentally friendly practices (e.g. using sustainable packaging). Wou...")</f>
        <v xml:space="preserve"> Imagine restaurants and grocery stores in Taiwan were able to gain official accreditation as a ‘sustainable business’ by the government. This would mean they have adopted environmentally friendly practices (e.g. using sustainable packaging). Wou...</v>
      </c>
      <c r="E81" s="14" t="str">
        <f>HYPERLINK("#'Full Results'!A680", "680")</f>
        <v>680</v>
      </c>
      <c r="F81" t="s">
        <v>65</v>
      </c>
    </row>
    <row r="82" spans="3:6" x14ac:dyDescent="0.35">
      <c r="C82">
        <v>74</v>
      </c>
      <c r="D82" s="8" t="str">
        <f>HYPERLINK("#'Table 74'!A1", " And would you be more likely or less likely to purchase from businesses that have this status?")</f>
        <v xml:space="preserve"> And would you be more likely or less likely to purchase from businesses that have this status?</v>
      </c>
      <c r="E82" s="14" t="str">
        <f>HYPERLINK("#'Full Results'!A692", "692")</f>
        <v>692</v>
      </c>
      <c r="F82" t="s">
        <v>65</v>
      </c>
    </row>
    <row r="83" spans="3:6" x14ac:dyDescent="0.35">
      <c r="C83">
        <v>75</v>
      </c>
      <c r="D83" s="8" t="str">
        <f>HYPERLINK("#'Table 75'!A1", " Imagine you were ordering food through a delivery app, and were presented with two choices. Both outlets are offering you the same meal. One option is cheaper, but is not environmentally sustainable (e.g. it does not use sustainable packaging). ...")</f>
        <v xml:space="preserve"> Imagine you were ordering food through a delivery app, and were presented with two choices. Both outlets are offering you the same meal. One option is cheaper, but is not environmentally sustainable (e.g. it does not use sustainable packaging). ...</v>
      </c>
      <c r="E83" s="14" t="str">
        <f>HYPERLINK("#'Full Results'!A701", "701")</f>
        <v>701</v>
      </c>
      <c r="F83" t="s">
        <v>102</v>
      </c>
    </row>
    <row r="84" spans="3:6" x14ac:dyDescent="0.35">
      <c r="C84">
        <v>76</v>
      </c>
      <c r="D84" s="8" t="str">
        <f>HYPERLINK("#'Table 76'!A1", " Imagine you were ordering food through a delivery app, and were presented with two choices. Both outlets are offering you the same meal. One option is cheaper, but is not environmentally sustainable (e.g. it does not use sustainable packaging). ...")</f>
        <v xml:space="preserve"> Imagine you were ordering food through a delivery app, and were presented with two choices. Both outlets are offering you the same meal. One option is cheaper, but is not environmentally sustainable (e.g. it does not use sustainable packaging). ...</v>
      </c>
      <c r="E84" s="14" t="str">
        <f>HYPERLINK("#'Full Results'!A707", "707")</f>
        <v>707</v>
      </c>
      <c r="F84" t="s">
        <v>102</v>
      </c>
    </row>
    <row r="85" spans="3:6" x14ac:dyDescent="0.35">
      <c r="C85">
        <v>77</v>
      </c>
      <c r="D85" s="8" t="str">
        <f>HYPERLINK("#'Table 77'!A1", " Imagine you were ordering food through a delivery app, and were presented with two choices. Both outlets are offering you the same meal. One option is cheaper, but is not environmentally sustainable (e.g. it does not use sustainable packaging). ...")</f>
        <v xml:space="preserve"> Imagine you were ordering food through a delivery app, and were presented with two choices. Both outlets are offering you the same meal. One option is cheaper, but is not environmentally sustainable (e.g. it does not use sustainable packaging). ...</v>
      </c>
      <c r="E85" s="14" t="str">
        <f>HYPERLINK("#'Full Results'!A713", "713")</f>
        <v>713</v>
      </c>
      <c r="F85" t="s">
        <v>102</v>
      </c>
    </row>
    <row r="86" spans="3:6" x14ac:dyDescent="0.35">
      <c r="C86">
        <v>78</v>
      </c>
      <c r="D86" s="8" t="str">
        <f>HYPERLINK("#'Table 78'!A1", " Imagine you were ordering food through a delivery app, and were presented with two choices. Both outlets are offering you the same meal. One option is cheaper, but is not environmentally sustainable (e.g. it does not use sustainable packaging). ...")</f>
        <v xml:space="preserve"> Imagine you were ordering food through a delivery app, and were presented with two choices. Both outlets are offering you the same meal. One option is cheaper, but is not environmentally sustainable (e.g. it does not use sustainable packaging). ...</v>
      </c>
      <c r="E86" s="14" t="str">
        <f>HYPERLINK("#'Full Results'!A719", "719")</f>
        <v>719</v>
      </c>
      <c r="F86" t="s">
        <v>102</v>
      </c>
    </row>
    <row r="87" spans="3:6" x14ac:dyDescent="0.35">
      <c r="C87">
        <v>79</v>
      </c>
      <c r="D87" s="8" t="str">
        <f>HYPERLINK("#'Table 79'!A1", " Imagine you were ordering food through a delivery app, and were presented with two choices. Both outlets are offering you the same meal. One option is cheaper, but is not environmentally sustainable (e.g. it does not use sustainable packaging). ...")</f>
        <v xml:space="preserve"> Imagine you were ordering food through a delivery app, and were presented with two choices. Both outlets are offering you the same meal. One option is cheaper, but is not environmentally sustainable (e.g. it does not use sustainable packaging). ...</v>
      </c>
      <c r="E87" s="14" t="str">
        <f>HYPERLINK("#'Full Results'!A725", "725")</f>
        <v>725</v>
      </c>
      <c r="F87" t="s">
        <v>102</v>
      </c>
    </row>
    <row r="88" spans="3:6" x14ac:dyDescent="0.35">
      <c r="C88">
        <v>80</v>
      </c>
      <c r="D88" s="8" t="str">
        <f>HYPERLINK("#'Table 80'!A1", " Imagine you were ordering food through a delivery app, and were presented with two choices. Both outlets are offering you the same meal. One option is cheaper, but is not environmentally sustainable (e.g. it does not use sustainable packaging). ...")</f>
        <v xml:space="preserve"> Imagine you were ordering food through a delivery app, and were presented with two choices. Both outlets are offering you the same meal. One option is cheaper, but is not environmentally sustainable (e.g. it does not use sustainable packaging). ...</v>
      </c>
      <c r="E88" s="14" t="str">
        <f>HYPERLINK("#'Full Results'!A731", "731")</f>
        <v>731</v>
      </c>
      <c r="F88" t="s">
        <v>102</v>
      </c>
    </row>
    <row r="89" spans="3:6" x14ac:dyDescent="0.35">
      <c r="C89">
        <v>81</v>
      </c>
      <c r="D89" s="8" t="str">
        <f>HYPERLINK("#'Table 81'!A1", " Imagine you were ordering food or groceries from a food delivery app. How much extra would you be willing to pay in order to ensure your food is delivered in a sustainable way (e.g. using an electric vehicle)? All values are in New Taiwan Dollar...")</f>
        <v xml:space="preserve"> Imagine you were ordering food or groceries from a food delivery app. How much extra would you be willing to pay in order to ensure your food is delivered in a sustainable way (e.g. using an electric vehicle)? All values are in New Taiwan Dollar...</v>
      </c>
      <c r="E89" s="14" t="str">
        <f>HYPERLINK("#'Full Results'!A737", "737")</f>
        <v>737</v>
      </c>
      <c r="F89" t="s">
        <v>102</v>
      </c>
    </row>
    <row r="90" spans="3:6" x14ac:dyDescent="0.35">
      <c r="C90">
        <v>82</v>
      </c>
      <c r="D90" s="8" t="str">
        <f>HYPERLINK("#'Table 82'!A1", "Grid Summary: To what extent do you agree or disagree with the following?")</f>
        <v>Grid Summary: To what extent do you agree or disagree with the following?</v>
      </c>
      <c r="E90" s="7"/>
      <c r="F90" t="s">
        <v>65</v>
      </c>
    </row>
    <row r="91" spans="3:6" x14ac:dyDescent="0.35">
      <c r="C91">
        <v>83</v>
      </c>
      <c r="D91" s="8" t="str">
        <f>HYPERLINK("#'Table 83'!A1", "To what extent do you agree or disagree with the following?: Having clear guidelines for sustainable packaging would incentivise businesses to try out more sustainable practices")</f>
        <v>To what extent do you agree or disagree with the following?: Having clear guidelines for sustainable packaging would incentivise businesses to try out more sustainable practices</v>
      </c>
      <c r="E91" s="14" t="str">
        <f>HYPERLINK("#'Full Results'!A751", "751")</f>
        <v>751</v>
      </c>
      <c r="F91" t="s">
        <v>65</v>
      </c>
    </row>
    <row r="92" spans="3:6" x14ac:dyDescent="0.35">
      <c r="C92">
        <v>84</v>
      </c>
      <c r="D92" s="8" t="str">
        <f>HYPERLINK("#'Table 84'!A1", "To what extent do you agree or disagree with the following?: Consumers need better education on sustainable practices so they are able to more easily make sustainable choices")</f>
        <v>To what extent do you agree or disagree with the following?: Consumers need better education on sustainable practices so they are able to more easily make sustainable choices</v>
      </c>
      <c r="E92" s="14" t="str">
        <f>HYPERLINK("#'Full Results'!A763", "763")</f>
        <v>763</v>
      </c>
      <c r="F92" t="s">
        <v>65</v>
      </c>
    </row>
    <row r="93" spans="3:6" x14ac:dyDescent="0.35">
      <c r="C93">
        <v>85</v>
      </c>
      <c r="D93" s="8" t="str">
        <f>HYPERLINK("#'Table 85'!A1", "To what extent do you agree or disagree with the following?: I would PERSONALLY benefit from education on how to be more sustainable")</f>
        <v>To what extent do you agree or disagree with the following?: I would PERSONALLY benefit from education on how to be more sustainable</v>
      </c>
      <c r="E93" s="14" t="str">
        <f>HYPERLINK("#'Full Results'!A775", "775")</f>
        <v>775</v>
      </c>
      <c r="F93" t="s">
        <v>65</v>
      </c>
    </row>
    <row r="94" spans="3:6" x14ac:dyDescent="0.35">
      <c r="C94">
        <v>86</v>
      </c>
      <c r="D94" s="8" t="str">
        <f>HYPERLINK("#'Table 86'!A1", " Imagine you could not use a food delivery app. Thinking of the last order you made on a food delivery app, what would you have done?")</f>
        <v xml:space="preserve"> Imagine you could not use a food delivery app. Thinking of the last order you made on a food delivery app, what would you have done?</v>
      </c>
      <c r="E94" s="14" t="str">
        <f>HYPERLINK("#'Full Results'!A787", "787")</f>
        <v>787</v>
      </c>
      <c r="F94" t="s">
        <v>102</v>
      </c>
    </row>
    <row r="95" spans="3:6" x14ac:dyDescent="0.35">
      <c r="C95">
        <v>87</v>
      </c>
      <c r="D95" s="8" t="str">
        <f>HYPERLINK("#'Table 87'!A1", " Think of all of the meals you currently order from food delivery apps. What would you do if food delivery apps were not available to you at all?")</f>
        <v xml:space="preserve"> Think of all of the meals you currently order from food delivery apps. What would you do if food delivery apps were not available to you at all?</v>
      </c>
      <c r="E95" s="14" t="str">
        <f>HYPERLINK("#'Full Results'!A797", "797")</f>
        <v>797</v>
      </c>
      <c r="F95" t="s">
        <v>102</v>
      </c>
    </row>
    <row r="96" spans="3:6" x14ac:dyDescent="0.35">
      <c r="C96">
        <v>88</v>
      </c>
      <c r="D96" s="8" t="str">
        <f>HYPERLINK("#'Table 88'!A1", " Now imagine you had to choose between the following options. Would you prefer to keep access to Uber Eats or go without access to Uber Eats for one month and get paid NTD $10?")</f>
        <v xml:space="preserve"> Now imagine you had to choose between the following options. Would you prefer to keep access to Uber Eats or go without access to Uber Eats for one month and get paid NTD $10?</v>
      </c>
      <c r="E96" s="14" t="str">
        <f>HYPERLINK("#'Full Results'!A806", "806")</f>
        <v>806</v>
      </c>
      <c r="F96" t="s">
        <v>87</v>
      </c>
    </row>
    <row r="97" spans="3:6" x14ac:dyDescent="0.35">
      <c r="C97">
        <v>89</v>
      </c>
      <c r="D97" s="8" t="str">
        <f>HYPERLINK("#'Table 89'!A1", " Now imagine you had to choose between the following options. Would you prefer to keep access to Uber Eats or go without access to Uber Eats for one month and get paid NTD $25?")</f>
        <v xml:space="preserve"> Now imagine you had to choose between the following options. Would you prefer to keep access to Uber Eats or go without access to Uber Eats for one month and get paid NTD $25?</v>
      </c>
      <c r="E97" s="14" t="str">
        <f>HYPERLINK("#'Full Results'!A812", "812")</f>
        <v>812</v>
      </c>
      <c r="F97" t="s">
        <v>87</v>
      </c>
    </row>
    <row r="98" spans="3:6" x14ac:dyDescent="0.35">
      <c r="C98">
        <v>90</v>
      </c>
      <c r="D98" s="8" t="str">
        <f>HYPERLINK("#'Table 90'!A1", " Now imagine you had to choose between the following options. Would you prefer to keep access to Uber Eats or go without access to Uber Eats for one month and get paid NTD $50?")</f>
        <v xml:space="preserve"> Now imagine you had to choose between the following options. Would you prefer to keep access to Uber Eats or go without access to Uber Eats for one month and get paid NTD $50?</v>
      </c>
      <c r="E98" s="14" t="str">
        <f>HYPERLINK("#'Full Results'!A818", "818")</f>
        <v>818</v>
      </c>
      <c r="F98" t="s">
        <v>87</v>
      </c>
    </row>
    <row r="99" spans="3:6" x14ac:dyDescent="0.35">
      <c r="C99">
        <v>91</v>
      </c>
      <c r="D99" s="8" t="str">
        <f>HYPERLINK("#'Table 91'!A1", " Now imagine you had to choose between the following options. Would you prefer to keep access to Uber Eats or go without access to Uber Eats for one month and get paid NTD $100?")</f>
        <v xml:space="preserve"> Now imagine you had to choose between the following options. Would you prefer to keep access to Uber Eats or go without access to Uber Eats for one month and get paid NTD $100?</v>
      </c>
      <c r="E99" s="14" t="str">
        <f>HYPERLINK("#'Full Results'!A824", "824")</f>
        <v>824</v>
      </c>
      <c r="F99" t="s">
        <v>87</v>
      </c>
    </row>
    <row r="100" spans="3:6" x14ac:dyDescent="0.35">
      <c r="C100">
        <v>92</v>
      </c>
      <c r="D100" s="8" t="str">
        <f>HYPERLINK("#'Table 92'!A1", " Now imagine you had to choose between the following options. Would you prefer to keep access to Uber Eats or go without access to Uber Eats for one month and get paid NTD $200?")</f>
        <v xml:space="preserve"> Now imagine you had to choose between the following options. Would you prefer to keep access to Uber Eats or go without access to Uber Eats for one month and get paid NTD $200?</v>
      </c>
      <c r="E100" s="14" t="str">
        <f>HYPERLINK("#'Full Results'!A830", "830")</f>
        <v>830</v>
      </c>
      <c r="F100" t="s">
        <v>87</v>
      </c>
    </row>
    <row r="101" spans="3:6" x14ac:dyDescent="0.35">
      <c r="C101">
        <v>93</v>
      </c>
      <c r="D101" s="8" t="str">
        <f>HYPERLINK("#'Table 93'!A1", " Now imagine you had to choose between the following options. Would you prefer to keep access to Uber Eats or go without access to Uber Eats for one month and get paid NTD $500?")</f>
        <v xml:space="preserve"> Now imagine you had to choose between the following options. Would you prefer to keep access to Uber Eats or go without access to Uber Eats for one month and get paid NTD $500?</v>
      </c>
      <c r="E101" s="14" t="str">
        <f>HYPERLINK("#'Full Results'!A836", "836")</f>
        <v>836</v>
      </c>
      <c r="F101" t="s">
        <v>87</v>
      </c>
    </row>
    <row r="102" spans="3:6" x14ac:dyDescent="0.35">
      <c r="C102">
        <v>94</v>
      </c>
      <c r="D102" s="8" t="str">
        <f>HYPERLINK("#'Table 94'!A1", " Now imagine you had to choose between the following options. Would you prefer to keep access to Uber Eats or go without access to Uber Eats for one month and get paid NTD $1,000?")</f>
        <v xml:space="preserve"> Now imagine you had to choose between the following options. Would you prefer to keep access to Uber Eats or go without access to Uber Eats for one month and get paid NTD $1,000?</v>
      </c>
      <c r="E102" s="14" t="str">
        <f>HYPERLINK("#'Full Results'!A842", "842")</f>
        <v>842</v>
      </c>
      <c r="F102" t="s">
        <v>87</v>
      </c>
    </row>
    <row r="103" spans="3:6" x14ac:dyDescent="0.35">
      <c r="C103">
        <v>95</v>
      </c>
      <c r="D103" s="8" t="str">
        <f>HYPERLINK("#'Table 95'!A1", " Now imagine you had to choose between the following options. Would you prefer to keep access to Uber Eats or go without access to Uber Eats for one month and get paid NTD $2,000?")</f>
        <v xml:space="preserve"> Now imagine you had to choose between the following options. Would you prefer to keep access to Uber Eats or go without access to Uber Eats for one month and get paid NTD $2,000?</v>
      </c>
      <c r="E103" s="14" t="str">
        <f>HYPERLINK("#'Full Results'!A848", "848")</f>
        <v>848</v>
      </c>
      <c r="F103" t="s">
        <v>87</v>
      </c>
    </row>
    <row r="104" spans="3:6" x14ac:dyDescent="0.35">
      <c r="C104">
        <v>96</v>
      </c>
      <c r="D104" s="8" t="str">
        <f>HYPERLINK("#'Table 96'!A1", " Now imagine you had to choose between the following options. Would you prefer to keep access to Uber Eats or go without access to Uber Eats for one month and get paid NTD $5,000?")</f>
        <v xml:space="preserve"> Now imagine you had to choose between the following options. Would you prefer to keep access to Uber Eats or go without access to Uber Eats for one month and get paid NTD $5,000?</v>
      </c>
      <c r="E104" s="14" t="str">
        <f>HYPERLINK("#'Full Results'!A854", "854")</f>
        <v>854</v>
      </c>
      <c r="F104" t="s">
        <v>87</v>
      </c>
    </row>
    <row r="105" spans="3:6" x14ac:dyDescent="0.35">
      <c r="C105">
        <v>97</v>
      </c>
      <c r="D105" s="8" t="str">
        <f>HYPERLINK("#'Table 97'!A1", " If you had to choose one delivery app to use going forward, which app would you choose?")</f>
        <v xml:space="preserve"> If you had to choose one delivery app to use going forward, which app would you choose?</v>
      </c>
      <c r="E105" s="14" t="str">
        <f>HYPERLINK("#'Full Results'!A860", "860")</f>
        <v>860</v>
      </c>
      <c r="F105" t="s">
        <v>102</v>
      </c>
    </row>
    <row r="106" spans="3:6" x14ac:dyDescent="0.35">
      <c r="C106">
        <v>98</v>
      </c>
      <c r="D106" s="8" t="str">
        <f>HYPERLINK("#'Table 98'!A1", "You said you would use Uber Eats if you were forced to choose. Why is this? Select all that apply.")</f>
        <v>You said you would use Uber Eats if you were forced to choose. Why is this? Select all that apply.</v>
      </c>
      <c r="E106" s="14" t="str">
        <f>HYPERLINK("#'Full Results'!A869", "869")</f>
        <v>869</v>
      </c>
      <c r="F106" t="s">
        <v>396</v>
      </c>
    </row>
    <row r="107" spans="3:6" x14ac:dyDescent="0.35">
      <c r="C107">
        <v>99</v>
      </c>
      <c r="D107" s="8" t="str">
        <f>HYPERLINK("#'Table 99'!A1", "You said you would use Lalamove if you were forced to choose. Why is this? Select all that apply.")</f>
        <v>You said you would use Lalamove if you were forced to choose. Why is this? Select all that apply.</v>
      </c>
      <c r="E107" s="14" t="str">
        <f>HYPERLINK("#'Full Results'!A881", "881")</f>
        <v>881</v>
      </c>
      <c r="F107" t="s">
        <v>398</v>
      </c>
    </row>
    <row r="108" spans="3:6" x14ac:dyDescent="0.35">
      <c r="C108">
        <v>100</v>
      </c>
      <c r="D108" s="8" t="str">
        <f>HYPERLINK("#'Table 100'!A1", "You said you would use Foodpanda if you were forced to choose. Why is this? Select all that apply.")</f>
        <v>You said you would use Foodpanda if you were forced to choose. Why is this? Select all that apply.</v>
      </c>
      <c r="E108" s="14" t="str">
        <f>HYPERLINK("#'Full Results'!A891", "891")</f>
        <v>891</v>
      </c>
      <c r="F108" t="s">
        <v>400</v>
      </c>
    </row>
    <row r="109" spans="3:6" x14ac:dyDescent="0.35">
      <c r="C109">
        <v>101</v>
      </c>
      <c r="D109" s="8" t="str">
        <f>HYPERLINK("#'Table 101'!A1", "You said you would use Foodomo if you were forced to choose. Why is this? Select all that apply.")</f>
        <v>You said you would use Foodomo if you were forced to choose. Why is this? Select all that apply.</v>
      </c>
      <c r="E109" s="14" t="str">
        <f>HYPERLINK("#'Full Results'!A903", "903")</f>
        <v>903</v>
      </c>
      <c r="F109" t="s">
        <v>402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M914"/>
  <sheetViews>
    <sheetView showGridLines="0" tabSelected="1" topLeftCell="A177" workbookViewId="0">
      <selection activeCell="K185" sqref="K185"/>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27" t="s">
        <v>403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3"/>
      <c r="C5" s="13"/>
      <c r="D5" s="30" t="s">
        <v>51</v>
      </c>
      <c r="E5" s="30"/>
      <c r="F5" s="13"/>
      <c r="G5" s="30" t="s">
        <v>52</v>
      </c>
      <c r="H5" s="30"/>
      <c r="I5" s="30"/>
      <c r="J5" s="30"/>
      <c r="K5" s="30"/>
      <c r="L5" s="30"/>
      <c r="M5" s="13"/>
      <c r="N5" s="30" t="s">
        <v>53</v>
      </c>
      <c r="O5" s="30"/>
      <c r="P5" s="30"/>
      <c r="Q5" s="30"/>
      <c r="R5" s="30"/>
      <c r="S5" s="30"/>
      <c r="T5" s="30"/>
      <c r="U5" s="30"/>
      <c r="V5" s="30"/>
      <c r="W5" s="30"/>
      <c r="X5" s="30"/>
      <c r="Y5" s="30"/>
      <c r="Z5" s="30"/>
      <c r="AA5" s="30"/>
      <c r="AB5" s="30"/>
      <c r="AC5" s="30"/>
      <c r="AD5" s="30"/>
      <c r="AE5" s="30"/>
      <c r="AF5" s="30"/>
      <c r="AG5" s="30"/>
      <c r="AH5" s="30"/>
      <c r="AI5" s="13"/>
      <c r="AJ5" s="30" t="s">
        <v>54</v>
      </c>
      <c r="AK5" s="30"/>
      <c r="AL5" s="13"/>
      <c r="AM5" s="30"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2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2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11" spans="2:39" x14ac:dyDescent="0.35">
      <c r="B11" s="6" t="s">
        <v>64</v>
      </c>
    </row>
    <row r="12" spans="2:39" x14ac:dyDescent="0.35">
      <c r="B12" s="24" t="s">
        <v>65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row>
    <row r="13" spans="2:39" x14ac:dyDescent="0.35">
      <c r="B13" t="s">
        <v>56</v>
      </c>
      <c r="C13" s="17">
        <v>0.47616446769155402</v>
      </c>
      <c r="D13" s="17">
        <v>0.45510121380673502</v>
      </c>
      <c r="E13" s="17">
        <v>0.49591897040253502</v>
      </c>
      <c r="F13" s="17"/>
      <c r="G13" s="17">
        <v>0.55428823980146202</v>
      </c>
      <c r="H13" s="17">
        <v>0.50907346522599894</v>
      </c>
      <c r="I13" s="17">
        <v>0.42651119797425802</v>
      </c>
      <c r="J13" s="17">
        <v>0.50053201012829096</v>
      </c>
      <c r="K13" s="17">
        <v>0.48520387682966398</v>
      </c>
      <c r="L13" s="17">
        <v>0.42410358026552802</v>
      </c>
      <c r="M13" s="17"/>
      <c r="N13" s="17">
        <v>0.51905844252075195</v>
      </c>
      <c r="O13" s="17">
        <v>0.46114447908661199</v>
      </c>
      <c r="P13" s="17">
        <v>0.45024392828330101</v>
      </c>
      <c r="Q13" s="17">
        <v>0.47616356596599901</v>
      </c>
      <c r="R13" s="17">
        <v>0.51970635151079503</v>
      </c>
      <c r="S13" s="17">
        <v>0.66731481679347704</v>
      </c>
      <c r="T13" s="17">
        <v>0.53352433039896996</v>
      </c>
      <c r="U13" s="17">
        <v>0.33945959131111197</v>
      </c>
      <c r="V13" s="17">
        <v>0.38281101624826303</v>
      </c>
      <c r="W13" s="17">
        <v>0.46979639902834402</v>
      </c>
      <c r="X13" s="17">
        <v>0.314051490421833</v>
      </c>
      <c r="Y13" s="17">
        <v>0.52689497640209504</v>
      </c>
      <c r="Z13" s="17">
        <v>0.47844515102386498</v>
      </c>
      <c r="AA13" s="17">
        <v>0.58163127792332303</v>
      </c>
      <c r="AB13" s="17">
        <v>0.37389513207476599</v>
      </c>
      <c r="AC13" s="17">
        <v>0.69593954128049895</v>
      </c>
      <c r="AD13" s="17">
        <v>0.56280946990672598</v>
      </c>
      <c r="AE13" s="17">
        <v>0.69860701368987099</v>
      </c>
      <c r="AF13" s="17">
        <v>0.19200040839650501</v>
      </c>
      <c r="AG13" s="17">
        <v>0.69021878341105303</v>
      </c>
      <c r="AH13" s="17">
        <v>0.61725707807922703</v>
      </c>
      <c r="AI13" s="17"/>
      <c r="AJ13" s="17">
        <v>0.47572783526215101</v>
      </c>
      <c r="AK13" s="17">
        <v>0.478247862289851</v>
      </c>
      <c r="AL13" s="17"/>
      <c r="AM13" s="17">
        <v>0.49259144816227401</v>
      </c>
    </row>
    <row r="14" spans="2:39" x14ac:dyDescent="0.35">
      <c r="B14" t="s">
        <v>57</v>
      </c>
      <c r="C14" s="17">
        <v>0.453221436380773</v>
      </c>
      <c r="D14" s="17">
        <v>0.43439510755952998</v>
      </c>
      <c r="E14" s="17">
        <v>0.47177223380328698</v>
      </c>
      <c r="F14" s="17"/>
      <c r="G14" s="17">
        <v>0.58090322921320003</v>
      </c>
      <c r="H14" s="17">
        <v>0.49853439476795502</v>
      </c>
      <c r="I14" s="17">
        <v>0.60635997118471596</v>
      </c>
      <c r="J14" s="17">
        <v>0.440425279048962</v>
      </c>
      <c r="K14" s="17">
        <v>0.39064678500154898</v>
      </c>
      <c r="L14" s="17">
        <v>0.24799126558868001</v>
      </c>
      <c r="M14" s="17"/>
      <c r="N14" s="17">
        <v>0.398238698936351</v>
      </c>
      <c r="O14" s="17">
        <v>0.51499294244097704</v>
      </c>
      <c r="P14" s="17">
        <v>0.45570532212486498</v>
      </c>
      <c r="Q14" s="17">
        <v>0.48220930513212301</v>
      </c>
      <c r="R14" s="17">
        <v>0.46455460157058098</v>
      </c>
      <c r="S14" s="17">
        <v>0.46539280440732</v>
      </c>
      <c r="T14" s="17">
        <v>0.37562193958756002</v>
      </c>
      <c r="U14" s="17">
        <v>0.38308478414874803</v>
      </c>
      <c r="V14" s="17">
        <v>0.569920327158151</v>
      </c>
      <c r="W14" s="17">
        <v>0.39966499668128203</v>
      </c>
      <c r="X14" s="17">
        <v>0.55408516078731695</v>
      </c>
      <c r="Y14" s="17">
        <v>0.158701615601511</v>
      </c>
      <c r="Z14" s="17">
        <v>0.47600919902663402</v>
      </c>
      <c r="AA14" s="17">
        <v>0.56315931397643904</v>
      </c>
      <c r="AB14" s="17">
        <v>0.53472719148569403</v>
      </c>
      <c r="AC14" s="17">
        <v>0.56271538345807004</v>
      </c>
      <c r="AD14" s="17">
        <v>0.49549103488766499</v>
      </c>
      <c r="AE14" s="17">
        <v>0.28838948570955503</v>
      </c>
      <c r="AF14" s="17">
        <v>0.39096779846577501</v>
      </c>
      <c r="AG14" s="17">
        <v>0.44371685375252301</v>
      </c>
      <c r="AH14" s="17">
        <v>0</v>
      </c>
      <c r="AI14" s="17"/>
      <c r="AJ14" s="17">
        <v>0.538858194452429</v>
      </c>
      <c r="AK14" s="17">
        <v>0.41843934000928501</v>
      </c>
      <c r="AL14" s="17"/>
      <c r="AM14" s="17">
        <v>0.64724569806354904</v>
      </c>
    </row>
    <row r="15" spans="2:39" x14ac:dyDescent="0.35">
      <c r="B15" t="s">
        <v>58</v>
      </c>
      <c r="C15" s="17">
        <v>0.390492725035682</v>
      </c>
      <c r="D15" s="17">
        <v>0.36138590668607901</v>
      </c>
      <c r="E15" s="17">
        <v>0.42006387954994501</v>
      </c>
      <c r="F15" s="17"/>
      <c r="G15" s="17">
        <v>0.463372809016107</v>
      </c>
      <c r="H15" s="17">
        <v>0.48815068035588699</v>
      </c>
      <c r="I15" s="17">
        <v>0.35119087621106498</v>
      </c>
      <c r="J15" s="17">
        <v>0.42801556629375798</v>
      </c>
      <c r="K15" s="17">
        <v>0.34168375456120498</v>
      </c>
      <c r="L15" s="17">
        <v>0.31574414149089802</v>
      </c>
      <c r="M15" s="17"/>
      <c r="N15" s="17">
        <v>0.421976647325013</v>
      </c>
      <c r="O15" s="17">
        <v>0.3044932983768</v>
      </c>
      <c r="P15" s="17">
        <v>0.39264396118235001</v>
      </c>
      <c r="Q15" s="17">
        <v>0.38421960622022799</v>
      </c>
      <c r="R15" s="17">
        <v>0.382072421675615</v>
      </c>
      <c r="S15" s="17">
        <v>0.54684796739067199</v>
      </c>
      <c r="T15" s="17">
        <v>0.36621288035188099</v>
      </c>
      <c r="U15" s="17">
        <v>0.626002303420644</v>
      </c>
      <c r="V15" s="17">
        <v>0.35895671519824301</v>
      </c>
      <c r="W15" s="17">
        <v>0.47471101798681598</v>
      </c>
      <c r="X15" s="17">
        <v>0.50220064097276196</v>
      </c>
      <c r="Y15" s="17">
        <v>0.418664352449717</v>
      </c>
      <c r="Z15" s="17">
        <v>0.416943655323189</v>
      </c>
      <c r="AA15" s="17">
        <v>0.44994162746493999</v>
      </c>
      <c r="AB15" s="17">
        <v>0.42217198785064802</v>
      </c>
      <c r="AC15" s="17">
        <v>0.46548540147406903</v>
      </c>
      <c r="AD15" s="17">
        <v>0.57924611631801204</v>
      </c>
      <c r="AE15" s="17">
        <v>0.69860701368987099</v>
      </c>
      <c r="AF15" s="17">
        <v>9.7671973568086407E-2</v>
      </c>
      <c r="AG15" s="17">
        <v>0.11812266885285801</v>
      </c>
      <c r="AH15" s="17">
        <v>0</v>
      </c>
      <c r="AI15" s="17"/>
      <c r="AJ15" s="17">
        <v>0.408325402716611</v>
      </c>
      <c r="AK15" s="17">
        <v>0.38228176770319999</v>
      </c>
      <c r="AL15" s="17"/>
      <c r="AM15" s="17">
        <v>0.43306181835183899</v>
      </c>
    </row>
    <row r="16" spans="2:39" x14ac:dyDescent="0.35">
      <c r="B16" t="s">
        <v>59</v>
      </c>
      <c r="C16" s="17">
        <v>0.37734004253773701</v>
      </c>
      <c r="D16" s="17">
        <v>0.36696393867614002</v>
      </c>
      <c r="E16" s="17">
        <v>0.38744322545558102</v>
      </c>
      <c r="F16" s="17"/>
      <c r="G16" s="17">
        <v>0.299387774404549</v>
      </c>
      <c r="H16" s="17">
        <v>0.41464517545569402</v>
      </c>
      <c r="I16" s="17">
        <v>0.49081185609663203</v>
      </c>
      <c r="J16" s="17">
        <v>0.369101716835187</v>
      </c>
      <c r="K16" s="17">
        <v>0.31219081169347701</v>
      </c>
      <c r="L16" s="17">
        <v>0.33623104623990602</v>
      </c>
      <c r="M16" s="17"/>
      <c r="N16" s="17">
        <v>0.30627825235427403</v>
      </c>
      <c r="O16" s="17">
        <v>0.39036043656304498</v>
      </c>
      <c r="P16" s="17">
        <v>0.44884621728337298</v>
      </c>
      <c r="Q16" s="17">
        <v>0.336089082318073</v>
      </c>
      <c r="R16" s="17">
        <v>0.31002224470323297</v>
      </c>
      <c r="S16" s="17">
        <v>0.40098836456246101</v>
      </c>
      <c r="T16" s="17">
        <v>0.38745367085037502</v>
      </c>
      <c r="U16" s="17">
        <v>0.190720205116827</v>
      </c>
      <c r="V16" s="17">
        <v>0.46262900638564403</v>
      </c>
      <c r="W16" s="17">
        <v>0.35755774989283901</v>
      </c>
      <c r="X16" s="17">
        <v>0.33241571290708799</v>
      </c>
      <c r="Y16" s="17">
        <v>0.51525861668466699</v>
      </c>
      <c r="Z16" s="17">
        <v>0.402225950451917</v>
      </c>
      <c r="AA16" s="17">
        <v>0.40926803324142502</v>
      </c>
      <c r="AB16" s="17">
        <v>0.39143575516238599</v>
      </c>
      <c r="AC16" s="17">
        <v>0.37637538283314997</v>
      </c>
      <c r="AD16" s="17">
        <v>0.34858160347019002</v>
      </c>
      <c r="AE16" s="17">
        <v>0</v>
      </c>
      <c r="AF16" s="17">
        <v>0.70670417510231198</v>
      </c>
      <c r="AG16" s="17">
        <v>0.360027687264319</v>
      </c>
      <c r="AH16" s="17">
        <v>0.39387268416912502</v>
      </c>
      <c r="AI16" s="17"/>
      <c r="AJ16" s="17">
        <v>0.46731823928730398</v>
      </c>
      <c r="AK16" s="17">
        <v>0.340494449536759</v>
      </c>
      <c r="AL16" s="17"/>
      <c r="AM16" s="17">
        <v>0.41656407382917299</v>
      </c>
    </row>
    <row r="17" spans="2:39" x14ac:dyDescent="0.35">
      <c r="B17" t="s">
        <v>60</v>
      </c>
      <c r="C17" s="17">
        <v>0.27992566776495897</v>
      </c>
      <c r="D17" s="17">
        <v>0.30738828482680203</v>
      </c>
      <c r="E17" s="17">
        <v>0.25440171794819499</v>
      </c>
      <c r="F17" s="17"/>
      <c r="G17" s="17">
        <v>0.31633237587375901</v>
      </c>
      <c r="H17" s="17">
        <v>0.27989174407821699</v>
      </c>
      <c r="I17" s="17">
        <v>0.27663337069412802</v>
      </c>
      <c r="J17" s="17">
        <v>0.172743502546815</v>
      </c>
      <c r="K17" s="17">
        <v>0.26452098139667102</v>
      </c>
      <c r="L17" s="17">
        <v>0.38368584511207499</v>
      </c>
      <c r="M17" s="17"/>
      <c r="N17" s="17">
        <v>0.26617606551118</v>
      </c>
      <c r="O17" s="17">
        <v>0.23197244201277101</v>
      </c>
      <c r="P17" s="17">
        <v>0.258690415182942</v>
      </c>
      <c r="Q17" s="17">
        <v>0.40590489714865602</v>
      </c>
      <c r="R17" s="17">
        <v>0.39036849406389501</v>
      </c>
      <c r="S17" s="17">
        <v>0.16236946414100101</v>
      </c>
      <c r="T17" s="17">
        <v>0.30082986217956997</v>
      </c>
      <c r="U17" s="17">
        <v>0.19958345115273299</v>
      </c>
      <c r="V17" s="17">
        <v>0.27666813942203999</v>
      </c>
      <c r="W17" s="17">
        <v>0.24627496464652801</v>
      </c>
      <c r="X17" s="17">
        <v>0.20251690939265601</v>
      </c>
      <c r="Y17" s="17">
        <v>0.20111730429751701</v>
      </c>
      <c r="Z17" s="17">
        <v>0.37484239543278097</v>
      </c>
      <c r="AA17" s="17">
        <v>0.24481649309088299</v>
      </c>
      <c r="AB17" s="17">
        <v>9.4706445616380905E-2</v>
      </c>
      <c r="AC17" s="17">
        <v>0.16170161748498399</v>
      </c>
      <c r="AD17" s="17">
        <v>0.22000331869606701</v>
      </c>
      <c r="AE17" s="17">
        <v>0</v>
      </c>
      <c r="AF17" s="17">
        <v>0.492723244948573</v>
      </c>
      <c r="AG17" s="17">
        <v>0.19625545898315799</v>
      </c>
      <c r="AH17" s="17">
        <v>0.38274292192077303</v>
      </c>
      <c r="AI17" s="17"/>
      <c r="AJ17" s="17">
        <v>0.28705209903951101</v>
      </c>
      <c r="AK17" s="17">
        <v>0.27388481846375701</v>
      </c>
      <c r="AL17" s="17"/>
      <c r="AM17" s="17">
        <v>0.27481292024961401</v>
      </c>
    </row>
    <row r="18" spans="2:39" x14ac:dyDescent="0.35">
      <c r="B18" t="s">
        <v>61</v>
      </c>
      <c r="C18" s="17">
        <v>0.218977969335199</v>
      </c>
      <c r="D18" s="17">
        <v>0.27714352165234402</v>
      </c>
      <c r="E18" s="17">
        <v>0.16354783683019</v>
      </c>
      <c r="F18" s="17"/>
      <c r="G18" s="17">
        <v>0.281050670818069</v>
      </c>
      <c r="H18" s="17">
        <v>0.29136017275781001</v>
      </c>
      <c r="I18" s="17">
        <v>0.19822935100738201</v>
      </c>
      <c r="J18" s="17">
        <v>0.23852671931705999</v>
      </c>
      <c r="K18" s="17">
        <v>0.11902453673225399</v>
      </c>
      <c r="L18" s="17">
        <v>0.21953767954487899</v>
      </c>
      <c r="M18" s="17"/>
      <c r="N18" s="17">
        <v>0.203228108029952</v>
      </c>
      <c r="O18" s="17">
        <v>0.207752092209922</v>
      </c>
      <c r="P18" s="17">
        <v>0.24486571509223001</v>
      </c>
      <c r="Q18" s="17">
        <v>0.22204512635281401</v>
      </c>
      <c r="R18" s="17">
        <v>0.14737078276566701</v>
      </c>
      <c r="S18" s="17">
        <v>0.35222524768112301</v>
      </c>
      <c r="T18" s="17">
        <v>0.230358106840582</v>
      </c>
      <c r="U18" s="17">
        <v>0.180862006053817</v>
      </c>
      <c r="V18" s="17">
        <v>0.153803754107812</v>
      </c>
      <c r="W18" s="17">
        <v>0.237618468019098</v>
      </c>
      <c r="X18" s="17">
        <v>0.34848831092942401</v>
      </c>
      <c r="Y18" s="17">
        <v>0.32163987543582301</v>
      </c>
      <c r="Z18" s="17">
        <v>0.24144116333062801</v>
      </c>
      <c r="AA18" s="17">
        <v>0.13468250199743501</v>
      </c>
      <c r="AB18" s="17">
        <v>9.4706445616380905E-2</v>
      </c>
      <c r="AC18" s="17">
        <v>0.24098374899823799</v>
      </c>
      <c r="AD18" s="17">
        <v>0.25379128177565702</v>
      </c>
      <c r="AE18" s="17">
        <v>0.41021752798031502</v>
      </c>
      <c r="AF18" s="17">
        <v>0.196396918915582</v>
      </c>
      <c r="AG18" s="17">
        <v>0.71810510286598095</v>
      </c>
      <c r="AH18" s="17">
        <v>0.18580657983621099</v>
      </c>
      <c r="AI18" s="17"/>
      <c r="AJ18" s="17">
        <v>0.243219304520013</v>
      </c>
      <c r="AK18" s="17">
        <v>0.21089735067243401</v>
      </c>
      <c r="AL18" s="17"/>
      <c r="AM18" s="17">
        <v>0.23938705817431799</v>
      </c>
    </row>
    <row r="19" spans="2:39" x14ac:dyDescent="0.35">
      <c r="B19" t="s">
        <v>62</v>
      </c>
      <c r="C19" s="17">
        <v>3.2693514228838899E-2</v>
      </c>
      <c r="D19" s="17">
        <v>3.1512553832643703E-2</v>
      </c>
      <c r="E19" s="17">
        <v>3.3955083149607199E-2</v>
      </c>
      <c r="F19" s="17"/>
      <c r="G19" s="17">
        <v>5.3918312827053302E-3</v>
      </c>
      <c r="H19" s="17">
        <v>1.6000169496953199E-2</v>
      </c>
      <c r="I19" s="17">
        <v>2.41011277517587E-2</v>
      </c>
      <c r="J19" s="17">
        <v>6.97990613494196E-2</v>
      </c>
      <c r="K19" s="17">
        <v>6.1748114731345297E-2</v>
      </c>
      <c r="L19" s="17">
        <v>7.5168785421826003E-3</v>
      </c>
      <c r="M19" s="17"/>
      <c r="N19" s="17">
        <v>3.51136428038255E-2</v>
      </c>
      <c r="O19" s="17">
        <v>3.0061098004572798E-2</v>
      </c>
      <c r="P19" s="17">
        <v>4.1959855350747401E-2</v>
      </c>
      <c r="Q19" s="17">
        <v>1.4715984476827801E-2</v>
      </c>
      <c r="R19" s="17">
        <v>7.2620277769121196E-3</v>
      </c>
      <c r="S19" s="17">
        <v>0</v>
      </c>
      <c r="T19" s="17">
        <v>2.82721277348096E-2</v>
      </c>
      <c r="U19" s="17">
        <v>5.1396026532411702E-2</v>
      </c>
      <c r="V19" s="17">
        <v>2.43460088044814E-2</v>
      </c>
      <c r="W19" s="17">
        <v>1.1787734346013099E-2</v>
      </c>
      <c r="X19" s="17">
        <v>0</v>
      </c>
      <c r="Y19" s="17">
        <v>7.3329756248170494E-2</v>
      </c>
      <c r="Z19" s="17">
        <v>8.0654746802392999E-2</v>
      </c>
      <c r="AA19" s="17">
        <v>5.9688691694239598E-2</v>
      </c>
      <c r="AB19" s="17">
        <v>0.204914971430153</v>
      </c>
      <c r="AC19" s="17">
        <v>0</v>
      </c>
      <c r="AD19" s="17">
        <v>5.9401550724111303E-2</v>
      </c>
      <c r="AE19" s="17">
        <v>0.30139298631012901</v>
      </c>
      <c r="AF19" s="17">
        <v>0</v>
      </c>
      <c r="AG19" s="17">
        <v>0</v>
      </c>
      <c r="AH19" s="17">
        <v>0</v>
      </c>
      <c r="AI19" s="17"/>
      <c r="AJ19" s="17">
        <v>1.6074960534159199E-2</v>
      </c>
      <c r="AK19" s="17">
        <v>3.4896207374964502E-2</v>
      </c>
      <c r="AL19" s="17"/>
      <c r="AM19" s="17">
        <v>2.3381717844045899E-3</v>
      </c>
    </row>
    <row r="20" spans="2:39" x14ac:dyDescent="0.35">
      <c r="B20" t="s">
        <v>63</v>
      </c>
      <c r="C20" s="17">
        <v>9.3780584575079897E-3</v>
      </c>
      <c r="D20" s="17">
        <v>1.32898127277914E-2</v>
      </c>
      <c r="E20" s="17">
        <v>5.6306595897486897E-3</v>
      </c>
      <c r="F20" s="17"/>
      <c r="G20" s="17">
        <v>0</v>
      </c>
      <c r="H20" s="17">
        <v>0</v>
      </c>
      <c r="I20" s="17">
        <v>6.4422951110641499E-3</v>
      </c>
      <c r="J20" s="17">
        <v>1.0000305914386999E-2</v>
      </c>
      <c r="K20" s="17">
        <v>1.9604119371276599E-2</v>
      </c>
      <c r="L20" s="17">
        <v>1.5667072989784099E-2</v>
      </c>
      <c r="M20" s="17"/>
      <c r="N20" s="17">
        <v>0</v>
      </c>
      <c r="O20" s="17">
        <v>1.24726861004142E-2</v>
      </c>
      <c r="P20" s="17">
        <v>4.1378715345952296E-3</v>
      </c>
      <c r="Q20" s="17">
        <v>0</v>
      </c>
      <c r="R20" s="17">
        <v>1.9968762415399199E-2</v>
      </c>
      <c r="S20" s="17">
        <v>0</v>
      </c>
      <c r="T20" s="17">
        <v>2.5970524486781901E-2</v>
      </c>
      <c r="U20" s="17">
        <v>0</v>
      </c>
      <c r="V20" s="17">
        <v>0</v>
      </c>
      <c r="W20" s="17">
        <v>7.5707864727100798E-3</v>
      </c>
      <c r="X20" s="17">
        <v>0</v>
      </c>
      <c r="Y20" s="17">
        <v>0</v>
      </c>
      <c r="Z20" s="17">
        <v>0</v>
      </c>
      <c r="AA20" s="17">
        <v>0</v>
      </c>
      <c r="AB20" s="17">
        <v>3.0004618296868998E-2</v>
      </c>
      <c r="AC20" s="17">
        <v>0</v>
      </c>
      <c r="AD20" s="17">
        <v>0</v>
      </c>
      <c r="AE20" s="17">
        <v>0</v>
      </c>
      <c r="AF20" s="17">
        <v>0</v>
      </c>
      <c r="AG20" s="17">
        <v>0</v>
      </c>
      <c r="AH20" s="17">
        <v>0</v>
      </c>
      <c r="AI20" s="17"/>
      <c r="AJ20" s="17">
        <v>4.7924053804973702E-3</v>
      </c>
      <c r="AK20" s="17">
        <v>6.3863891863682699E-3</v>
      </c>
      <c r="AL20" s="17"/>
      <c r="AM20" s="17">
        <v>3.4297284083698002E-3</v>
      </c>
    </row>
    <row r="21" spans="2:39" x14ac:dyDescent="0.35">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row>
    <row r="22" spans="2:39" x14ac:dyDescent="0.35">
      <c r="B22" s="6" t="s">
        <v>72</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row>
    <row r="23" spans="2:39" x14ac:dyDescent="0.35">
      <c r="B23" s="24" t="s">
        <v>65</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row>
    <row r="24" spans="2:39" x14ac:dyDescent="0.35">
      <c r="B24" t="s">
        <v>68</v>
      </c>
      <c r="C24" s="17">
        <v>0.56399376851006899</v>
      </c>
      <c r="D24" s="17">
        <v>0.54448252636977701</v>
      </c>
      <c r="E24" s="17">
        <v>0.58125838237484895</v>
      </c>
      <c r="F24" s="17"/>
      <c r="G24" s="17">
        <v>0.75359483874805</v>
      </c>
      <c r="H24" s="17">
        <v>0.71470384552291499</v>
      </c>
      <c r="I24" s="17">
        <v>0.64641980379053499</v>
      </c>
      <c r="J24" s="17">
        <v>0.53221256048466703</v>
      </c>
      <c r="K24" s="17">
        <v>0.49371868766529098</v>
      </c>
      <c r="L24" s="17">
        <v>0.33365148164111602</v>
      </c>
      <c r="M24" s="17"/>
      <c r="N24" s="17">
        <v>0.68952896094496197</v>
      </c>
      <c r="O24" s="17">
        <v>0.55016584111218203</v>
      </c>
      <c r="P24" s="17">
        <v>0.70145562005122197</v>
      </c>
      <c r="Q24" s="17">
        <v>0.56455948539017298</v>
      </c>
      <c r="R24" s="17">
        <v>0.42113991881681501</v>
      </c>
      <c r="S24" s="17">
        <v>0.53844047224057701</v>
      </c>
      <c r="T24" s="17">
        <v>0.478093249006735</v>
      </c>
      <c r="U24" s="17">
        <v>0.54061344773834596</v>
      </c>
      <c r="V24" s="17">
        <v>0.61880152098848595</v>
      </c>
      <c r="W24" s="17">
        <v>0.63138948318145105</v>
      </c>
      <c r="X24" s="17">
        <v>0.47675354806028403</v>
      </c>
      <c r="Y24" s="17">
        <v>0.44251880611293998</v>
      </c>
      <c r="Z24" s="17">
        <v>0.48385931230840301</v>
      </c>
      <c r="AA24" s="17">
        <v>0.65057472808291605</v>
      </c>
      <c r="AB24" s="17">
        <v>0.55050310625825705</v>
      </c>
      <c r="AC24" s="17">
        <v>0.60764545865861697</v>
      </c>
      <c r="AD24" s="17">
        <v>0.45632407273208803</v>
      </c>
      <c r="AE24" s="17">
        <v>0.41021752798031502</v>
      </c>
      <c r="AF24" s="17">
        <v>0.80884745947460901</v>
      </c>
      <c r="AG24" s="17">
        <v>0.72270201411305002</v>
      </c>
      <c r="AH24" s="17">
        <v>0.19693634208456301</v>
      </c>
      <c r="AI24" s="17"/>
      <c r="AJ24" s="17">
        <v>0.70689095081588305</v>
      </c>
      <c r="AK24" s="17">
        <v>0.50266039799376805</v>
      </c>
      <c r="AL24" s="17"/>
      <c r="AM24" s="17">
        <v>0.75595540530680505</v>
      </c>
    </row>
    <row r="25" spans="2:39" x14ac:dyDescent="0.35">
      <c r="B25" t="s">
        <v>50</v>
      </c>
      <c r="C25" s="17">
        <v>0.48308894055949803</v>
      </c>
      <c r="D25" s="17">
        <v>0.44306192092347202</v>
      </c>
      <c r="E25" s="17">
        <v>0.51989106486318604</v>
      </c>
      <c r="F25" s="17"/>
      <c r="G25" s="17">
        <v>0.59064272688600405</v>
      </c>
      <c r="H25" s="17">
        <v>0.59716495356823396</v>
      </c>
      <c r="I25" s="17">
        <v>0.58940019387946996</v>
      </c>
      <c r="J25" s="17">
        <v>0.43149770668487403</v>
      </c>
      <c r="K25" s="17">
        <v>0.40306404124106798</v>
      </c>
      <c r="L25" s="17">
        <v>0.33444038069735199</v>
      </c>
      <c r="M25" s="17"/>
      <c r="N25" s="17">
        <v>0.478177886679998</v>
      </c>
      <c r="O25" s="17">
        <v>0.52183724618602101</v>
      </c>
      <c r="P25" s="17">
        <v>0.57254268205191305</v>
      </c>
      <c r="Q25" s="17">
        <v>0.50810958023149</v>
      </c>
      <c r="R25" s="17">
        <v>0.39649334052732499</v>
      </c>
      <c r="S25" s="17">
        <v>0.64762507985515805</v>
      </c>
      <c r="T25" s="17">
        <v>0.52923421511080504</v>
      </c>
      <c r="U25" s="17">
        <v>0.54772294079017503</v>
      </c>
      <c r="V25" s="17">
        <v>0.47969924810446402</v>
      </c>
      <c r="W25" s="17">
        <v>0.48324137553076701</v>
      </c>
      <c r="X25" s="17">
        <v>0.43322987327017998</v>
      </c>
      <c r="Y25" s="17">
        <v>0.36284771740772898</v>
      </c>
      <c r="Z25" s="17">
        <v>0.444854488700069</v>
      </c>
      <c r="AA25" s="17">
        <v>0.50987676006545102</v>
      </c>
      <c r="AB25" s="17">
        <v>0.436965811267644</v>
      </c>
      <c r="AC25" s="17">
        <v>0.46358769442798597</v>
      </c>
      <c r="AD25" s="17">
        <v>0.53215174086026296</v>
      </c>
      <c r="AE25" s="17">
        <v>0</v>
      </c>
      <c r="AF25" s="17">
        <v>9.7671973568086407E-2</v>
      </c>
      <c r="AG25" s="17">
        <v>0.40832388627703398</v>
      </c>
      <c r="AH25" s="17">
        <v>0</v>
      </c>
      <c r="AI25" s="17"/>
      <c r="AJ25" s="17">
        <v>0.63205574747092896</v>
      </c>
      <c r="AK25" s="17">
        <v>0.41856873754026802</v>
      </c>
      <c r="AL25" s="17"/>
      <c r="AM25" s="17">
        <v>1</v>
      </c>
    </row>
    <row r="26" spans="2:39" x14ac:dyDescent="0.35">
      <c r="B26" t="s">
        <v>69</v>
      </c>
      <c r="C26" s="17">
        <v>0.13045725656573401</v>
      </c>
      <c r="D26" s="17">
        <v>0.15199344586935101</v>
      </c>
      <c r="E26" s="17">
        <v>0.110114890343288</v>
      </c>
      <c r="F26" s="17"/>
      <c r="G26" s="17">
        <v>0.122479472734163</v>
      </c>
      <c r="H26" s="17">
        <v>0.17325843924470999</v>
      </c>
      <c r="I26" s="17">
        <v>0.10978249256534001</v>
      </c>
      <c r="J26" s="17">
        <v>0.102542476881216</v>
      </c>
      <c r="K26" s="17">
        <v>0.16185048439619501</v>
      </c>
      <c r="L26" s="17">
        <v>0.11693461629876301</v>
      </c>
      <c r="M26" s="17"/>
      <c r="N26" s="17">
        <v>0.109823670661416</v>
      </c>
      <c r="O26" s="17">
        <v>0.15571567948710199</v>
      </c>
      <c r="P26" s="17">
        <v>0.20525556201724501</v>
      </c>
      <c r="Q26" s="17">
        <v>3.8123026078238698E-2</v>
      </c>
      <c r="R26" s="17">
        <v>8.9249829186587901E-2</v>
      </c>
      <c r="S26" s="17">
        <v>9.1147492806326003E-2</v>
      </c>
      <c r="T26" s="17">
        <v>0.156212283957922</v>
      </c>
      <c r="U26" s="17">
        <v>8.1847849858907404E-2</v>
      </c>
      <c r="V26" s="17">
        <v>0.27809381233567099</v>
      </c>
      <c r="W26" s="17">
        <v>4.7552262626782103E-2</v>
      </c>
      <c r="X26" s="17">
        <v>0.20005278192488099</v>
      </c>
      <c r="Y26" s="17">
        <v>8.9021143412852999E-2</v>
      </c>
      <c r="Z26" s="17">
        <v>3.5941013540280599E-2</v>
      </c>
      <c r="AA26" s="17">
        <v>0.11945033415464799</v>
      </c>
      <c r="AB26" s="17">
        <v>5.9547198338654399E-2</v>
      </c>
      <c r="AC26" s="17">
        <v>0.20724736260615401</v>
      </c>
      <c r="AD26" s="17">
        <v>0.43953973230721399</v>
      </c>
      <c r="AE26" s="17">
        <v>0</v>
      </c>
      <c r="AF26" s="17">
        <v>0</v>
      </c>
      <c r="AG26" s="17">
        <v>0.30978121658894697</v>
      </c>
      <c r="AH26" s="17">
        <v>0.39387268416912502</v>
      </c>
      <c r="AI26" s="17"/>
      <c r="AJ26" s="17">
        <v>0.131690806179664</v>
      </c>
      <c r="AK26" s="17">
        <v>0.13489494761541401</v>
      </c>
      <c r="AL26" s="17"/>
      <c r="AM26" s="17">
        <v>0.16816823990320601</v>
      </c>
    </row>
    <row r="27" spans="2:39" x14ac:dyDescent="0.35">
      <c r="B27" t="s">
        <v>70</v>
      </c>
      <c r="C27" s="17">
        <v>0.109349770523509</v>
      </c>
      <c r="D27" s="17">
        <v>0.130880775515303</v>
      </c>
      <c r="E27" s="17">
        <v>8.8935040024175196E-2</v>
      </c>
      <c r="F27" s="17"/>
      <c r="G27" s="17">
        <v>9.50457350258824E-2</v>
      </c>
      <c r="H27" s="17">
        <v>0.10205720881863301</v>
      </c>
      <c r="I27" s="17">
        <v>6.7347224032658304E-2</v>
      </c>
      <c r="J27" s="17">
        <v>7.7573951542403194E-2</v>
      </c>
      <c r="K27" s="17">
        <v>0.176270637901352</v>
      </c>
      <c r="L27" s="17">
        <v>0.13633520352338499</v>
      </c>
      <c r="M27" s="17"/>
      <c r="N27" s="17">
        <v>0.14458575492440201</v>
      </c>
      <c r="O27" s="17">
        <v>0.123938624472704</v>
      </c>
      <c r="P27" s="17">
        <v>0.21002610683998299</v>
      </c>
      <c r="Q27" s="17">
        <v>4.6320213618656E-2</v>
      </c>
      <c r="R27" s="17">
        <v>2.5853972877206199E-2</v>
      </c>
      <c r="S27" s="17">
        <v>0.20056933278109901</v>
      </c>
      <c r="T27" s="17">
        <v>0.15154550241206999</v>
      </c>
      <c r="U27" s="17">
        <v>0.108793902874898</v>
      </c>
      <c r="V27" s="17">
        <v>7.7209238051780996E-2</v>
      </c>
      <c r="W27" s="17">
        <v>5.4960909954938499E-2</v>
      </c>
      <c r="X27" s="17">
        <v>2.7272549872810501E-2</v>
      </c>
      <c r="Y27" s="17">
        <v>0.30671060158729602</v>
      </c>
      <c r="Z27" s="17">
        <v>3.5941013540280599E-2</v>
      </c>
      <c r="AA27" s="17">
        <v>2.6341549661897799E-2</v>
      </c>
      <c r="AB27" s="17">
        <v>5.38680024381799E-2</v>
      </c>
      <c r="AC27" s="17">
        <v>7.9198887015396596E-2</v>
      </c>
      <c r="AD27" s="17">
        <v>0</v>
      </c>
      <c r="AE27" s="17">
        <v>0</v>
      </c>
      <c r="AF27" s="17">
        <v>0.24658607386158299</v>
      </c>
      <c r="AG27" s="17">
        <v>0.11352575760578899</v>
      </c>
      <c r="AH27" s="17">
        <v>0.60612731583087498</v>
      </c>
      <c r="AI27" s="17"/>
      <c r="AJ27" s="17">
        <v>9.7798351997901697E-2</v>
      </c>
      <c r="AK27" s="17">
        <v>0.119353124111811</v>
      </c>
      <c r="AL27" s="17"/>
      <c r="AM27" s="17">
        <v>0.119733447542772</v>
      </c>
    </row>
    <row r="28" spans="2:39" x14ac:dyDescent="0.35">
      <c r="B28" t="s">
        <v>62</v>
      </c>
      <c r="C28" s="17">
        <v>1.3971344790496399E-2</v>
      </c>
      <c r="D28" s="17">
        <v>1.7733777735366399E-2</v>
      </c>
      <c r="E28" s="17">
        <v>1.03851438805095E-2</v>
      </c>
      <c r="F28" s="17"/>
      <c r="G28" s="17">
        <v>0</v>
      </c>
      <c r="H28" s="17">
        <v>4.2088082625942203E-3</v>
      </c>
      <c r="I28" s="17">
        <v>1.8186070703590899E-2</v>
      </c>
      <c r="J28" s="17">
        <v>2.03601925932771E-2</v>
      </c>
      <c r="K28" s="17">
        <v>2.3612708484756498E-2</v>
      </c>
      <c r="L28" s="17">
        <v>1.0304089399281E-2</v>
      </c>
      <c r="M28" s="17"/>
      <c r="N28" s="17">
        <v>3.1420808245037297E-2</v>
      </c>
      <c r="O28" s="17">
        <v>5.6093945429593504E-3</v>
      </c>
      <c r="P28" s="17">
        <v>2.04466732054852E-2</v>
      </c>
      <c r="Q28" s="17">
        <v>9.3230064743438507E-3</v>
      </c>
      <c r="R28" s="17">
        <v>1.13567687025747E-2</v>
      </c>
      <c r="S28" s="17">
        <v>0</v>
      </c>
      <c r="T28" s="17">
        <v>1.24065933064687E-2</v>
      </c>
      <c r="U28" s="17">
        <v>0</v>
      </c>
      <c r="V28" s="17">
        <v>0</v>
      </c>
      <c r="W28" s="17">
        <v>2.7434669424756499E-2</v>
      </c>
      <c r="X28" s="17">
        <v>0</v>
      </c>
      <c r="Y28" s="17">
        <v>0</v>
      </c>
      <c r="Z28" s="17">
        <v>8.0654746802392999E-2</v>
      </c>
      <c r="AA28" s="17">
        <v>0</v>
      </c>
      <c r="AB28" s="17">
        <v>3.0004618296868998E-2</v>
      </c>
      <c r="AC28" s="17">
        <v>0</v>
      </c>
      <c r="AD28" s="17">
        <v>0</v>
      </c>
      <c r="AE28" s="17">
        <v>0</v>
      </c>
      <c r="AF28" s="17">
        <v>0</v>
      </c>
      <c r="AG28" s="17">
        <v>0</v>
      </c>
      <c r="AH28" s="17">
        <v>0</v>
      </c>
      <c r="AI28" s="17"/>
      <c r="AJ28" s="17">
        <v>4.1457683866454797E-3</v>
      </c>
      <c r="AK28" s="17">
        <v>1.43513031594527E-2</v>
      </c>
      <c r="AL28" s="17"/>
      <c r="AM28" s="17">
        <v>0</v>
      </c>
    </row>
    <row r="29" spans="2:39" x14ac:dyDescent="0.35">
      <c r="B29" t="s">
        <v>63</v>
      </c>
      <c r="C29" s="17">
        <v>6.0367438274083404E-3</v>
      </c>
      <c r="D29" s="17">
        <v>6.1159498241502696E-3</v>
      </c>
      <c r="E29" s="17">
        <v>5.9822992733958302E-3</v>
      </c>
      <c r="F29" s="17"/>
      <c r="G29" s="17">
        <v>0</v>
      </c>
      <c r="H29" s="17">
        <v>3.7867361149870301E-3</v>
      </c>
      <c r="I29" s="17">
        <v>3.7815892788952699E-3</v>
      </c>
      <c r="J29" s="17">
        <v>2.59722931319998E-2</v>
      </c>
      <c r="K29" s="17">
        <v>0</v>
      </c>
      <c r="L29" s="17">
        <v>0</v>
      </c>
      <c r="M29" s="17"/>
      <c r="N29" s="17">
        <v>0</v>
      </c>
      <c r="O29" s="17">
        <v>3.9701335074523404E-3</v>
      </c>
      <c r="P29" s="17">
        <v>1.68822264529567E-2</v>
      </c>
      <c r="Q29" s="17">
        <v>7.7799086583064904E-3</v>
      </c>
      <c r="R29" s="17">
        <v>0</v>
      </c>
      <c r="S29" s="17">
        <v>0</v>
      </c>
      <c r="T29" s="17">
        <v>1.0731640975396899E-2</v>
      </c>
      <c r="U29" s="17">
        <v>0</v>
      </c>
      <c r="V29" s="17">
        <v>0</v>
      </c>
      <c r="W29" s="17">
        <v>4.2169478733030301E-3</v>
      </c>
      <c r="X29" s="17">
        <v>0</v>
      </c>
      <c r="Y29" s="17">
        <v>0</v>
      </c>
      <c r="Z29" s="17">
        <v>0</v>
      </c>
      <c r="AA29" s="17">
        <v>0</v>
      </c>
      <c r="AB29" s="17">
        <v>0</v>
      </c>
      <c r="AC29" s="17">
        <v>0</v>
      </c>
      <c r="AD29" s="17">
        <v>6.1382691560042599E-2</v>
      </c>
      <c r="AE29" s="17">
        <v>0</v>
      </c>
      <c r="AF29" s="17">
        <v>0</v>
      </c>
      <c r="AG29" s="17">
        <v>0</v>
      </c>
      <c r="AH29" s="17">
        <v>0</v>
      </c>
      <c r="AI29" s="17"/>
      <c r="AJ29" s="17">
        <v>6.8251494066950804E-3</v>
      </c>
      <c r="AK29" s="17">
        <v>5.8769546477071E-3</v>
      </c>
      <c r="AL29" s="17"/>
      <c r="AM29" s="17">
        <v>4.2711382077500696E-3</v>
      </c>
    </row>
    <row r="30" spans="2:39" x14ac:dyDescent="0.35">
      <c r="B30" t="s">
        <v>71</v>
      </c>
      <c r="C30" s="17">
        <v>0.255528871816323</v>
      </c>
      <c r="D30" s="17">
        <v>0.24552968061852501</v>
      </c>
      <c r="E30" s="17">
        <v>0.26613254059818497</v>
      </c>
      <c r="F30" s="17"/>
      <c r="G30" s="17">
        <v>0.12982037424033099</v>
      </c>
      <c r="H30" s="17">
        <v>0.106888193254596</v>
      </c>
      <c r="I30" s="17">
        <v>0.206197422218519</v>
      </c>
      <c r="J30" s="17">
        <v>0.33293306706318399</v>
      </c>
      <c r="K30" s="17">
        <v>0.37822267929540498</v>
      </c>
      <c r="L30" s="17">
        <v>0.31653332605005902</v>
      </c>
      <c r="M30" s="17"/>
      <c r="N30" s="17">
        <v>0.14976854483343999</v>
      </c>
      <c r="O30" s="17">
        <v>0.27229850612711198</v>
      </c>
      <c r="P30" s="17">
        <v>0.19003416482733701</v>
      </c>
      <c r="Q30" s="17">
        <v>0.26813620944271999</v>
      </c>
      <c r="R30" s="17">
        <v>0.42023279715178802</v>
      </c>
      <c r="S30" s="17">
        <v>0.20048177288462601</v>
      </c>
      <c r="T30" s="17">
        <v>0.26958431443528702</v>
      </c>
      <c r="U30" s="17">
        <v>0.20488800762863299</v>
      </c>
      <c r="V30" s="17">
        <v>0.24648307132526401</v>
      </c>
      <c r="W30" s="17">
        <v>0.204499689624843</v>
      </c>
      <c r="X30" s="17">
        <v>0.20196353879911699</v>
      </c>
      <c r="Y30" s="17">
        <v>0.22266771941144001</v>
      </c>
      <c r="Z30" s="17">
        <v>0.28189734573198799</v>
      </c>
      <c r="AA30" s="17">
        <v>0.16568264327078</v>
      </c>
      <c r="AB30" s="17">
        <v>0.37865383226667298</v>
      </c>
      <c r="AC30" s="17">
        <v>0.19766277749364999</v>
      </c>
      <c r="AD30" s="17">
        <v>0.190990266232168</v>
      </c>
      <c r="AE30" s="17">
        <v>0.58978247201968503</v>
      </c>
      <c r="AF30" s="17">
        <v>0.116308956585652</v>
      </c>
      <c r="AG30" s="17">
        <v>0.163772228281161</v>
      </c>
      <c r="AH30" s="17">
        <v>0</v>
      </c>
      <c r="AI30" s="17"/>
      <c r="AJ30" s="17">
        <v>0.15060135125673799</v>
      </c>
      <c r="AK30" s="17">
        <v>0.29712530426702399</v>
      </c>
      <c r="AL30" s="17"/>
      <c r="AM30" s="17">
        <v>0</v>
      </c>
    </row>
    <row r="31" spans="2:39" x14ac:dyDescent="0.3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row>
    <row r="32" spans="2:39" x14ac:dyDescent="0.35">
      <c r="B32" s="6" t="s">
        <v>83</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row>
    <row r="33" spans="2:39" x14ac:dyDescent="0.35">
      <c r="B33" s="24" t="s">
        <v>65</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row>
    <row r="34" spans="2:39" x14ac:dyDescent="0.35">
      <c r="B34" t="s">
        <v>73</v>
      </c>
      <c r="C34" s="17">
        <v>4.40065574614944E-2</v>
      </c>
      <c r="D34" s="17">
        <v>5.65944551353895E-2</v>
      </c>
      <c r="E34" s="17">
        <v>3.1998242120786703E-2</v>
      </c>
      <c r="F34" s="17"/>
      <c r="G34" s="17">
        <v>1.8313210181621398E-2</v>
      </c>
      <c r="H34" s="17">
        <v>3.2849210877706203E-2</v>
      </c>
      <c r="I34" s="17">
        <v>2.12275559918313E-2</v>
      </c>
      <c r="J34" s="17">
        <v>1.9571672613342202E-2</v>
      </c>
      <c r="K34" s="17">
        <v>2.12722841568968E-2</v>
      </c>
      <c r="L34" s="17">
        <v>0.13909624023624101</v>
      </c>
      <c r="M34" s="17"/>
      <c r="N34" s="17">
        <v>0</v>
      </c>
      <c r="O34" s="17">
        <v>4.9775519735745503E-2</v>
      </c>
      <c r="P34" s="17">
        <v>2.84497839204313E-2</v>
      </c>
      <c r="Q34" s="17">
        <v>2.7934908848229099E-2</v>
      </c>
      <c r="R34" s="17">
        <v>3.8356240057270598E-2</v>
      </c>
      <c r="S34" s="17">
        <v>5.7952606150000099E-2</v>
      </c>
      <c r="T34" s="17">
        <v>6.0004186047242801E-2</v>
      </c>
      <c r="U34" s="17">
        <v>0</v>
      </c>
      <c r="V34" s="17">
        <v>0</v>
      </c>
      <c r="W34" s="17">
        <v>4.7831316831220903E-2</v>
      </c>
      <c r="X34" s="17">
        <v>0</v>
      </c>
      <c r="Y34" s="17">
        <v>7.3329756248170494E-2</v>
      </c>
      <c r="Z34" s="17">
        <v>0</v>
      </c>
      <c r="AA34" s="17">
        <v>9.9313133794142902E-2</v>
      </c>
      <c r="AB34" s="17">
        <v>0</v>
      </c>
      <c r="AC34" s="17">
        <v>5.7601213511079399E-2</v>
      </c>
      <c r="AD34" s="17">
        <v>0.15075837661916899</v>
      </c>
      <c r="AE34" s="17">
        <v>0</v>
      </c>
      <c r="AF34" s="17">
        <v>0.34743258758817402</v>
      </c>
      <c r="AG34" s="17">
        <v>0</v>
      </c>
      <c r="AH34" s="17">
        <v>0</v>
      </c>
      <c r="AI34" s="17"/>
      <c r="AJ34" s="17">
        <v>1.8592018679092801E-2</v>
      </c>
      <c r="AK34" s="17">
        <v>5.7485306935161698E-2</v>
      </c>
      <c r="AL34" s="17"/>
      <c r="AM34" s="17">
        <v>3.8839646077736302E-2</v>
      </c>
    </row>
    <row r="35" spans="2:39" x14ac:dyDescent="0.35">
      <c r="B35" t="s">
        <v>74</v>
      </c>
      <c r="C35" s="17">
        <v>7.3003957323862403E-2</v>
      </c>
      <c r="D35" s="17">
        <v>9.2216343627774894E-2</v>
      </c>
      <c r="E35" s="17">
        <v>5.4697566686326297E-2</v>
      </c>
      <c r="F35" s="17"/>
      <c r="G35" s="17">
        <v>9.1500494480621197E-2</v>
      </c>
      <c r="H35" s="17">
        <v>8.9107923951443804E-2</v>
      </c>
      <c r="I35" s="17">
        <v>2.4237697722445901E-2</v>
      </c>
      <c r="J35" s="17">
        <v>2.3076365534414899E-2</v>
      </c>
      <c r="K35" s="17">
        <v>8.1764871666989702E-2</v>
      </c>
      <c r="L35" s="17">
        <v>0.14211734905558299</v>
      </c>
      <c r="M35" s="17"/>
      <c r="N35" s="17">
        <v>0.12633132467369301</v>
      </c>
      <c r="O35" s="17">
        <v>4.7307696240024399E-2</v>
      </c>
      <c r="P35" s="17">
        <v>0.16474049031141899</v>
      </c>
      <c r="Q35" s="17">
        <v>4.81416346533892E-2</v>
      </c>
      <c r="R35" s="17">
        <v>2.1686748640350299E-2</v>
      </c>
      <c r="S35" s="17">
        <v>0</v>
      </c>
      <c r="T35" s="17">
        <v>7.0986480382388695E-2</v>
      </c>
      <c r="U35" s="17">
        <v>0.10123555305316501</v>
      </c>
      <c r="V35" s="17">
        <v>4.18231577931584E-2</v>
      </c>
      <c r="W35" s="17">
        <v>5.2823134746959197E-2</v>
      </c>
      <c r="X35" s="17">
        <v>7.6577419368374006E-2</v>
      </c>
      <c r="Y35" s="17">
        <v>0</v>
      </c>
      <c r="Z35" s="17">
        <v>0</v>
      </c>
      <c r="AA35" s="17">
        <v>0.125654683456041</v>
      </c>
      <c r="AB35" s="17">
        <v>0</v>
      </c>
      <c r="AC35" s="17">
        <v>0.163632817151141</v>
      </c>
      <c r="AD35" s="17">
        <v>0.10318809976840999</v>
      </c>
      <c r="AE35" s="17">
        <v>0</v>
      </c>
      <c r="AF35" s="17">
        <v>0.24658607386158299</v>
      </c>
      <c r="AG35" s="17">
        <v>0</v>
      </c>
      <c r="AH35" s="17">
        <v>0.43145049824301601</v>
      </c>
      <c r="AI35" s="17"/>
      <c r="AJ35" s="17">
        <v>5.6582109131911001E-2</v>
      </c>
      <c r="AK35" s="17">
        <v>8.4031087910007796E-2</v>
      </c>
      <c r="AL35" s="17"/>
      <c r="AM35" s="17">
        <v>7.3928346500789499E-2</v>
      </c>
    </row>
    <row r="36" spans="2:39" x14ac:dyDescent="0.35">
      <c r="B36" t="s">
        <v>75</v>
      </c>
      <c r="C36" s="17">
        <v>0.20888001296925701</v>
      </c>
      <c r="D36" s="17">
        <v>0.217483515443257</v>
      </c>
      <c r="E36" s="17">
        <v>0.20132809913685401</v>
      </c>
      <c r="F36" s="17"/>
      <c r="G36" s="17">
        <v>0.24301872944194999</v>
      </c>
      <c r="H36" s="17">
        <v>0.26935663967613299</v>
      </c>
      <c r="I36" s="17">
        <v>0.24195939459662899</v>
      </c>
      <c r="J36" s="17">
        <v>0.184803425346829</v>
      </c>
      <c r="K36" s="17">
        <v>0.18186882893331099</v>
      </c>
      <c r="L36" s="17">
        <v>0.15015596265030101</v>
      </c>
      <c r="M36" s="17"/>
      <c r="N36" s="17">
        <v>0.16620079689056599</v>
      </c>
      <c r="O36" s="17">
        <v>0.228156576274403</v>
      </c>
      <c r="P36" s="17">
        <v>0.19960435702009299</v>
      </c>
      <c r="Q36" s="17">
        <v>0.242733337922104</v>
      </c>
      <c r="R36" s="17">
        <v>0.14234246923683799</v>
      </c>
      <c r="S36" s="17">
        <v>0.117177238109593</v>
      </c>
      <c r="T36" s="17">
        <v>0.30201617270630599</v>
      </c>
      <c r="U36" s="17">
        <v>0.34879817042288902</v>
      </c>
      <c r="V36" s="17">
        <v>4.3661086507760898E-2</v>
      </c>
      <c r="W36" s="17">
        <v>0.26963997826501102</v>
      </c>
      <c r="X36" s="17">
        <v>8.8518200895703794E-2</v>
      </c>
      <c r="Y36" s="17">
        <v>9.2954699074302205E-2</v>
      </c>
      <c r="Z36" s="17">
        <v>0.23365277988142399</v>
      </c>
      <c r="AA36" s="17">
        <v>0.15849443369941699</v>
      </c>
      <c r="AB36" s="17">
        <v>0.186704473594726</v>
      </c>
      <c r="AC36" s="17">
        <v>0.20639439307072999</v>
      </c>
      <c r="AD36" s="17">
        <v>0.28616422233850197</v>
      </c>
      <c r="AE36" s="17">
        <v>0</v>
      </c>
      <c r="AF36" s="17">
        <v>0</v>
      </c>
      <c r="AG36" s="17">
        <v>0.21206842729387601</v>
      </c>
      <c r="AH36" s="17">
        <v>0.37161315967242098</v>
      </c>
      <c r="AI36" s="17"/>
      <c r="AJ36" s="17">
        <v>0.28699921009005103</v>
      </c>
      <c r="AK36" s="17">
        <v>0.17470812943658601</v>
      </c>
      <c r="AL36" s="17"/>
      <c r="AM36" s="17">
        <v>0.321607619087523</v>
      </c>
    </row>
    <row r="37" spans="2:39" x14ac:dyDescent="0.35">
      <c r="B37" t="s">
        <v>76</v>
      </c>
      <c r="C37" s="17">
        <v>7.0064072655611598E-2</v>
      </c>
      <c r="D37" s="17">
        <v>8.1251315784989994E-2</v>
      </c>
      <c r="E37" s="17">
        <v>5.9505394133109901E-2</v>
      </c>
      <c r="F37" s="17"/>
      <c r="G37" s="17">
        <v>7.9016263072072504E-2</v>
      </c>
      <c r="H37" s="17">
        <v>9.5260404691117601E-2</v>
      </c>
      <c r="I37" s="17">
        <v>9.2836821021904797E-2</v>
      </c>
      <c r="J37" s="17">
        <v>8.3196615739781599E-2</v>
      </c>
      <c r="K37" s="17">
        <v>4.70417055671297E-2</v>
      </c>
      <c r="L37" s="17">
        <v>2.7278907122216998E-2</v>
      </c>
      <c r="M37" s="17"/>
      <c r="N37" s="17">
        <v>2.2524024927561399E-2</v>
      </c>
      <c r="O37" s="17">
        <v>4.90950521969079E-2</v>
      </c>
      <c r="P37" s="17">
        <v>5.2502575556379501E-2</v>
      </c>
      <c r="Q37" s="17">
        <v>5.2654104173551E-2</v>
      </c>
      <c r="R37" s="17">
        <v>0.116040813523069</v>
      </c>
      <c r="S37" s="17">
        <v>0.21030836290580701</v>
      </c>
      <c r="T37" s="17">
        <v>5.5780034900391399E-2</v>
      </c>
      <c r="U37" s="17">
        <v>0</v>
      </c>
      <c r="V37" s="17">
        <v>9.9570369651669904E-2</v>
      </c>
      <c r="W37" s="17">
        <v>0.104035142075849</v>
      </c>
      <c r="X37" s="17">
        <v>0.11663214721812599</v>
      </c>
      <c r="Y37" s="17">
        <v>7.1664325953704394E-2</v>
      </c>
      <c r="Z37" s="17">
        <v>4.6286854954169197E-2</v>
      </c>
      <c r="AA37" s="17">
        <v>0.11834895116640801</v>
      </c>
      <c r="AB37" s="17">
        <v>5.38680024381799E-2</v>
      </c>
      <c r="AC37" s="17">
        <v>7.0922207138651897E-2</v>
      </c>
      <c r="AD37" s="17">
        <v>0.15570286709349701</v>
      </c>
      <c r="AE37" s="17">
        <v>0</v>
      </c>
      <c r="AF37" s="17">
        <v>0</v>
      </c>
      <c r="AG37" s="17">
        <v>0.30978121658894697</v>
      </c>
      <c r="AH37" s="17">
        <v>0.19693634208456301</v>
      </c>
      <c r="AI37" s="17"/>
      <c r="AJ37" s="17">
        <v>0.12125879052593</v>
      </c>
      <c r="AK37" s="17">
        <v>4.59352481266685E-2</v>
      </c>
      <c r="AL37" s="17"/>
      <c r="AM37" s="17">
        <v>0.10518344644833499</v>
      </c>
    </row>
    <row r="38" spans="2:39" x14ac:dyDescent="0.35">
      <c r="B38" t="s">
        <v>77</v>
      </c>
      <c r="C38" s="17">
        <v>0.14007833423421601</v>
      </c>
      <c r="D38" s="17">
        <v>0.117679527307273</v>
      </c>
      <c r="E38" s="17">
        <v>0.16093497842222501</v>
      </c>
      <c r="F38" s="17"/>
      <c r="G38" s="17">
        <v>0.13481507272851501</v>
      </c>
      <c r="H38" s="17">
        <v>0.19026975718991801</v>
      </c>
      <c r="I38" s="17">
        <v>0.134743871360125</v>
      </c>
      <c r="J38" s="17">
        <v>0.11264949503904199</v>
      </c>
      <c r="K38" s="17">
        <v>0.16402374252092999</v>
      </c>
      <c r="L38" s="17">
        <v>0.10855720219672001</v>
      </c>
      <c r="M38" s="17"/>
      <c r="N38" s="17">
        <v>0.20054010702517899</v>
      </c>
      <c r="O38" s="17">
        <v>0.11908064321166199</v>
      </c>
      <c r="P38" s="17">
        <v>0.18092646467013401</v>
      </c>
      <c r="Q38" s="17">
        <v>0.184753838924197</v>
      </c>
      <c r="R38" s="17">
        <v>0.112189781034959</v>
      </c>
      <c r="S38" s="17">
        <v>0.243040640066542</v>
      </c>
      <c r="T38" s="17">
        <v>8.5708450057445804E-2</v>
      </c>
      <c r="U38" s="17">
        <v>4.4488254205779398E-2</v>
      </c>
      <c r="V38" s="17">
        <v>0.20456452032662301</v>
      </c>
      <c r="W38" s="17">
        <v>0.17641764963300299</v>
      </c>
      <c r="X38" s="17">
        <v>8.8518200895703794E-2</v>
      </c>
      <c r="Y38" s="17">
        <v>0.33071456379714897</v>
      </c>
      <c r="Z38" s="17">
        <v>8.6637258567886802E-2</v>
      </c>
      <c r="AA38" s="17">
        <v>0.18256884483638799</v>
      </c>
      <c r="AB38" s="17">
        <v>0.13039025981372401</v>
      </c>
      <c r="AC38" s="17">
        <v>7.8459975700887793E-2</v>
      </c>
      <c r="AD38" s="17">
        <v>0</v>
      </c>
      <c r="AE38" s="17">
        <v>0</v>
      </c>
      <c r="AF38" s="17">
        <v>9.7671973568086407E-2</v>
      </c>
      <c r="AG38" s="17">
        <v>0.11812266885285801</v>
      </c>
      <c r="AH38" s="17">
        <v>0</v>
      </c>
      <c r="AI38" s="17"/>
      <c r="AJ38" s="17">
        <v>0.16891308321319501</v>
      </c>
      <c r="AK38" s="17">
        <v>0.12793093484935</v>
      </c>
      <c r="AL38" s="17"/>
      <c r="AM38" s="17">
        <v>0.20676563837703901</v>
      </c>
    </row>
    <row r="39" spans="2:39" x14ac:dyDescent="0.35">
      <c r="B39" t="s">
        <v>78</v>
      </c>
      <c r="C39" s="17">
        <v>5.3778806970182003E-2</v>
      </c>
      <c r="D39" s="17">
        <v>5.0667761413889602E-2</v>
      </c>
      <c r="E39" s="17">
        <v>5.6983624474749597E-2</v>
      </c>
      <c r="F39" s="17"/>
      <c r="G39" s="17">
        <v>8.9400544146583799E-2</v>
      </c>
      <c r="H39" s="17">
        <v>6.8495919967458893E-2</v>
      </c>
      <c r="I39" s="17">
        <v>0.105740213948449</v>
      </c>
      <c r="J39" s="17">
        <v>5.11776571833224E-2</v>
      </c>
      <c r="K39" s="17">
        <v>1.9415190533726201E-2</v>
      </c>
      <c r="L39" s="17">
        <v>0</v>
      </c>
      <c r="M39" s="17"/>
      <c r="N39" s="17">
        <v>4.5042193345703502E-2</v>
      </c>
      <c r="O39" s="17">
        <v>6.0051450667638701E-2</v>
      </c>
      <c r="P39" s="17">
        <v>5.6325085382844101E-2</v>
      </c>
      <c r="Q39" s="17">
        <v>6.9928157788949799E-2</v>
      </c>
      <c r="R39" s="17">
        <v>4.6749564978890802E-2</v>
      </c>
      <c r="S39" s="17">
        <v>0.13109343634487899</v>
      </c>
      <c r="T39" s="17">
        <v>3.7036145710366002E-2</v>
      </c>
      <c r="U39" s="17">
        <v>3.7359595653127999E-2</v>
      </c>
      <c r="V39" s="17">
        <v>9.9907040063334396E-2</v>
      </c>
      <c r="W39" s="17">
        <v>3.5342603374443102E-2</v>
      </c>
      <c r="X39" s="17">
        <v>0.134121943813442</v>
      </c>
      <c r="Y39" s="17">
        <v>2.65551007476355E-2</v>
      </c>
      <c r="Z39" s="17">
        <v>7.1632859989969197E-2</v>
      </c>
      <c r="AA39" s="17">
        <v>5.0124362633931503E-2</v>
      </c>
      <c r="AB39" s="17">
        <v>5.1543885309137498E-2</v>
      </c>
      <c r="AC39" s="17">
        <v>2.9024076246329099E-2</v>
      </c>
      <c r="AD39" s="17">
        <v>5.3468750843743397E-2</v>
      </c>
      <c r="AE39" s="17">
        <v>0</v>
      </c>
      <c r="AF39" s="17">
        <v>0</v>
      </c>
      <c r="AG39" s="17">
        <v>0.19625545898315799</v>
      </c>
      <c r="AH39" s="17">
        <v>0</v>
      </c>
      <c r="AI39" s="17"/>
      <c r="AJ39" s="17">
        <v>6.4410853745204499E-2</v>
      </c>
      <c r="AK39" s="17">
        <v>5.0553664230565197E-2</v>
      </c>
      <c r="AL39" s="17"/>
      <c r="AM39" s="17">
        <v>7.6279762222238506E-2</v>
      </c>
    </row>
    <row r="40" spans="2:39" x14ac:dyDescent="0.35">
      <c r="B40" t="s">
        <v>79</v>
      </c>
      <c r="C40" s="17">
        <v>7.8606792021098507E-2</v>
      </c>
      <c r="D40" s="17">
        <v>7.1766182617417601E-2</v>
      </c>
      <c r="E40" s="17">
        <v>8.5508265002772296E-2</v>
      </c>
      <c r="F40" s="17"/>
      <c r="G40" s="17">
        <v>0.13631195368735999</v>
      </c>
      <c r="H40" s="17">
        <v>7.9446816194607001E-2</v>
      </c>
      <c r="I40" s="17">
        <v>6.8262661806304997E-2</v>
      </c>
      <c r="J40" s="17">
        <v>0.101959700465306</v>
      </c>
      <c r="K40" s="17">
        <v>8.0425833661340401E-2</v>
      </c>
      <c r="L40" s="17">
        <v>3.1699156221486301E-2</v>
      </c>
      <c r="M40" s="17"/>
      <c r="N40" s="17">
        <v>0.177617103526404</v>
      </c>
      <c r="O40" s="17">
        <v>0.103851776999138</v>
      </c>
      <c r="P40" s="17">
        <v>4.2400326129826603E-2</v>
      </c>
      <c r="Q40" s="17">
        <v>4.76327004110128E-2</v>
      </c>
      <c r="R40" s="17">
        <v>6.3330062550268601E-2</v>
      </c>
      <c r="S40" s="17">
        <v>3.9945943538552797E-2</v>
      </c>
      <c r="T40" s="17">
        <v>8.08583491272339E-2</v>
      </c>
      <c r="U40" s="17">
        <v>0</v>
      </c>
      <c r="V40" s="17">
        <v>9.8929639707809505E-2</v>
      </c>
      <c r="W40" s="17">
        <v>5.2408884309046201E-2</v>
      </c>
      <c r="X40" s="17">
        <v>7.18922322798283E-2</v>
      </c>
      <c r="Y40" s="17">
        <v>8.9359660758141501E-2</v>
      </c>
      <c r="Z40" s="17">
        <v>0.117647581616936</v>
      </c>
      <c r="AA40" s="17">
        <v>3.7950744829757702E-2</v>
      </c>
      <c r="AB40" s="17">
        <v>3.3167945272329802E-2</v>
      </c>
      <c r="AC40" s="17">
        <v>0.13870132617645101</v>
      </c>
      <c r="AD40" s="17">
        <v>3.2181889780877201E-2</v>
      </c>
      <c r="AE40" s="17">
        <v>0.41021752798031502</v>
      </c>
      <c r="AF40" s="17">
        <v>0.19200040839650501</v>
      </c>
      <c r="AG40" s="17">
        <v>0</v>
      </c>
      <c r="AH40" s="17">
        <v>0</v>
      </c>
      <c r="AI40" s="17"/>
      <c r="AJ40" s="17">
        <v>8.2785502868809605E-2</v>
      </c>
      <c r="AK40" s="17">
        <v>7.5529264863240297E-2</v>
      </c>
      <c r="AL40" s="17"/>
      <c r="AM40" s="17">
        <v>7.8011487263918003E-2</v>
      </c>
    </row>
    <row r="41" spans="2:39" x14ac:dyDescent="0.35">
      <c r="B41" t="s">
        <v>80</v>
      </c>
      <c r="C41" s="17">
        <v>9.8196982206660895E-3</v>
      </c>
      <c r="D41" s="17">
        <v>1.29200637141875E-2</v>
      </c>
      <c r="E41" s="17">
        <v>6.8583468328512797E-3</v>
      </c>
      <c r="F41" s="17"/>
      <c r="G41" s="17">
        <v>5.3918312827053302E-3</v>
      </c>
      <c r="H41" s="17">
        <v>1.4857250811297301E-2</v>
      </c>
      <c r="I41" s="17">
        <v>1.9925508609973702E-2</v>
      </c>
      <c r="J41" s="17">
        <v>1.62697407795949E-2</v>
      </c>
      <c r="K41" s="17">
        <v>0</v>
      </c>
      <c r="L41" s="17">
        <v>0</v>
      </c>
      <c r="M41" s="17"/>
      <c r="N41" s="17">
        <v>0</v>
      </c>
      <c r="O41" s="17">
        <v>1.9795015034723001E-2</v>
      </c>
      <c r="P41" s="17">
        <v>5.0628313896845696E-3</v>
      </c>
      <c r="Q41" s="17">
        <v>3.9238911468091199E-2</v>
      </c>
      <c r="R41" s="17">
        <v>0</v>
      </c>
      <c r="S41" s="17">
        <v>0</v>
      </c>
      <c r="T41" s="17">
        <v>1.4865811530334399E-2</v>
      </c>
      <c r="U41" s="17">
        <v>3.7359595653127999E-2</v>
      </c>
      <c r="V41" s="17">
        <v>0</v>
      </c>
      <c r="W41" s="17">
        <v>0</v>
      </c>
      <c r="X41" s="17">
        <v>0</v>
      </c>
      <c r="Y41" s="17">
        <v>0</v>
      </c>
      <c r="Z41" s="17">
        <v>0</v>
      </c>
      <c r="AA41" s="17">
        <v>0</v>
      </c>
      <c r="AB41" s="17">
        <v>0</v>
      </c>
      <c r="AC41" s="17">
        <v>0</v>
      </c>
      <c r="AD41" s="17">
        <v>0</v>
      </c>
      <c r="AE41" s="17">
        <v>0</v>
      </c>
      <c r="AF41" s="17">
        <v>0</v>
      </c>
      <c r="AG41" s="17">
        <v>0</v>
      </c>
      <c r="AH41" s="17">
        <v>0</v>
      </c>
      <c r="AI41" s="17"/>
      <c r="AJ41" s="17">
        <v>8.3879990637511E-3</v>
      </c>
      <c r="AK41" s="17">
        <v>1.00564492665221E-2</v>
      </c>
      <c r="AL41" s="17"/>
      <c r="AM41" s="17">
        <v>7.9866971116149196E-3</v>
      </c>
    </row>
    <row r="42" spans="2:39" x14ac:dyDescent="0.35">
      <c r="B42" t="s">
        <v>81</v>
      </c>
      <c r="C42" s="17">
        <v>0.142436687741364</v>
      </c>
      <c r="D42" s="17">
        <v>0.116515707573168</v>
      </c>
      <c r="E42" s="17">
        <v>0.165664120244532</v>
      </c>
      <c r="F42" s="17"/>
      <c r="G42" s="17">
        <v>0.111572956648401</v>
      </c>
      <c r="H42" s="17">
        <v>0.120527811529572</v>
      </c>
      <c r="I42" s="17">
        <v>0.14673870820748999</v>
      </c>
      <c r="J42" s="17">
        <v>0.150986158281499</v>
      </c>
      <c r="K42" s="17">
        <v>0.14072335982057199</v>
      </c>
      <c r="L42" s="17">
        <v>0.167733431314672</v>
      </c>
      <c r="M42" s="17"/>
      <c r="N42" s="17">
        <v>0.144021648648057</v>
      </c>
      <c r="O42" s="17">
        <v>0.111219986011662</v>
      </c>
      <c r="P42" s="17">
        <v>0.122913915556808</v>
      </c>
      <c r="Q42" s="17">
        <v>0.110798869181049</v>
      </c>
      <c r="R42" s="17">
        <v>0.23606569188683299</v>
      </c>
      <c r="S42" s="17">
        <v>7.4966383024434202E-2</v>
      </c>
      <c r="T42" s="17">
        <v>0.109285007885856</v>
      </c>
      <c r="U42" s="17">
        <v>0.22587082338327699</v>
      </c>
      <c r="V42" s="17">
        <v>0.23085537935474801</v>
      </c>
      <c r="W42" s="17">
        <v>0.104874032372405</v>
      </c>
      <c r="X42" s="17">
        <v>0.29103511028835999</v>
      </c>
      <c r="Y42" s="17">
        <v>9.2754174009457194E-2</v>
      </c>
      <c r="Z42" s="17">
        <v>0.17559673853972901</v>
      </c>
      <c r="AA42" s="17">
        <v>0.13993675275853201</v>
      </c>
      <c r="AB42" s="17">
        <v>0.28786657683261202</v>
      </c>
      <c r="AC42" s="17">
        <v>0.20315637895201</v>
      </c>
      <c r="AD42" s="17">
        <v>4.4618868257017698E-2</v>
      </c>
      <c r="AE42" s="17">
        <v>0.28838948570955503</v>
      </c>
      <c r="AF42" s="17">
        <v>0</v>
      </c>
      <c r="AG42" s="17">
        <v>0.163772228281161</v>
      </c>
      <c r="AH42" s="17">
        <v>0</v>
      </c>
      <c r="AI42" s="17"/>
      <c r="AJ42" s="17">
        <v>8.3019471613571399E-2</v>
      </c>
      <c r="AK42" s="17">
        <v>0.16724377543045099</v>
      </c>
      <c r="AL42" s="17"/>
      <c r="AM42" s="17">
        <v>8.3570966803632796E-2</v>
      </c>
    </row>
    <row r="43" spans="2:39" x14ac:dyDescent="0.35">
      <c r="B43" t="s">
        <v>82</v>
      </c>
      <c r="C43" s="17">
        <v>0.16836751340204001</v>
      </c>
      <c r="D43" s="17">
        <v>0.17498173251739099</v>
      </c>
      <c r="E43" s="17">
        <v>0.16259027269221801</v>
      </c>
      <c r="F43" s="17"/>
      <c r="G43" s="17">
        <v>8.7655680198659394E-2</v>
      </c>
      <c r="H43" s="17">
        <v>3.9828265110746101E-2</v>
      </c>
      <c r="I43" s="17">
        <v>0.13217973603343</v>
      </c>
      <c r="J43" s="17">
        <v>0.221801951552588</v>
      </c>
      <c r="K43" s="17">
        <v>0.25191793683138503</v>
      </c>
      <c r="L43" s="17">
        <v>0.23336175120277899</v>
      </c>
      <c r="M43" s="17"/>
      <c r="N43" s="17">
        <v>0.11772280096283499</v>
      </c>
      <c r="O43" s="17">
        <v>0.19879256700356401</v>
      </c>
      <c r="P43" s="17">
        <v>0.137984748862442</v>
      </c>
      <c r="Q43" s="17">
        <v>0.16548062657829599</v>
      </c>
      <c r="R43" s="17">
        <v>0.215976600314609</v>
      </c>
      <c r="S43" s="17">
        <v>0.12551538986019201</v>
      </c>
      <c r="T43" s="17">
        <v>0.171052768345967</v>
      </c>
      <c r="U43" s="17">
        <v>0.20488800762863299</v>
      </c>
      <c r="V43" s="17">
        <v>0.15634279779041399</v>
      </c>
      <c r="W43" s="17">
        <v>0.15662725839206201</v>
      </c>
      <c r="X43" s="17">
        <v>0.132704745240462</v>
      </c>
      <c r="Y43" s="17">
        <v>0.22266771941144001</v>
      </c>
      <c r="Z43" s="17">
        <v>0.187891179647493</v>
      </c>
      <c r="AA43" s="17">
        <v>8.7608092825382997E-2</v>
      </c>
      <c r="AB43" s="17">
        <v>0.22645423844242199</v>
      </c>
      <c r="AC43" s="17">
        <v>5.21076120527195E-2</v>
      </c>
      <c r="AD43" s="17">
        <v>0.112534233738741</v>
      </c>
      <c r="AE43" s="17">
        <v>0.30139298631012901</v>
      </c>
      <c r="AF43" s="17">
        <v>0.116308956585652</v>
      </c>
      <c r="AG43" s="17">
        <v>0</v>
      </c>
      <c r="AH43" s="17">
        <v>0</v>
      </c>
      <c r="AI43" s="17"/>
      <c r="AJ43" s="17">
        <v>0.103829998394075</v>
      </c>
      <c r="AK43" s="17">
        <v>0.19630476540703301</v>
      </c>
      <c r="AL43" s="17"/>
      <c r="AM43" s="17">
        <v>5.59161655730316E-3</v>
      </c>
    </row>
    <row r="44" spans="2:39" x14ac:dyDescent="0.35">
      <c r="B44" t="s">
        <v>62</v>
      </c>
      <c r="C44" s="17">
        <v>1.09575670002083E-2</v>
      </c>
      <c r="D44" s="17">
        <v>7.9233948652621695E-3</v>
      </c>
      <c r="E44" s="17">
        <v>1.39310902535747E-2</v>
      </c>
      <c r="F44" s="17"/>
      <c r="G44" s="17">
        <v>3.0032641315102201E-3</v>
      </c>
      <c r="H44" s="17">
        <v>0</v>
      </c>
      <c r="I44" s="17">
        <v>1.21478307014157E-2</v>
      </c>
      <c r="J44" s="17">
        <v>3.4507217464278699E-2</v>
      </c>
      <c r="K44" s="17">
        <v>1.1546246307719299E-2</v>
      </c>
      <c r="L44" s="17">
        <v>0</v>
      </c>
      <c r="M44" s="17"/>
      <c r="N44" s="17">
        <v>0</v>
      </c>
      <c r="O44" s="17">
        <v>1.2873716624531E-2</v>
      </c>
      <c r="P44" s="17">
        <v>9.0894211999384602E-3</v>
      </c>
      <c r="Q44" s="17">
        <v>1.0702910051131199E-2</v>
      </c>
      <c r="R44" s="17">
        <v>7.2620277769121196E-3</v>
      </c>
      <c r="S44" s="17">
        <v>0</v>
      </c>
      <c r="T44" s="17">
        <v>1.24065933064687E-2</v>
      </c>
      <c r="U44" s="17">
        <v>0</v>
      </c>
      <c r="V44" s="17">
        <v>2.43460088044814E-2</v>
      </c>
      <c r="W44" s="17">
        <v>0</v>
      </c>
      <c r="X44" s="17">
        <v>0</v>
      </c>
      <c r="Y44" s="17">
        <v>0</v>
      </c>
      <c r="Z44" s="17">
        <v>8.0654746802392999E-2</v>
      </c>
      <c r="AA44" s="17">
        <v>0</v>
      </c>
      <c r="AB44" s="17">
        <v>3.0004618296868998E-2</v>
      </c>
      <c r="AC44" s="17">
        <v>0</v>
      </c>
      <c r="AD44" s="17">
        <v>6.1382691560042599E-2</v>
      </c>
      <c r="AE44" s="17">
        <v>0</v>
      </c>
      <c r="AF44" s="17">
        <v>0</v>
      </c>
      <c r="AG44" s="17">
        <v>0</v>
      </c>
      <c r="AH44" s="17">
        <v>0</v>
      </c>
      <c r="AI44" s="17"/>
      <c r="AJ44" s="17">
        <v>5.2209626744085802E-3</v>
      </c>
      <c r="AK44" s="17">
        <v>1.0221373544414001E-2</v>
      </c>
      <c r="AL44" s="17"/>
      <c r="AM44" s="17">
        <v>2.2347735498704298E-3</v>
      </c>
    </row>
    <row r="45" spans="2:39" x14ac:dyDescent="0.3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row>
    <row r="46" spans="2:39" x14ac:dyDescent="0.35">
      <c r="B46" s="6" t="s">
        <v>86</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row>
    <row r="47" spans="2:39" x14ac:dyDescent="0.35">
      <c r="B47" s="24" t="s">
        <v>87</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row>
    <row r="48" spans="2:39" x14ac:dyDescent="0.35">
      <c r="B48" t="s">
        <v>73</v>
      </c>
      <c r="C48" s="17">
        <v>4.9524853576688101E-2</v>
      </c>
      <c r="D48" s="17">
        <v>5.75401434239904E-2</v>
      </c>
      <c r="E48" s="17">
        <v>4.3270233360426E-2</v>
      </c>
      <c r="F48" s="17"/>
      <c r="G48" s="17">
        <v>5.0738396761707903E-2</v>
      </c>
      <c r="H48" s="17">
        <v>4.3624116948755003E-2</v>
      </c>
      <c r="I48" s="17">
        <v>1.8667493249448601E-2</v>
      </c>
      <c r="J48" s="17">
        <v>2.6369358311795099E-2</v>
      </c>
      <c r="K48" s="17">
        <v>5.4942530410523403E-2</v>
      </c>
      <c r="L48" s="17">
        <v>0.13981573808063799</v>
      </c>
      <c r="M48" s="17"/>
      <c r="N48" s="17">
        <v>0.19528067534923099</v>
      </c>
      <c r="O48" s="17">
        <v>1.2017255959443999E-2</v>
      </c>
      <c r="P48" s="17">
        <v>5.19744939182821E-2</v>
      </c>
      <c r="Q48" s="17">
        <v>8.1954083753176296E-2</v>
      </c>
      <c r="R48" s="17">
        <v>0</v>
      </c>
      <c r="S48" s="17">
        <v>8.94848083446078E-2</v>
      </c>
      <c r="T48" s="17">
        <v>0.12671752038422501</v>
      </c>
      <c r="U48" s="17">
        <v>0</v>
      </c>
      <c r="V48" s="17">
        <v>0</v>
      </c>
      <c r="W48" s="17">
        <v>1.6301055558015101E-2</v>
      </c>
      <c r="X48" s="17">
        <v>0</v>
      </c>
      <c r="Y48" s="17">
        <v>0</v>
      </c>
      <c r="Z48" s="17">
        <v>0</v>
      </c>
      <c r="AA48" s="17">
        <v>0</v>
      </c>
      <c r="AB48" s="17">
        <v>0</v>
      </c>
      <c r="AC48" s="17">
        <v>0</v>
      </c>
      <c r="AD48" s="17">
        <v>0.28329960243192598</v>
      </c>
      <c r="AE48" s="17" t="s">
        <v>85</v>
      </c>
      <c r="AF48" s="17">
        <v>0</v>
      </c>
      <c r="AG48" s="17">
        <v>0</v>
      </c>
      <c r="AH48" s="17" t="s">
        <v>85</v>
      </c>
      <c r="AI48" s="17"/>
      <c r="AJ48" s="17">
        <v>2.0501420607295099E-2</v>
      </c>
      <c r="AK48" s="17">
        <v>7.0268687213209502E-2</v>
      </c>
      <c r="AL48" s="17"/>
      <c r="AM48" s="17">
        <v>4.9524853576688101E-2</v>
      </c>
    </row>
    <row r="49" spans="2:39" x14ac:dyDescent="0.35">
      <c r="B49" t="s">
        <v>74</v>
      </c>
      <c r="C49" s="17">
        <v>5.7926083303169798E-2</v>
      </c>
      <c r="D49" s="17">
        <v>8.1814564896605907E-2</v>
      </c>
      <c r="E49" s="17">
        <v>3.8652720186673602E-2</v>
      </c>
      <c r="F49" s="17"/>
      <c r="G49" s="17">
        <v>9.3504922263535906E-2</v>
      </c>
      <c r="H49" s="17">
        <v>6.3006901220223593E-2</v>
      </c>
      <c r="I49" s="17">
        <v>1.14842362500639E-2</v>
      </c>
      <c r="J49" s="17">
        <v>2.4255707923143199E-2</v>
      </c>
      <c r="K49" s="17">
        <v>9.1827925922804296E-2</v>
      </c>
      <c r="L49" s="17">
        <v>0.10677645042368</v>
      </c>
      <c r="M49" s="17"/>
      <c r="N49" s="17">
        <v>0</v>
      </c>
      <c r="O49" s="17">
        <v>1.52418488421444E-2</v>
      </c>
      <c r="P49" s="17">
        <v>0.220727953349836</v>
      </c>
      <c r="Q49" s="17">
        <v>2.5935528469897402E-2</v>
      </c>
      <c r="R49" s="17">
        <v>3.1629209405026303E-2</v>
      </c>
      <c r="S49" s="17">
        <v>0</v>
      </c>
      <c r="T49" s="17">
        <v>3.8916487123212197E-2</v>
      </c>
      <c r="U49" s="17">
        <v>5.22667924196209E-2</v>
      </c>
      <c r="V49" s="17">
        <v>0</v>
      </c>
      <c r="W49" s="17">
        <v>2.7893258297553E-2</v>
      </c>
      <c r="X49" s="17">
        <v>0</v>
      </c>
      <c r="Y49" s="17">
        <v>0.202095128976023</v>
      </c>
      <c r="Z49" s="17">
        <v>0</v>
      </c>
      <c r="AA49" s="17">
        <v>0.19477870256607599</v>
      </c>
      <c r="AB49" s="17">
        <v>0</v>
      </c>
      <c r="AC49" s="17">
        <v>0</v>
      </c>
      <c r="AD49" s="17">
        <v>7.8559187161139493E-2</v>
      </c>
      <c r="AE49" s="17" t="s">
        <v>85</v>
      </c>
      <c r="AF49" s="17">
        <v>0</v>
      </c>
      <c r="AG49" s="17">
        <v>0</v>
      </c>
      <c r="AH49" s="17" t="s">
        <v>85</v>
      </c>
      <c r="AI49" s="17"/>
      <c r="AJ49" s="17">
        <v>2.2515516298307801E-2</v>
      </c>
      <c r="AK49" s="17">
        <v>8.5849188766029302E-2</v>
      </c>
      <c r="AL49" s="17"/>
      <c r="AM49" s="17">
        <v>5.7926083303169798E-2</v>
      </c>
    </row>
    <row r="50" spans="2:39" x14ac:dyDescent="0.35">
      <c r="B50" t="s">
        <v>75</v>
      </c>
      <c r="C50" s="17">
        <v>0.26515937765155601</v>
      </c>
      <c r="D50" s="17">
        <v>0.30798734992813798</v>
      </c>
      <c r="E50" s="17">
        <v>0.231742929093881</v>
      </c>
      <c r="F50" s="17"/>
      <c r="G50" s="17">
        <v>0.28879782441010199</v>
      </c>
      <c r="H50" s="17">
        <v>0.261263716307848</v>
      </c>
      <c r="I50" s="17">
        <v>0.29177827162132902</v>
      </c>
      <c r="J50" s="17">
        <v>0.27821872824352201</v>
      </c>
      <c r="K50" s="17">
        <v>0.27178267523441701</v>
      </c>
      <c r="L50" s="17">
        <v>0.17252676133718201</v>
      </c>
      <c r="M50" s="17"/>
      <c r="N50" s="17">
        <v>0.143516772090414</v>
      </c>
      <c r="O50" s="17">
        <v>0.34394421935458303</v>
      </c>
      <c r="P50" s="17">
        <v>0.222486901908374</v>
      </c>
      <c r="Q50" s="17">
        <v>0.24850626283206501</v>
      </c>
      <c r="R50" s="17">
        <v>0.18267375452774301</v>
      </c>
      <c r="S50" s="17">
        <v>0.102540572016537</v>
      </c>
      <c r="T50" s="17">
        <v>0.37173655096463598</v>
      </c>
      <c r="U50" s="17">
        <v>0.38591873839226698</v>
      </c>
      <c r="V50" s="17">
        <v>5.2807739696920798E-2</v>
      </c>
      <c r="W50" s="17">
        <v>0.24832664329831999</v>
      </c>
      <c r="X50" s="17">
        <v>0.36051828951120601</v>
      </c>
      <c r="Y50" s="17">
        <v>0.15887612986529401</v>
      </c>
      <c r="Z50" s="17">
        <v>0.40742896378662002</v>
      </c>
      <c r="AA50" s="17">
        <v>5.1662581480506002E-2</v>
      </c>
      <c r="AB50" s="17">
        <v>0.191943210595202</v>
      </c>
      <c r="AC50" s="17">
        <v>0.40731275076780499</v>
      </c>
      <c r="AD50" s="17">
        <v>0.31658939292171401</v>
      </c>
      <c r="AE50" s="17" t="s">
        <v>85</v>
      </c>
      <c r="AF50" s="17">
        <v>0</v>
      </c>
      <c r="AG50" s="17">
        <v>0.51936326632136998</v>
      </c>
      <c r="AH50" s="17" t="s">
        <v>85</v>
      </c>
      <c r="AI50" s="17"/>
      <c r="AJ50" s="17">
        <v>0.31160156547634699</v>
      </c>
      <c r="AK50" s="17">
        <v>0.226423847100169</v>
      </c>
      <c r="AL50" s="17"/>
      <c r="AM50" s="17">
        <v>0.26515937765155601</v>
      </c>
    </row>
    <row r="51" spans="2:39" x14ac:dyDescent="0.35">
      <c r="B51" t="s">
        <v>76</v>
      </c>
      <c r="C51" s="17">
        <v>0.106612428957597</v>
      </c>
      <c r="D51" s="17">
        <v>0.125526359175642</v>
      </c>
      <c r="E51" s="17">
        <v>9.1780911209992294E-2</v>
      </c>
      <c r="F51" s="17"/>
      <c r="G51" s="17">
        <v>7.7012557829809897E-2</v>
      </c>
      <c r="H51" s="17">
        <v>0.104199841114533</v>
      </c>
      <c r="I51" s="17">
        <v>0.13813634185427801</v>
      </c>
      <c r="J51" s="17">
        <v>0.166163969049446</v>
      </c>
      <c r="K51" s="17">
        <v>9.2395017671518698E-2</v>
      </c>
      <c r="L51" s="17">
        <v>2.02767138340492E-2</v>
      </c>
      <c r="M51" s="17"/>
      <c r="N51" s="17">
        <v>6.5835270229544204E-2</v>
      </c>
      <c r="O51" s="17">
        <v>0.119623000191986</v>
      </c>
      <c r="P51" s="17">
        <v>8.4420001176552198E-2</v>
      </c>
      <c r="Q51" s="17">
        <v>7.3047691488218797E-2</v>
      </c>
      <c r="R51" s="17">
        <v>0.16813050329595799</v>
      </c>
      <c r="S51" s="17">
        <v>9.0565436438783106E-2</v>
      </c>
      <c r="T51" s="17">
        <v>0.104258341803354</v>
      </c>
      <c r="U51" s="17">
        <v>8.1224011069534793E-2</v>
      </c>
      <c r="V51" s="17">
        <v>0.15751751030970601</v>
      </c>
      <c r="W51" s="17">
        <v>0.12045003054155901</v>
      </c>
      <c r="X51" s="17">
        <v>0</v>
      </c>
      <c r="Y51" s="17">
        <v>0</v>
      </c>
      <c r="Z51" s="17">
        <v>0.1040494276891</v>
      </c>
      <c r="AA51" s="17">
        <v>0.23211285635222101</v>
      </c>
      <c r="AB51" s="17">
        <v>0.123277384749869</v>
      </c>
      <c r="AC51" s="17">
        <v>0</v>
      </c>
      <c r="AD51" s="17">
        <v>5.8121553509192701E-2</v>
      </c>
      <c r="AE51" s="17" t="s">
        <v>85</v>
      </c>
      <c r="AF51" s="17">
        <v>0</v>
      </c>
      <c r="AG51" s="17">
        <v>0.48063673367863002</v>
      </c>
      <c r="AH51" s="17" t="s">
        <v>85</v>
      </c>
      <c r="AI51" s="17"/>
      <c r="AJ51" s="17">
        <v>0.14608002909895701</v>
      </c>
      <c r="AK51" s="17">
        <v>7.9112360270250703E-2</v>
      </c>
      <c r="AL51" s="17"/>
      <c r="AM51" s="17">
        <v>0.106612428957597</v>
      </c>
    </row>
    <row r="52" spans="2:39" x14ac:dyDescent="0.35">
      <c r="B52" t="s">
        <v>77</v>
      </c>
      <c r="C52" s="17">
        <v>0.221095885441846</v>
      </c>
      <c r="D52" s="17">
        <v>0.19434281946536</v>
      </c>
      <c r="E52" s="17">
        <v>0.24217433616619499</v>
      </c>
      <c r="F52" s="17"/>
      <c r="G52" s="17">
        <v>0.10368621468261301</v>
      </c>
      <c r="H52" s="17">
        <v>0.23691640492865501</v>
      </c>
      <c r="I52" s="17">
        <v>0.24691002497401701</v>
      </c>
      <c r="J52" s="17">
        <v>0.214442686343294</v>
      </c>
      <c r="K52" s="17">
        <v>0.23738739416598401</v>
      </c>
      <c r="L52" s="17">
        <v>0.25340713534152098</v>
      </c>
      <c r="M52" s="17"/>
      <c r="N52" s="17">
        <v>8.7430783657718406E-2</v>
      </c>
      <c r="O52" s="17">
        <v>0.239214797679737</v>
      </c>
      <c r="P52" s="17">
        <v>0.20714014809557699</v>
      </c>
      <c r="Q52" s="17">
        <v>0.23680653054581099</v>
      </c>
      <c r="R52" s="17">
        <v>0.28501578184524501</v>
      </c>
      <c r="S52" s="17">
        <v>0.37491353447993803</v>
      </c>
      <c r="T52" s="17">
        <v>0.14796272427363399</v>
      </c>
      <c r="U52" s="17">
        <v>0</v>
      </c>
      <c r="V52" s="17">
        <v>0.262110078742464</v>
      </c>
      <c r="W52" s="17">
        <v>0.29329320816465398</v>
      </c>
      <c r="X52" s="17">
        <v>0.20432155388439699</v>
      </c>
      <c r="Y52" s="17">
        <v>0.50737912876984503</v>
      </c>
      <c r="Z52" s="17">
        <v>8.3869131884672501E-2</v>
      </c>
      <c r="AA52" s="17">
        <v>0.325686893983546</v>
      </c>
      <c r="AB52" s="17">
        <v>0.29839922586954898</v>
      </c>
      <c r="AC52" s="17">
        <v>0</v>
      </c>
      <c r="AD52" s="17">
        <v>7.9107613932273294E-2</v>
      </c>
      <c r="AE52" s="17" t="s">
        <v>85</v>
      </c>
      <c r="AF52" s="17">
        <v>1</v>
      </c>
      <c r="AG52" s="17">
        <v>0</v>
      </c>
      <c r="AH52" s="17" t="s">
        <v>85</v>
      </c>
      <c r="AI52" s="17"/>
      <c r="AJ52" s="17">
        <v>0.25337497812260301</v>
      </c>
      <c r="AK52" s="17">
        <v>0.201438072380241</v>
      </c>
      <c r="AL52" s="17"/>
      <c r="AM52" s="17">
        <v>0.221095885441846</v>
      </c>
    </row>
    <row r="53" spans="2:39" x14ac:dyDescent="0.35">
      <c r="B53" t="s">
        <v>78</v>
      </c>
      <c r="C53" s="17">
        <v>7.5396279599011601E-2</v>
      </c>
      <c r="D53" s="17">
        <v>6.8862612161813205E-2</v>
      </c>
      <c r="E53" s="17">
        <v>8.1311021879137593E-2</v>
      </c>
      <c r="F53" s="17"/>
      <c r="G53" s="17">
        <v>7.9939672137996701E-2</v>
      </c>
      <c r="H53" s="17">
        <v>0.109049974793112</v>
      </c>
      <c r="I53" s="17">
        <v>9.7335059273412697E-2</v>
      </c>
      <c r="J53" s="17">
        <v>7.3556234662891906E-2</v>
      </c>
      <c r="K53" s="17">
        <v>5.66515732615352E-2</v>
      </c>
      <c r="L53" s="17">
        <v>0</v>
      </c>
      <c r="M53" s="17"/>
      <c r="N53" s="17">
        <v>3.6600338260228703E-2</v>
      </c>
      <c r="O53" s="17">
        <v>5.2650884196740799E-2</v>
      </c>
      <c r="P53" s="17">
        <v>6.9003796349389399E-2</v>
      </c>
      <c r="Q53" s="17">
        <v>0.16049452331362901</v>
      </c>
      <c r="R53" s="17">
        <v>0.169849227268873</v>
      </c>
      <c r="S53" s="17">
        <v>0.28081498689726803</v>
      </c>
      <c r="T53" s="17">
        <v>3.0392042919372499E-2</v>
      </c>
      <c r="U53" s="17">
        <v>0</v>
      </c>
      <c r="V53" s="17">
        <v>0</v>
      </c>
      <c r="W53" s="17">
        <v>7.3671139349781298E-2</v>
      </c>
      <c r="X53" s="17">
        <v>0.165944771391592</v>
      </c>
      <c r="Y53" s="17">
        <v>2.96501170114928E-2</v>
      </c>
      <c r="Z53" s="17">
        <v>0.11780521012088099</v>
      </c>
      <c r="AA53" s="17">
        <v>0</v>
      </c>
      <c r="AB53" s="17">
        <v>0</v>
      </c>
      <c r="AC53" s="17">
        <v>0</v>
      </c>
      <c r="AD53" s="17">
        <v>0.100476512126611</v>
      </c>
      <c r="AE53" s="17" t="s">
        <v>85</v>
      </c>
      <c r="AF53" s="17">
        <v>0</v>
      </c>
      <c r="AG53" s="17">
        <v>0</v>
      </c>
      <c r="AH53" s="17" t="s">
        <v>85</v>
      </c>
      <c r="AI53" s="17"/>
      <c r="AJ53" s="17">
        <v>7.5578801165979703E-2</v>
      </c>
      <c r="AK53" s="17">
        <v>7.6854123517904799E-2</v>
      </c>
      <c r="AL53" s="17"/>
      <c r="AM53" s="17">
        <v>7.5396279599011601E-2</v>
      </c>
    </row>
    <row r="54" spans="2:39" x14ac:dyDescent="0.35">
      <c r="B54" t="s">
        <v>79</v>
      </c>
      <c r="C54" s="17">
        <v>0.10524127486665601</v>
      </c>
      <c r="D54" s="17">
        <v>9.0022767588294805E-2</v>
      </c>
      <c r="E54" s="17">
        <v>0.11852192987345</v>
      </c>
      <c r="F54" s="17"/>
      <c r="G54" s="17">
        <v>0.17150481467273301</v>
      </c>
      <c r="H54" s="17">
        <v>8.5714380656430195E-2</v>
      </c>
      <c r="I54" s="17">
        <v>0.10184340704007699</v>
      </c>
      <c r="J54" s="17">
        <v>0.113108447999224</v>
      </c>
      <c r="K54" s="17">
        <v>7.0654110515356194E-2</v>
      </c>
      <c r="L54" s="17">
        <v>0.10659568060312299</v>
      </c>
      <c r="M54" s="17"/>
      <c r="N54" s="17">
        <v>0.238727215124072</v>
      </c>
      <c r="O54" s="17">
        <v>0.12630998776216801</v>
      </c>
      <c r="P54" s="17">
        <v>7.1994408448320404E-2</v>
      </c>
      <c r="Q54" s="17">
        <v>0.107619607745636</v>
      </c>
      <c r="R54" s="17">
        <v>6.3893909659221301E-2</v>
      </c>
      <c r="S54" s="17">
        <v>6.1680661822866301E-2</v>
      </c>
      <c r="T54" s="17">
        <v>9.4556988229498901E-2</v>
      </c>
      <c r="U54" s="17">
        <v>0</v>
      </c>
      <c r="V54" s="17">
        <v>0.25207086568952403</v>
      </c>
      <c r="W54" s="17">
        <v>7.2271894785879406E-2</v>
      </c>
      <c r="X54" s="17">
        <v>0</v>
      </c>
      <c r="Y54" s="17">
        <v>0.101999495377345</v>
      </c>
      <c r="Z54" s="17">
        <v>0.184230433206899</v>
      </c>
      <c r="AA54" s="17">
        <v>0.103007908509721</v>
      </c>
      <c r="AB54" s="17">
        <v>7.5905126710277604E-2</v>
      </c>
      <c r="AC54" s="17">
        <v>0.508064666877309</v>
      </c>
      <c r="AD54" s="17">
        <v>0</v>
      </c>
      <c r="AE54" s="17" t="s">
        <v>85</v>
      </c>
      <c r="AF54" s="17">
        <v>0</v>
      </c>
      <c r="AG54" s="17">
        <v>0</v>
      </c>
      <c r="AH54" s="17" t="s">
        <v>85</v>
      </c>
      <c r="AI54" s="17"/>
      <c r="AJ54" s="17">
        <v>0.112237457175921</v>
      </c>
      <c r="AK54" s="17">
        <v>9.9458342132678207E-2</v>
      </c>
      <c r="AL54" s="17"/>
      <c r="AM54" s="17">
        <v>0.10524127486665601</v>
      </c>
    </row>
    <row r="55" spans="2:39" x14ac:dyDescent="0.35">
      <c r="B55" t="s">
        <v>80</v>
      </c>
      <c r="C55" s="17">
        <v>7.7450109303108597E-3</v>
      </c>
      <c r="D55" s="17">
        <v>6.8348045911819401E-3</v>
      </c>
      <c r="E55" s="17">
        <v>8.5495444306276092E-3</v>
      </c>
      <c r="F55" s="17"/>
      <c r="G55" s="17">
        <v>1.8523688852560501E-2</v>
      </c>
      <c r="H55" s="17">
        <v>9.6485908614645302E-3</v>
      </c>
      <c r="I55" s="17">
        <v>9.6876653755347993E-3</v>
      </c>
      <c r="J55" s="17">
        <v>7.1801805516161603E-3</v>
      </c>
      <c r="K55" s="17">
        <v>0</v>
      </c>
      <c r="L55" s="17">
        <v>0</v>
      </c>
      <c r="M55" s="17"/>
      <c r="N55" s="17">
        <v>0</v>
      </c>
      <c r="O55" s="17">
        <v>1.14880413179281E-2</v>
      </c>
      <c r="P55" s="17">
        <v>1.57757519689176E-2</v>
      </c>
      <c r="Q55" s="17">
        <v>1.4346006812504E-2</v>
      </c>
      <c r="R55" s="17">
        <v>0</v>
      </c>
      <c r="S55" s="17">
        <v>0</v>
      </c>
      <c r="T55" s="17">
        <v>0</v>
      </c>
      <c r="U55" s="17">
        <v>0</v>
      </c>
      <c r="V55" s="17">
        <v>0</v>
      </c>
      <c r="W55" s="17">
        <v>0</v>
      </c>
      <c r="X55" s="17">
        <v>0</v>
      </c>
      <c r="Y55" s="17">
        <v>0</v>
      </c>
      <c r="Z55" s="17">
        <v>0</v>
      </c>
      <c r="AA55" s="17">
        <v>9.2751057107930995E-2</v>
      </c>
      <c r="AB55" s="17">
        <v>0</v>
      </c>
      <c r="AC55" s="17">
        <v>0</v>
      </c>
      <c r="AD55" s="17">
        <v>0</v>
      </c>
      <c r="AE55" s="17" t="s">
        <v>85</v>
      </c>
      <c r="AF55" s="17">
        <v>0</v>
      </c>
      <c r="AG55" s="17">
        <v>0</v>
      </c>
      <c r="AH55" s="17" t="s">
        <v>85</v>
      </c>
      <c r="AI55" s="17"/>
      <c r="AJ55" s="17">
        <v>0</v>
      </c>
      <c r="AK55" s="17">
        <v>1.16972076208323E-2</v>
      </c>
      <c r="AL55" s="17"/>
      <c r="AM55" s="17">
        <v>7.7450109303108597E-3</v>
      </c>
    </row>
    <row r="56" spans="2:39" x14ac:dyDescent="0.35">
      <c r="B56" t="s">
        <v>81</v>
      </c>
      <c r="C56" s="17">
        <v>9.2266013401620994E-2</v>
      </c>
      <c r="D56" s="17">
        <v>5.5960329147424999E-2</v>
      </c>
      <c r="E56" s="17">
        <v>0.11830031879901499</v>
      </c>
      <c r="F56" s="17"/>
      <c r="G56" s="17">
        <v>7.4709967283634798E-2</v>
      </c>
      <c r="H56" s="17">
        <v>8.6576073168978293E-2</v>
      </c>
      <c r="I56" s="17">
        <v>7.5092440844355707E-2</v>
      </c>
      <c r="J56" s="17">
        <v>8.67936088866339E-2</v>
      </c>
      <c r="K56" s="17">
        <v>0.12435877281786099</v>
      </c>
      <c r="L56" s="17">
        <v>0.12127301116666001</v>
      </c>
      <c r="M56" s="17"/>
      <c r="N56" s="17">
        <v>0.232608945288792</v>
      </c>
      <c r="O56" s="17">
        <v>7.6319571021732605E-2</v>
      </c>
      <c r="P56" s="17">
        <v>5.6476544784751399E-2</v>
      </c>
      <c r="Q56" s="17">
        <v>5.12897650390624E-2</v>
      </c>
      <c r="R56" s="17">
        <v>9.8807613997934404E-2</v>
      </c>
      <c r="S56" s="17">
        <v>0</v>
      </c>
      <c r="T56" s="17">
        <v>8.5459344302067794E-2</v>
      </c>
      <c r="U56" s="17">
        <v>6.82089298637574E-2</v>
      </c>
      <c r="V56" s="17">
        <v>0.2247411539767</v>
      </c>
      <c r="W56" s="17">
        <v>0.13599788019044101</v>
      </c>
      <c r="X56" s="17">
        <v>0.113018649585996</v>
      </c>
      <c r="Y56" s="17">
        <v>0</v>
      </c>
      <c r="Z56" s="17">
        <v>0.102616833311828</v>
      </c>
      <c r="AA56" s="17">
        <v>0</v>
      </c>
      <c r="AB56" s="17">
        <v>0.19251642927207799</v>
      </c>
      <c r="AC56" s="17">
        <v>8.4622582354885803E-2</v>
      </c>
      <c r="AD56" s="17">
        <v>8.3846137917143695E-2</v>
      </c>
      <c r="AE56" s="17" t="s">
        <v>85</v>
      </c>
      <c r="AF56" s="17">
        <v>0</v>
      </c>
      <c r="AG56" s="17">
        <v>0</v>
      </c>
      <c r="AH56" s="17" t="s">
        <v>85</v>
      </c>
      <c r="AI56" s="17"/>
      <c r="AJ56" s="17">
        <v>4.76973158836295E-2</v>
      </c>
      <c r="AK56" s="17">
        <v>0.122963783966771</v>
      </c>
      <c r="AL56" s="17"/>
      <c r="AM56" s="17">
        <v>9.2266013401620994E-2</v>
      </c>
    </row>
    <row r="57" spans="2:39" x14ac:dyDescent="0.35">
      <c r="B57" t="s">
        <v>82</v>
      </c>
      <c r="C57" s="17">
        <v>1.6798018721673101E-2</v>
      </c>
      <c r="D57" s="17">
        <v>7.5640477956899601E-3</v>
      </c>
      <c r="E57" s="17">
        <v>2.4524366531479901E-2</v>
      </c>
      <c r="F57" s="17"/>
      <c r="G57" s="17">
        <v>3.6497202066286101E-2</v>
      </c>
      <c r="H57" s="17">
        <v>0</v>
      </c>
      <c r="I57" s="17">
        <v>9.0650595174835702E-3</v>
      </c>
      <c r="J57" s="17">
        <v>0</v>
      </c>
      <c r="K57" s="17">
        <v>0</v>
      </c>
      <c r="L57" s="17">
        <v>7.9328509213145895E-2</v>
      </c>
      <c r="M57" s="17"/>
      <c r="N57" s="17">
        <v>0</v>
      </c>
      <c r="O57" s="17">
        <v>0</v>
      </c>
      <c r="P57" s="17">
        <v>0</v>
      </c>
      <c r="Q57" s="17">
        <v>0</v>
      </c>
      <c r="R57" s="17">
        <v>0</v>
      </c>
      <c r="S57" s="17">
        <v>0</v>
      </c>
      <c r="T57" s="17">
        <v>0</v>
      </c>
      <c r="U57" s="17">
        <v>0.41238152825482</v>
      </c>
      <c r="V57" s="17">
        <v>0</v>
      </c>
      <c r="W57" s="17">
        <v>1.1794889813798099E-2</v>
      </c>
      <c r="X57" s="17">
        <v>0.156196735626809</v>
      </c>
      <c r="Y57" s="17">
        <v>0</v>
      </c>
      <c r="Z57" s="17">
        <v>0</v>
      </c>
      <c r="AA57" s="17">
        <v>0</v>
      </c>
      <c r="AB57" s="17">
        <v>0.11795862280302399</v>
      </c>
      <c r="AC57" s="17">
        <v>0</v>
      </c>
      <c r="AD57" s="17">
        <v>0</v>
      </c>
      <c r="AE57" s="17" t="s">
        <v>85</v>
      </c>
      <c r="AF57" s="17">
        <v>0</v>
      </c>
      <c r="AG57" s="17">
        <v>0</v>
      </c>
      <c r="AH57" s="17" t="s">
        <v>85</v>
      </c>
      <c r="AI57" s="17"/>
      <c r="AJ57" s="17">
        <v>5.1512804857182896E-3</v>
      </c>
      <c r="AK57" s="17">
        <v>2.5934387031914401E-2</v>
      </c>
      <c r="AL57" s="17"/>
      <c r="AM57" s="17">
        <v>1.6798018721673101E-2</v>
      </c>
    </row>
    <row r="58" spans="2:39" x14ac:dyDescent="0.35">
      <c r="B58" t="s">
        <v>62</v>
      </c>
      <c r="C58" s="17">
        <v>2.2347735498704298E-3</v>
      </c>
      <c r="D58" s="17">
        <v>3.54420182585883E-3</v>
      </c>
      <c r="E58" s="17">
        <v>1.1716884691219699E-3</v>
      </c>
      <c r="F58" s="17"/>
      <c r="G58" s="17">
        <v>5.0847390390195398E-3</v>
      </c>
      <c r="H58" s="17">
        <v>0</v>
      </c>
      <c r="I58" s="17">
        <v>0</v>
      </c>
      <c r="J58" s="17">
        <v>9.91107802843289E-3</v>
      </c>
      <c r="K58" s="17">
        <v>0</v>
      </c>
      <c r="L58" s="17">
        <v>0</v>
      </c>
      <c r="M58" s="17"/>
      <c r="N58" s="17">
        <v>0</v>
      </c>
      <c r="O58" s="17">
        <v>3.19039367353572E-3</v>
      </c>
      <c r="P58" s="17">
        <v>0</v>
      </c>
      <c r="Q58" s="17">
        <v>0</v>
      </c>
      <c r="R58" s="17">
        <v>0</v>
      </c>
      <c r="S58" s="17">
        <v>0</v>
      </c>
      <c r="T58" s="17">
        <v>0</v>
      </c>
      <c r="U58" s="17">
        <v>0</v>
      </c>
      <c r="V58" s="17">
        <v>5.0752651584685199E-2</v>
      </c>
      <c r="W58" s="17">
        <v>0</v>
      </c>
      <c r="X58" s="17">
        <v>0</v>
      </c>
      <c r="Y58" s="17">
        <v>0</v>
      </c>
      <c r="Z58" s="17">
        <v>0</v>
      </c>
      <c r="AA58" s="17">
        <v>0</v>
      </c>
      <c r="AB58" s="17">
        <v>0</v>
      </c>
      <c r="AC58" s="17">
        <v>0</v>
      </c>
      <c r="AD58" s="17">
        <v>0</v>
      </c>
      <c r="AE58" s="17" t="s">
        <v>85</v>
      </c>
      <c r="AF58" s="17">
        <v>0</v>
      </c>
      <c r="AG58" s="17">
        <v>0</v>
      </c>
      <c r="AH58" s="17" t="s">
        <v>85</v>
      </c>
      <c r="AI58" s="17"/>
      <c r="AJ58" s="17">
        <v>5.2616356852412602E-3</v>
      </c>
      <c r="AK58" s="17">
        <v>0</v>
      </c>
      <c r="AL58" s="17"/>
      <c r="AM58" s="17">
        <v>2.2347735498704298E-3</v>
      </c>
    </row>
    <row r="59" spans="2:39" x14ac:dyDescent="0.35">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row>
    <row r="60" spans="2:39" x14ac:dyDescent="0.35">
      <c r="B60" s="6" t="s">
        <v>101</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row>
    <row r="61" spans="2:39" x14ac:dyDescent="0.35">
      <c r="B61" s="24" t="s">
        <v>102</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row>
    <row r="62" spans="2:39" x14ac:dyDescent="0.35">
      <c r="B62" t="s">
        <v>88</v>
      </c>
      <c r="C62" s="17">
        <v>2.7523491556133402E-3</v>
      </c>
      <c r="D62" s="17">
        <v>2.1447105239984299E-3</v>
      </c>
      <c r="E62" s="17">
        <v>3.38347478077679E-3</v>
      </c>
      <c r="F62" s="17"/>
      <c r="G62" s="17">
        <v>0</v>
      </c>
      <c r="H62" s="17">
        <v>0</v>
      </c>
      <c r="I62" s="17">
        <v>8.0542251676843299E-3</v>
      </c>
      <c r="J62" s="17">
        <v>6.9040521835608097E-3</v>
      </c>
      <c r="K62" s="17">
        <v>0</v>
      </c>
      <c r="L62" s="17">
        <v>0</v>
      </c>
      <c r="M62" s="17"/>
      <c r="N62" s="17">
        <v>0</v>
      </c>
      <c r="O62" s="17">
        <v>5.8633185673847097E-3</v>
      </c>
      <c r="P62" s="17">
        <v>1.2372799903315201E-2</v>
      </c>
      <c r="Q62" s="17">
        <v>0</v>
      </c>
      <c r="R62" s="17">
        <v>0</v>
      </c>
      <c r="S62" s="17">
        <v>0</v>
      </c>
      <c r="T62" s="17">
        <v>0</v>
      </c>
      <c r="U62" s="17">
        <v>0</v>
      </c>
      <c r="V62" s="17">
        <v>0</v>
      </c>
      <c r="W62" s="17">
        <v>0</v>
      </c>
      <c r="X62" s="17">
        <v>0</v>
      </c>
      <c r="Y62" s="17">
        <v>0</v>
      </c>
      <c r="Z62" s="17">
        <v>0</v>
      </c>
      <c r="AA62" s="17">
        <v>0</v>
      </c>
      <c r="AB62" s="17">
        <v>0</v>
      </c>
      <c r="AC62" s="17">
        <v>0</v>
      </c>
      <c r="AD62" s="17">
        <v>0</v>
      </c>
      <c r="AE62" s="17">
        <v>0</v>
      </c>
      <c r="AF62" s="17">
        <v>0</v>
      </c>
      <c r="AG62" s="17">
        <v>0</v>
      </c>
      <c r="AH62" s="17">
        <v>0</v>
      </c>
      <c r="AI62" s="17"/>
      <c r="AJ62" s="17">
        <v>0</v>
      </c>
      <c r="AK62" s="17">
        <v>4.5847311377621904E-3</v>
      </c>
      <c r="AL62" s="17"/>
      <c r="AM62" s="17">
        <v>0</v>
      </c>
    </row>
    <row r="63" spans="2:39" x14ac:dyDescent="0.35">
      <c r="B63" t="s">
        <v>89</v>
      </c>
      <c r="C63" s="17">
        <v>1.7180442807928501E-3</v>
      </c>
      <c r="D63" s="17">
        <v>0</v>
      </c>
      <c r="E63" s="17">
        <v>3.4904068579453399E-3</v>
      </c>
      <c r="F63" s="17"/>
      <c r="G63" s="17">
        <v>6.7586448860504E-3</v>
      </c>
      <c r="H63" s="17">
        <v>4.5142922710469102E-3</v>
      </c>
      <c r="I63" s="17">
        <v>0</v>
      </c>
      <c r="J63" s="17">
        <v>0</v>
      </c>
      <c r="K63" s="17">
        <v>0</v>
      </c>
      <c r="L63" s="17">
        <v>0</v>
      </c>
      <c r="M63" s="17"/>
      <c r="N63" s="17">
        <v>0</v>
      </c>
      <c r="O63" s="17">
        <v>4.4142862645301303E-3</v>
      </c>
      <c r="P63" s="17">
        <v>0</v>
      </c>
      <c r="Q63" s="17">
        <v>0</v>
      </c>
      <c r="R63" s="17">
        <v>9.7628727459293501E-3</v>
      </c>
      <c r="S63" s="17">
        <v>0</v>
      </c>
      <c r="T63" s="17">
        <v>0</v>
      </c>
      <c r="U63" s="17">
        <v>0</v>
      </c>
      <c r="V63" s="17">
        <v>0</v>
      </c>
      <c r="W63" s="17">
        <v>0</v>
      </c>
      <c r="X63" s="17">
        <v>0</v>
      </c>
      <c r="Y63" s="17">
        <v>0</v>
      </c>
      <c r="Z63" s="17">
        <v>0</v>
      </c>
      <c r="AA63" s="17">
        <v>0</v>
      </c>
      <c r="AB63" s="17">
        <v>0</v>
      </c>
      <c r="AC63" s="17">
        <v>0</v>
      </c>
      <c r="AD63" s="17">
        <v>0</v>
      </c>
      <c r="AE63" s="17">
        <v>0</v>
      </c>
      <c r="AF63" s="17">
        <v>0</v>
      </c>
      <c r="AG63" s="17">
        <v>0</v>
      </c>
      <c r="AH63" s="17">
        <v>0</v>
      </c>
      <c r="AI63" s="17"/>
      <c r="AJ63" s="17">
        <v>2.3266695047039401E-3</v>
      </c>
      <c r="AK63" s="17">
        <v>1.36311490516591E-3</v>
      </c>
      <c r="AL63" s="17"/>
      <c r="AM63" s="17">
        <v>2.6547004846868899E-3</v>
      </c>
    </row>
    <row r="64" spans="2:39" x14ac:dyDescent="0.35">
      <c r="B64" t="s">
        <v>90</v>
      </c>
      <c r="C64" s="17">
        <v>1.3914047874683101E-2</v>
      </c>
      <c r="D64" s="17">
        <v>1.62419799091842E-2</v>
      </c>
      <c r="E64" s="17">
        <v>1.15448949801009E-2</v>
      </c>
      <c r="F64" s="17"/>
      <c r="G64" s="17">
        <v>5.2028188244655996E-3</v>
      </c>
      <c r="H64" s="17">
        <v>2.2573991885350999E-2</v>
      </c>
      <c r="I64" s="17">
        <v>1.4758717937446399E-2</v>
      </c>
      <c r="J64" s="17">
        <v>6.9040521835608097E-3</v>
      </c>
      <c r="K64" s="17">
        <v>3.0102698535005301E-2</v>
      </c>
      <c r="L64" s="17">
        <v>0</v>
      </c>
      <c r="M64" s="17"/>
      <c r="N64" s="17">
        <v>0</v>
      </c>
      <c r="O64" s="17">
        <v>1.9316895583800901E-2</v>
      </c>
      <c r="P64" s="17">
        <v>2.27797950199745E-2</v>
      </c>
      <c r="Q64" s="17">
        <v>3.0512489667749301E-2</v>
      </c>
      <c r="R64" s="17">
        <v>2.1462152238281001E-2</v>
      </c>
      <c r="S64" s="17">
        <v>0</v>
      </c>
      <c r="T64" s="17">
        <v>0</v>
      </c>
      <c r="U64" s="17">
        <v>0</v>
      </c>
      <c r="V64" s="17">
        <v>5.6311226686780201E-2</v>
      </c>
      <c r="W64" s="17">
        <v>1.11971770853671E-2</v>
      </c>
      <c r="X64" s="17">
        <v>0</v>
      </c>
      <c r="Y64" s="17">
        <v>0</v>
      </c>
      <c r="Z64" s="17">
        <v>0</v>
      </c>
      <c r="AA64" s="17">
        <v>0</v>
      </c>
      <c r="AB64" s="17">
        <v>0</v>
      </c>
      <c r="AC64" s="17">
        <v>0</v>
      </c>
      <c r="AD64" s="17">
        <v>0</v>
      </c>
      <c r="AE64" s="17">
        <v>0</v>
      </c>
      <c r="AF64" s="17">
        <v>0</v>
      </c>
      <c r="AG64" s="17">
        <v>0</v>
      </c>
      <c r="AH64" s="17">
        <v>0</v>
      </c>
      <c r="AI64" s="17"/>
      <c r="AJ64" s="17">
        <v>1.9949522156293701E-2</v>
      </c>
      <c r="AK64" s="17">
        <v>8.2792570805376494E-3</v>
      </c>
      <c r="AL64" s="17"/>
      <c r="AM64" s="17">
        <v>1.0031926895007299E-2</v>
      </c>
    </row>
    <row r="65" spans="2:39" x14ac:dyDescent="0.35">
      <c r="B65" t="s">
        <v>91</v>
      </c>
      <c r="C65" s="17">
        <v>2.39117780644445E-2</v>
      </c>
      <c r="D65" s="17">
        <v>3.0052552710473499E-2</v>
      </c>
      <c r="E65" s="17">
        <v>1.7636767008524099E-2</v>
      </c>
      <c r="F65" s="17"/>
      <c r="G65" s="17">
        <v>1.8472781995485001E-2</v>
      </c>
      <c r="H65" s="17">
        <v>3.4387874456143802E-2</v>
      </c>
      <c r="I65" s="17">
        <v>3.3194187616529099E-2</v>
      </c>
      <c r="J65" s="17">
        <v>3.42995466716781E-3</v>
      </c>
      <c r="K65" s="17">
        <v>8.8744451819835497E-3</v>
      </c>
      <c r="L65" s="17">
        <v>3.7551288988248901E-2</v>
      </c>
      <c r="M65" s="17"/>
      <c r="N65" s="17">
        <v>0</v>
      </c>
      <c r="O65" s="17">
        <v>3.8725494034651399E-2</v>
      </c>
      <c r="P65" s="17">
        <v>3.6363892255143603E-2</v>
      </c>
      <c r="Q65" s="17">
        <v>1.02945999343701E-2</v>
      </c>
      <c r="R65" s="17">
        <v>4.43089671854291E-2</v>
      </c>
      <c r="S65" s="17">
        <v>0</v>
      </c>
      <c r="T65" s="17">
        <v>7.5685053241028501E-3</v>
      </c>
      <c r="U65" s="17">
        <v>6.1492164941456998E-2</v>
      </c>
      <c r="V65" s="17">
        <v>7.1522264037726893E-2</v>
      </c>
      <c r="W65" s="17">
        <v>1.47889420147349E-2</v>
      </c>
      <c r="X65" s="17">
        <v>0</v>
      </c>
      <c r="Y65" s="17">
        <v>0</v>
      </c>
      <c r="Z65" s="17">
        <v>0</v>
      </c>
      <c r="AA65" s="17">
        <v>0</v>
      </c>
      <c r="AB65" s="17">
        <v>0</v>
      </c>
      <c r="AC65" s="17">
        <v>0.10093566933020399</v>
      </c>
      <c r="AD65" s="17">
        <v>0</v>
      </c>
      <c r="AE65" s="17">
        <v>0</v>
      </c>
      <c r="AF65" s="17">
        <v>0</v>
      </c>
      <c r="AG65" s="17">
        <v>0</v>
      </c>
      <c r="AH65" s="17">
        <v>0</v>
      </c>
      <c r="AI65" s="17"/>
      <c r="AJ65" s="17">
        <v>2.9078856935838199E-2</v>
      </c>
      <c r="AK65" s="17">
        <v>2.1099988579192E-2</v>
      </c>
      <c r="AL65" s="17"/>
      <c r="AM65" s="17">
        <v>2.2384448878937199E-2</v>
      </c>
    </row>
    <row r="66" spans="2:39" x14ac:dyDescent="0.35">
      <c r="B66" t="s">
        <v>92</v>
      </c>
      <c r="C66" s="17">
        <v>5.87654853291322E-2</v>
      </c>
      <c r="D66" s="17">
        <v>7.5969756345582395E-2</v>
      </c>
      <c r="E66" s="17">
        <v>4.1168730603506599E-2</v>
      </c>
      <c r="F66" s="17"/>
      <c r="G66" s="17">
        <v>5.1788943598173903E-2</v>
      </c>
      <c r="H66" s="17">
        <v>3.6944211756937601E-2</v>
      </c>
      <c r="I66" s="17">
        <v>3.3322096426287702E-2</v>
      </c>
      <c r="J66" s="17">
        <v>8.9149789137457094E-2</v>
      </c>
      <c r="K66" s="17">
        <v>0.104996234188883</v>
      </c>
      <c r="L66" s="17">
        <v>4.9673621369777397E-2</v>
      </c>
      <c r="M66" s="17"/>
      <c r="N66" s="17">
        <v>0</v>
      </c>
      <c r="O66" s="17">
        <v>7.4416958507846701E-2</v>
      </c>
      <c r="P66" s="17">
        <v>5.6295196164766803E-2</v>
      </c>
      <c r="Q66" s="17">
        <v>1.81644642426767E-2</v>
      </c>
      <c r="R66" s="17">
        <v>1.96309960474878E-2</v>
      </c>
      <c r="S66" s="17">
        <v>0.13685971909553901</v>
      </c>
      <c r="T66" s="17">
        <v>3.47540159421387E-2</v>
      </c>
      <c r="U66" s="17">
        <v>6.5630523033919405E-2</v>
      </c>
      <c r="V66" s="17">
        <v>0.13120651747893899</v>
      </c>
      <c r="W66" s="17">
        <v>1.8734579298721299E-2</v>
      </c>
      <c r="X66" s="17">
        <v>0.117428027306863</v>
      </c>
      <c r="Y66" s="17">
        <v>0.20704149495391599</v>
      </c>
      <c r="Z66" s="17">
        <v>0.17883691204435501</v>
      </c>
      <c r="AA66" s="17">
        <v>0.12856815470305899</v>
      </c>
      <c r="AB66" s="17">
        <v>0.248895174610827</v>
      </c>
      <c r="AC66" s="17">
        <v>0</v>
      </c>
      <c r="AD66" s="17">
        <v>0.15426591002974599</v>
      </c>
      <c r="AE66" s="17">
        <v>0</v>
      </c>
      <c r="AF66" s="17">
        <v>0</v>
      </c>
      <c r="AG66" s="17">
        <v>0.23469139105456999</v>
      </c>
      <c r="AH66" s="17">
        <v>0</v>
      </c>
      <c r="AI66" s="17"/>
      <c r="AJ66" s="17">
        <v>4.71252033371816E-2</v>
      </c>
      <c r="AK66" s="17">
        <v>6.7533093477502706E-2</v>
      </c>
      <c r="AL66" s="17"/>
      <c r="AM66" s="17">
        <v>5.3886479268431799E-2</v>
      </c>
    </row>
    <row r="67" spans="2:39" x14ac:dyDescent="0.35">
      <c r="B67" t="s">
        <v>93</v>
      </c>
      <c r="C67" s="17">
        <v>5.9935380626655599E-2</v>
      </c>
      <c r="D67" s="17">
        <v>6.3272259376386003E-2</v>
      </c>
      <c r="E67" s="17">
        <v>5.6619140937741903E-2</v>
      </c>
      <c r="F67" s="17"/>
      <c r="G67" s="17">
        <v>4.3970365065943498E-2</v>
      </c>
      <c r="H67" s="17">
        <v>5.7251788586957897E-2</v>
      </c>
      <c r="I67" s="17">
        <v>1.1138817502198599E-2</v>
      </c>
      <c r="J67" s="17">
        <v>6.6003700943742E-2</v>
      </c>
      <c r="K67" s="17">
        <v>0.11247202504616</v>
      </c>
      <c r="L67" s="17">
        <v>8.1625897347067405E-2</v>
      </c>
      <c r="M67" s="17"/>
      <c r="N67" s="17">
        <v>0.13331844446232699</v>
      </c>
      <c r="O67" s="17">
        <v>1.8208113667251901E-2</v>
      </c>
      <c r="P67" s="17">
        <v>0.10724341475775701</v>
      </c>
      <c r="Q67" s="17">
        <v>0</v>
      </c>
      <c r="R67" s="17">
        <v>3.4732560314837901E-2</v>
      </c>
      <c r="S67" s="17">
        <v>0</v>
      </c>
      <c r="T67" s="17">
        <v>7.2070173156015493E-2</v>
      </c>
      <c r="U67" s="17">
        <v>0.12549040918589099</v>
      </c>
      <c r="V67" s="17">
        <v>4.1372705007207203E-2</v>
      </c>
      <c r="W67" s="17">
        <v>0</v>
      </c>
      <c r="X67" s="17">
        <v>0.15360805661293001</v>
      </c>
      <c r="Y67" s="17">
        <v>0.157208987180744</v>
      </c>
      <c r="Z67" s="17">
        <v>6.4658701570627003E-2</v>
      </c>
      <c r="AA67" s="17">
        <v>0.12856815470305899</v>
      </c>
      <c r="AB67" s="17">
        <v>0</v>
      </c>
      <c r="AC67" s="17">
        <v>0.20520243037392299</v>
      </c>
      <c r="AD67" s="17">
        <v>0.230723069413072</v>
      </c>
      <c r="AE67" s="17">
        <v>0</v>
      </c>
      <c r="AF67" s="17">
        <v>0</v>
      </c>
      <c r="AG67" s="17">
        <v>0.13575937255999099</v>
      </c>
      <c r="AH67" s="17">
        <v>0.19693634208456301</v>
      </c>
      <c r="AI67" s="17"/>
      <c r="AJ67" s="17">
        <v>3.5524832467921798E-2</v>
      </c>
      <c r="AK67" s="17">
        <v>7.5290051187790294E-2</v>
      </c>
      <c r="AL67" s="17"/>
      <c r="AM67" s="17">
        <v>6.2589769807368398E-2</v>
      </c>
    </row>
    <row r="68" spans="2:39" x14ac:dyDescent="0.35">
      <c r="B68" t="s">
        <v>94</v>
      </c>
      <c r="C68" s="17">
        <v>5.0524661741412402E-2</v>
      </c>
      <c r="D68" s="17">
        <v>6.0512579489606498E-2</v>
      </c>
      <c r="E68" s="17">
        <v>4.0341599777124502E-2</v>
      </c>
      <c r="F68" s="17"/>
      <c r="G68" s="17">
        <v>3.34056438264623E-2</v>
      </c>
      <c r="H68" s="17">
        <v>5.2213579885719501E-2</v>
      </c>
      <c r="I68" s="17">
        <v>1.74881472742969E-2</v>
      </c>
      <c r="J68" s="17">
        <v>0</v>
      </c>
      <c r="K68" s="17">
        <v>4.96113485001776E-2</v>
      </c>
      <c r="L68" s="17">
        <v>0.15398102468798799</v>
      </c>
      <c r="M68" s="17"/>
      <c r="N68" s="17">
        <v>0.120360127211185</v>
      </c>
      <c r="O68" s="17">
        <v>1.6758963808974001E-2</v>
      </c>
      <c r="P68" s="17">
        <v>7.9646578588549899E-2</v>
      </c>
      <c r="Q68" s="17">
        <v>7.2582004258910801E-2</v>
      </c>
      <c r="R68" s="17">
        <v>1.8358399725624201E-2</v>
      </c>
      <c r="S68" s="17">
        <v>0</v>
      </c>
      <c r="T68" s="17">
        <v>7.4844054226924597E-2</v>
      </c>
      <c r="U68" s="17">
        <v>6.5630523033919405E-2</v>
      </c>
      <c r="V68" s="17">
        <v>0</v>
      </c>
      <c r="W68" s="17">
        <v>7.1527727924724296E-2</v>
      </c>
      <c r="X68" s="17">
        <v>0</v>
      </c>
      <c r="Y68" s="17">
        <v>0.120114268775179</v>
      </c>
      <c r="Z68" s="17">
        <v>8.1608416938213094E-2</v>
      </c>
      <c r="AA68" s="17">
        <v>0</v>
      </c>
      <c r="AB68" s="17">
        <v>0</v>
      </c>
      <c r="AC68" s="17">
        <v>0</v>
      </c>
      <c r="AD68" s="17">
        <v>5.34962546763205E-2</v>
      </c>
      <c r="AE68" s="17">
        <v>0</v>
      </c>
      <c r="AF68" s="17">
        <v>0</v>
      </c>
      <c r="AG68" s="17">
        <v>0</v>
      </c>
      <c r="AH68" s="17">
        <v>0</v>
      </c>
      <c r="AI68" s="17"/>
      <c r="AJ68" s="17">
        <v>1.86090622300761E-2</v>
      </c>
      <c r="AK68" s="17">
        <v>7.2174556223960198E-2</v>
      </c>
      <c r="AL68" s="17"/>
      <c r="AM68" s="17">
        <v>3.8476407658572499E-2</v>
      </c>
    </row>
    <row r="69" spans="2:39" x14ac:dyDescent="0.35">
      <c r="B69" t="s">
        <v>95</v>
      </c>
      <c r="C69" s="17">
        <v>4.0027692052323302E-2</v>
      </c>
      <c r="D69" s="17">
        <v>4.81015727620119E-2</v>
      </c>
      <c r="E69" s="17">
        <v>3.1794439529165899E-2</v>
      </c>
      <c r="F69" s="17"/>
      <c r="G69" s="17">
        <v>4.4045781419818401E-2</v>
      </c>
      <c r="H69" s="17">
        <v>4.2048189562548903E-2</v>
      </c>
      <c r="I69" s="17">
        <v>5.2080460058426398E-3</v>
      </c>
      <c r="J69" s="17">
        <v>2.32850477459608E-2</v>
      </c>
      <c r="K69" s="17">
        <v>3.7320732819422303E-2</v>
      </c>
      <c r="L69" s="17">
        <v>9.8169975399751599E-2</v>
      </c>
      <c r="M69" s="17"/>
      <c r="N69" s="17">
        <v>8.1204527873389706E-2</v>
      </c>
      <c r="O69" s="17">
        <v>5.8633185673847097E-3</v>
      </c>
      <c r="P69" s="17">
        <v>7.1824843194876101E-2</v>
      </c>
      <c r="Q69" s="17">
        <v>0</v>
      </c>
      <c r="R69" s="17">
        <v>6.7675547711774997E-3</v>
      </c>
      <c r="S69" s="17">
        <v>0</v>
      </c>
      <c r="T69" s="17">
        <v>6.2086926207224502E-2</v>
      </c>
      <c r="U69" s="17">
        <v>0</v>
      </c>
      <c r="V69" s="17">
        <v>3.11480540142701E-2</v>
      </c>
      <c r="W69" s="17">
        <v>9.3032826631099103E-2</v>
      </c>
      <c r="X69" s="17">
        <v>0</v>
      </c>
      <c r="Y69" s="17">
        <v>0</v>
      </c>
      <c r="Z69" s="17">
        <v>0</v>
      </c>
      <c r="AA69" s="17">
        <v>0.101073246775621</v>
      </c>
      <c r="AB69" s="17">
        <v>0</v>
      </c>
      <c r="AC69" s="17">
        <v>0</v>
      </c>
      <c r="AD69" s="17">
        <v>0.10250669338104799</v>
      </c>
      <c r="AE69" s="17">
        <v>0</v>
      </c>
      <c r="AF69" s="17">
        <v>8.4694288232867898E-2</v>
      </c>
      <c r="AG69" s="17">
        <v>0</v>
      </c>
      <c r="AH69" s="17">
        <v>0</v>
      </c>
      <c r="AI69" s="17"/>
      <c r="AJ69" s="17">
        <v>1.7099470407314799E-2</v>
      </c>
      <c r="AK69" s="17">
        <v>5.5661609264272299E-2</v>
      </c>
      <c r="AL69" s="17"/>
      <c r="AM69" s="17">
        <v>3.3310838385142101E-2</v>
      </c>
    </row>
    <row r="70" spans="2:39" x14ac:dyDescent="0.35">
      <c r="B70" t="s">
        <v>96</v>
      </c>
      <c r="C70" s="17">
        <v>4.7763198552196399E-2</v>
      </c>
      <c r="D70" s="17">
        <v>5.3620410490868603E-2</v>
      </c>
      <c r="E70" s="17">
        <v>4.1827700089582802E-2</v>
      </c>
      <c r="F70" s="17"/>
      <c r="G70" s="17">
        <v>1.1387891947399901E-2</v>
      </c>
      <c r="H70" s="17">
        <v>3.7346802100970002E-2</v>
      </c>
      <c r="I70" s="17">
        <v>2.8780189901039199E-2</v>
      </c>
      <c r="J70" s="17">
        <v>3.9818251938499001E-3</v>
      </c>
      <c r="K70" s="17">
        <v>5.4917227617743501E-2</v>
      </c>
      <c r="L70" s="17">
        <v>0.14831032517801401</v>
      </c>
      <c r="M70" s="17"/>
      <c r="N70" s="17">
        <v>5.5670877135307197E-2</v>
      </c>
      <c r="O70" s="17">
        <v>3.82292907101138E-2</v>
      </c>
      <c r="P70" s="17">
        <v>4.61276472171517E-2</v>
      </c>
      <c r="Q70" s="17">
        <v>0</v>
      </c>
      <c r="R70" s="17">
        <v>6.8069294141231598E-2</v>
      </c>
      <c r="S70" s="17">
        <v>0.18968412445978999</v>
      </c>
      <c r="T70" s="17">
        <v>2.85348429201016E-2</v>
      </c>
      <c r="U70" s="17">
        <v>0.14007505904363099</v>
      </c>
      <c r="V70" s="17">
        <v>0</v>
      </c>
      <c r="W70" s="17">
        <v>5.55127964197656E-2</v>
      </c>
      <c r="X70" s="17">
        <v>0.107988921549868</v>
      </c>
      <c r="Y70" s="17">
        <v>0.23306760248022901</v>
      </c>
      <c r="Z70" s="17">
        <v>0</v>
      </c>
      <c r="AA70" s="17">
        <v>0</v>
      </c>
      <c r="AB70" s="17">
        <v>9.4990279708429895E-2</v>
      </c>
      <c r="AC70" s="17">
        <v>0</v>
      </c>
      <c r="AD70" s="17">
        <v>6.7991192144797805E-2</v>
      </c>
      <c r="AE70" s="17">
        <v>0</v>
      </c>
      <c r="AF70" s="17">
        <v>0</v>
      </c>
      <c r="AG70" s="17">
        <v>0.23469139105456999</v>
      </c>
      <c r="AH70" s="17">
        <v>0.18580657983621099</v>
      </c>
      <c r="AI70" s="17"/>
      <c r="AJ70" s="17">
        <v>3.15066876627303E-2</v>
      </c>
      <c r="AK70" s="17">
        <v>5.9266656530295801E-2</v>
      </c>
      <c r="AL70" s="17"/>
      <c r="AM70" s="17">
        <v>2.6916685454394799E-2</v>
      </c>
    </row>
    <row r="71" spans="2:39" x14ac:dyDescent="0.35">
      <c r="B71" t="s">
        <v>97</v>
      </c>
      <c r="C71" s="17">
        <v>3.9395342035669301E-2</v>
      </c>
      <c r="D71" s="17">
        <v>3.81182282659977E-2</v>
      </c>
      <c r="E71" s="17">
        <v>4.0788825639805799E-2</v>
      </c>
      <c r="F71" s="17"/>
      <c r="G71" s="17">
        <v>2.2413647264238602E-2</v>
      </c>
      <c r="H71" s="17">
        <v>2.5748594138061499E-2</v>
      </c>
      <c r="I71" s="17">
        <v>3.3558858503555999E-2</v>
      </c>
      <c r="J71" s="17">
        <v>1.84495609970988E-2</v>
      </c>
      <c r="K71" s="17">
        <v>2.9068666170172799E-2</v>
      </c>
      <c r="L71" s="17">
        <v>0.106913087539682</v>
      </c>
      <c r="M71" s="17"/>
      <c r="N71" s="17">
        <v>0</v>
      </c>
      <c r="O71" s="17">
        <v>3.0943002895872401E-2</v>
      </c>
      <c r="P71" s="17">
        <v>2.4997683076693599E-2</v>
      </c>
      <c r="Q71" s="17">
        <v>3.8812787924854902E-2</v>
      </c>
      <c r="R71" s="17">
        <v>1.1625745860105801E-2</v>
      </c>
      <c r="S71" s="17">
        <v>0</v>
      </c>
      <c r="T71" s="17">
        <v>3.6103348244204497E-2</v>
      </c>
      <c r="U71" s="17">
        <v>0.20090641862281999</v>
      </c>
      <c r="V71" s="17">
        <v>0.128405615943812</v>
      </c>
      <c r="W71" s="17">
        <v>4.9802633598129399E-2</v>
      </c>
      <c r="X71" s="17">
        <v>0</v>
      </c>
      <c r="Y71" s="17">
        <v>3.5859137894848299E-2</v>
      </c>
      <c r="Z71" s="17">
        <v>0</v>
      </c>
      <c r="AA71" s="17">
        <v>3.6143717821713897E-2</v>
      </c>
      <c r="AB71" s="17">
        <v>0</v>
      </c>
      <c r="AC71" s="17">
        <v>0.13038857699023099</v>
      </c>
      <c r="AD71" s="17">
        <v>0</v>
      </c>
      <c r="AE71" s="17">
        <v>0</v>
      </c>
      <c r="AF71" s="17">
        <v>0.194346758634417</v>
      </c>
      <c r="AG71" s="17">
        <v>0</v>
      </c>
      <c r="AH71" s="17">
        <v>0.38274292192077303</v>
      </c>
      <c r="AI71" s="17"/>
      <c r="AJ71" s="17">
        <v>2.1308575880015699E-2</v>
      </c>
      <c r="AK71" s="17">
        <v>5.18969817284642E-2</v>
      </c>
      <c r="AL71" s="17"/>
      <c r="AM71" s="17">
        <v>1.86439704781554E-2</v>
      </c>
    </row>
    <row r="72" spans="2:39" x14ac:dyDescent="0.35">
      <c r="B72" t="s">
        <v>98</v>
      </c>
      <c r="C72" s="17">
        <v>0.116281497510313</v>
      </c>
      <c r="D72" s="17">
        <v>0.11606629965792201</v>
      </c>
      <c r="E72" s="17">
        <v>0.116734887853879</v>
      </c>
      <c r="F72" s="17"/>
      <c r="G72" s="17">
        <v>0.17531071932005601</v>
      </c>
      <c r="H72" s="17">
        <v>0.140392385736754</v>
      </c>
      <c r="I72" s="17">
        <v>9.9114931174259402E-2</v>
      </c>
      <c r="J72" s="17">
        <v>0.128794567812059</v>
      </c>
      <c r="K72" s="17">
        <v>5.5558341289818097E-2</v>
      </c>
      <c r="L72" s="17">
        <v>0.110070038920526</v>
      </c>
      <c r="M72" s="17"/>
      <c r="N72" s="17">
        <v>6.7257346942090596E-2</v>
      </c>
      <c r="O72" s="17">
        <v>6.4368061878103497E-2</v>
      </c>
      <c r="P72" s="17">
        <v>0.107810939219179</v>
      </c>
      <c r="Q72" s="17">
        <v>0.22174317109925701</v>
      </c>
      <c r="R72" s="17">
        <v>8.9355883684089393E-2</v>
      </c>
      <c r="S72" s="17">
        <v>4.9962517656008898E-2</v>
      </c>
      <c r="T72" s="17">
        <v>8.9863389700450699E-2</v>
      </c>
      <c r="U72" s="17">
        <v>5.0291023926878599E-2</v>
      </c>
      <c r="V72" s="17">
        <v>7.1072724229349696E-2</v>
      </c>
      <c r="W72" s="17">
        <v>0.113098832787873</v>
      </c>
      <c r="X72" s="17">
        <v>0.25764344987705101</v>
      </c>
      <c r="Y72" s="17">
        <v>0</v>
      </c>
      <c r="Z72" s="17">
        <v>0.14748155010372599</v>
      </c>
      <c r="AA72" s="17">
        <v>0.155493697580325</v>
      </c>
      <c r="AB72" s="17">
        <v>0.184062545760459</v>
      </c>
      <c r="AC72" s="17">
        <v>9.9302505255047094E-2</v>
      </c>
      <c r="AD72" s="17">
        <v>4.1181527593324503E-2</v>
      </c>
      <c r="AE72" s="17">
        <v>0</v>
      </c>
      <c r="AF72" s="17">
        <v>0.53071254490933895</v>
      </c>
      <c r="AG72" s="17">
        <v>0.25360127284217798</v>
      </c>
      <c r="AH72" s="17">
        <v>0.234514156158453</v>
      </c>
      <c r="AI72" s="17"/>
      <c r="AJ72" s="17">
        <v>0.13010050225215899</v>
      </c>
      <c r="AK72" s="17">
        <v>0.107971869818141</v>
      </c>
      <c r="AL72" s="17"/>
      <c r="AM72" s="17">
        <v>0.104283161046456</v>
      </c>
    </row>
    <row r="73" spans="2:39" x14ac:dyDescent="0.35">
      <c r="B73" t="s">
        <v>99</v>
      </c>
      <c r="C73" s="17">
        <v>0.152971543619672</v>
      </c>
      <c r="D73" s="17">
        <v>0.12748836183536</v>
      </c>
      <c r="E73" s="17">
        <v>0.17951457034212201</v>
      </c>
      <c r="F73" s="17"/>
      <c r="G73" s="17">
        <v>0.222177019420079</v>
      </c>
      <c r="H73" s="17">
        <v>0.17685041783491801</v>
      </c>
      <c r="I73" s="17">
        <v>0.18237194495838999</v>
      </c>
      <c r="J73" s="17">
        <v>0.127734556340171</v>
      </c>
      <c r="K73" s="17">
        <v>0.14512148934687899</v>
      </c>
      <c r="L73" s="17">
        <v>6.5842731115973593E-2</v>
      </c>
      <c r="M73" s="17"/>
      <c r="N73" s="17">
        <v>0.13445712758332001</v>
      </c>
      <c r="O73" s="17">
        <v>0.16049784754002999</v>
      </c>
      <c r="P73" s="17">
        <v>0.139157511023456</v>
      </c>
      <c r="Q73" s="17">
        <v>0.155405374409019</v>
      </c>
      <c r="R73" s="17">
        <v>0.26498147899944202</v>
      </c>
      <c r="S73" s="17">
        <v>0.199081795016888</v>
      </c>
      <c r="T73" s="17">
        <v>0.138802177462058</v>
      </c>
      <c r="U73" s="17">
        <v>0.190602058418716</v>
      </c>
      <c r="V73" s="17">
        <v>0.23297775591418099</v>
      </c>
      <c r="W73" s="17">
        <v>0.118282740085331</v>
      </c>
      <c r="X73" s="17">
        <v>0.238574986405099</v>
      </c>
      <c r="Y73" s="17">
        <v>9.1538938031377207E-2</v>
      </c>
      <c r="Z73" s="17">
        <v>6.4210444302262901E-2</v>
      </c>
      <c r="AA73" s="17">
        <v>0.101073246775621</v>
      </c>
      <c r="AB73" s="17">
        <v>0.27552618252061101</v>
      </c>
      <c r="AC73" s="17">
        <v>0.147907706433724</v>
      </c>
      <c r="AD73" s="17">
        <v>0.122290956546745</v>
      </c>
      <c r="AE73" s="17">
        <v>0</v>
      </c>
      <c r="AF73" s="17">
        <v>0</v>
      </c>
      <c r="AG73" s="17">
        <v>0.14125657248869</v>
      </c>
      <c r="AH73" s="17">
        <v>0</v>
      </c>
      <c r="AI73" s="17"/>
      <c r="AJ73" s="17">
        <v>0.172949121352236</v>
      </c>
      <c r="AK73" s="17">
        <v>0.14237567141496099</v>
      </c>
      <c r="AL73" s="17"/>
      <c r="AM73" s="17">
        <v>0.17185324274576999</v>
      </c>
    </row>
    <row r="74" spans="2:39" x14ac:dyDescent="0.35">
      <c r="B74" t="s">
        <v>100</v>
      </c>
      <c r="C74" s="17">
        <v>0.38166652838807702</v>
      </c>
      <c r="D74" s="17">
        <v>0.36841128863260802</v>
      </c>
      <c r="E74" s="17">
        <v>0.39408172098518401</v>
      </c>
      <c r="F74" s="17"/>
      <c r="G74" s="17">
        <v>0.358067636407356</v>
      </c>
      <c r="H74" s="17">
        <v>0.36972787178459099</v>
      </c>
      <c r="I74" s="17">
        <v>0.52322294716199202</v>
      </c>
      <c r="J74" s="17">
        <v>0.512267142822315</v>
      </c>
      <c r="K74" s="17">
        <v>0.33671358273641999</v>
      </c>
      <c r="L74" s="17">
        <v>0.14786200945297101</v>
      </c>
      <c r="M74" s="17"/>
      <c r="N74" s="17">
        <v>0.352060671657074</v>
      </c>
      <c r="O74" s="17">
        <v>0.50921946783468697</v>
      </c>
      <c r="P74" s="17">
        <v>0.28848801766112703</v>
      </c>
      <c r="Q74" s="17">
        <v>0.45248510846316198</v>
      </c>
      <c r="R74" s="17">
        <v>0.41094409428636403</v>
      </c>
      <c r="S74" s="17">
        <v>0.42441184377177399</v>
      </c>
      <c r="T74" s="17">
        <v>0.44582004375205603</v>
      </c>
      <c r="U74" s="17">
        <v>9.9881819792768806E-2</v>
      </c>
      <c r="V74" s="17">
        <v>0.23598313668773499</v>
      </c>
      <c r="W74" s="17">
        <v>0.44630368221782402</v>
      </c>
      <c r="X74" s="17">
        <v>0.124756558248189</v>
      </c>
      <c r="Y74" s="17">
        <v>0.15516957068370699</v>
      </c>
      <c r="Z74" s="17">
        <v>0.46320397504081601</v>
      </c>
      <c r="AA74" s="17">
        <v>0.34907978164060099</v>
      </c>
      <c r="AB74" s="17">
        <v>0.19652581739967301</v>
      </c>
      <c r="AC74" s="17">
        <v>0.16157416730547799</v>
      </c>
      <c r="AD74" s="17">
        <v>0.22754439621494499</v>
      </c>
      <c r="AE74" s="17">
        <v>1</v>
      </c>
      <c r="AF74" s="17">
        <v>0.19024640822337599</v>
      </c>
      <c r="AG74" s="17">
        <v>0</v>
      </c>
      <c r="AH74" s="17">
        <v>0</v>
      </c>
      <c r="AI74" s="17"/>
      <c r="AJ74" s="17">
        <v>0.46918830576642001</v>
      </c>
      <c r="AK74" s="17">
        <v>0.31859543976390498</v>
      </c>
      <c r="AL74" s="17"/>
      <c r="AM74" s="17">
        <v>0.443572469089906</v>
      </c>
    </row>
    <row r="75" spans="2:39" x14ac:dyDescent="0.35">
      <c r="B75" t="s">
        <v>62</v>
      </c>
      <c r="C75" s="17">
        <v>1.0372450769014999E-2</v>
      </c>
      <c r="D75" s="17">
        <v>0</v>
      </c>
      <c r="E75" s="17">
        <v>2.10728406145404E-2</v>
      </c>
      <c r="F75" s="17"/>
      <c r="G75" s="17">
        <v>6.9981060244718798E-3</v>
      </c>
      <c r="H75" s="17">
        <v>0</v>
      </c>
      <c r="I75" s="17">
        <v>9.7868903704778597E-3</v>
      </c>
      <c r="J75" s="17">
        <v>1.3095749973056601E-2</v>
      </c>
      <c r="K75" s="17">
        <v>3.5243208567335899E-2</v>
      </c>
      <c r="L75" s="17">
        <v>0</v>
      </c>
      <c r="M75" s="17"/>
      <c r="N75" s="17">
        <v>5.5670877135307197E-2</v>
      </c>
      <c r="O75" s="17">
        <v>1.3174980139368899E-2</v>
      </c>
      <c r="P75" s="17">
        <v>6.89168191800977E-3</v>
      </c>
      <c r="Q75" s="17">
        <v>0</v>
      </c>
      <c r="R75" s="17">
        <v>0</v>
      </c>
      <c r="S75" s="17">
        <v>0</v>
      </c>
      <c r="T75" s="17">
        <v>9.5525230647232392E-3</v>
      </c>
      <c r="U75" s="17">
        <v>0</v>
      </c>
      <c r="V75" s="17">
        <v>0</v>
      </c>
      <c r="W75" s="17">
        <v>7.7180619364302702E-3</v>
      </c>
      <c r="X75" s="17">
        <v>0</v>
      </c>
      <c r="Y75" s="17">
        <v>0</v>
      </c>
      <c r="Z75" s="17">
        <v>0</v>
      </c>
      <c r="AA75" s="17">
        <v>0</v>
      </c>
      <c r="AB75" s="17">
        <v>0</v>
      </c>
      <c r="AC75" s="17">
        <v>0.15468894431139399</v>
      </c>
      <c r="AD75" s="17">
        <v>0</v>
      </c>
      <c r="AE75" s="17">
        <v>0</v>
      </c>
      <c r="AF75" s="17">
        <v>0</v>
      </c>
      <c r="AG75" s="17">
        <v>0</v>
      </c>
      <c r="AH75" s="17">
        <v>0</v>
      </c>
      <c r="AI75" s="17"/>
      <c r="AJ75" s="17">
        <v>5.2331900471090298E-3</v>
      </c>
      <c r="AK75" s="17">
        <v>1.3906978888048999E-2</v>
      </c>
      <c r="AL75" s="17"/>
      <c r="AM75" s="17">
        <v>1.13958998071706E-2</v>
      </c>
    </row>
    <row r="76" spans="2:39" x14ac:dyDescent="0.3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row>
    <row r="77" spans="2:39" x14ac:dyDescent="0.35">
      <c r="B77" s="6" t="s">
        <v>110</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row>
    <row r="78" spans="2:39" x14ac:dyDescent="0.35">
      <c r="B78" s="24" t="s">
        <v>102</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row>
    <row r="79" spans="2:39" x14ac:dyDescent="0.35">
      <c r="B79" t="s">
        <v>103</v>
      </c>
      <c r="C79" s="17">
        <v>0.69163899813582896</v>
      </c>
      <c r="D79" s="17">
        <v>0.66121444886249303</v>
      </c>
      <c r="E79" s="17">
        <v>0.72235006093829401</v>
      </c>
      <c r="F79" s="17"/>
      <c r="G79" s="17">
        <v>0.78545911531529</v>
      </c>
      <c r="H79" s="17">
        <v>0.644660720265259</v>
      </c>
      <c r="I79" s="17">
        <v>0.71297584494447896</v>
      </c>
      <c r="J79" s="17">
        <v>0.66582740228206105</v>
      </c>
      <c r="K79" s="17">
        <v>0.67389638467900104</v>
      </c>
      <c r="L79" s="17">
        <v>0.69408436549717201</v>
      </c>
      <c r="M79" s="17"/>
      <c r="N79" s="17">
        <v>0.65124597699009701</v>
      </c>
      <c r="O79" s="17">
        <v>0.75304654284191797</v>
      </c>
      <c r="P79" s="17">
        <v>0.74478779283389895</v>
      </c>
      <c r="Q79" s="17">
        <v>0.77265563552389604</v>
      </c>
      <c r="R79" s="17">
        <v>0.67119608754820503</v>
      </c>
      <c r="S79" s="17">
        <v>0.68699361946097603</v>
      </c>
      <c r="T79" s="17">
        <v>0.75738296955718198</v>
      </c>
      <c r="U79" s="17">
        <v>0.45558107535775</v>
      </c>
      <c r="V79" s="17">
        <v>0.40451234262467101</v>
      </c>
      <c r="W79" s="17">
        <v>0.67577959950122501</v>
      </c>
      <c r="X79" s="17">
        <v>0.45059930121908898</v>
      </c>
      <c r="Y79" s="17">
        <v>0.64853281034605204</v>
      </c>
      <c r="Z79" s="17">
        <v>0.64341551682748899</v>
      </c>
      <c r="AA79" s="17">
        <v>0.57120582653535401</v>
      </c>
      <c r="AB79" s="17">
        <v>0.77969882694188997</v>
      </c>
      <c r="AC79" s="17">
        <v>0.86527025749152697</v>
      </c>
      <c r="AD79" s="17">
        <v>0.49048610188479103</v>
      </c>
      <c r="AE79" s="17">
        <v>0</v>
      </c>
      <c r="AF79" s="17">
        <v>0.77775386501966004</v>
      </c>
      <c r="AG79" s="17">
        <v>0.62954923638543803</v>
      </c>
      <c r="AH79" s="17">
        <v>0.38274292192077303</v>
      </c>
      <c r="AI79" s="17"/>
      <c r="AJ79" s="17">
        <v>0.69757529185064004</v>
      </c>
      <c r="AK79" s="17">
        <v>0.68656545825388604</v>
      </c>
      <c r="AL79" s="17"/>
      <c r="AM79" s="17">
        <v>0.73152168093317604</v>
      </c>
    </row>
    <row r="80" spans="2:39" x14ac:dyDescent="0.35">
      <c r="B80" t="s">
        <v>104</v>
      </c>
      <c r="C80" s="17">
        <v>0.50840668592285998</v>
      </c>
      <c r="D80" s="17">
        <v>0.50208178277589399</v>
      </c>
      <c r="E80" s="17">
        <v>0.51593250512442601</v>
      </c>
      <c r="F80" s="17"/>
      <c r="G80" s="17">
        <v>0.64047675719194697</v>
      </c>
      <c r="H80" s="17">
        <v>0.47037345467900799</v>
      </c>
      <c r="I80" s="17">
        <v>0.50440752002253197</v>
      </c>
      <c r="J80" s="17">
        <v>0.46801751181416801</v>
      </c>
      <c r="K80" s="17">
        <v>0.55261912265881896</v>
      </c>
      <c r="L80" s="17">
        <v>0.45843145209289199</v>
      </c>
      <c r="M80" s="17"/>
      <c r="N80" s="17">
        <v>0.47258665295031499</v>
      </c>
      <c r="O80" s="17">
        <v>0.50098589342287703</v>
      </c>
      <c r="P80" s="17">
        <v>0.57698822085011403</v>
      </c>
      <c r="Q80" s="17">
        <v>0.53303400244382204</v>
      </c>
      <c r="R80" s="17">
        <v>0.48437961650984801</v>
      </c>
      <c r="S80" s="17">
        <v>0.64921222512950505</v>
      </c>
      <c r="T80" s="17">
        <v>0.583590754397323</v>
      </c>
      <c r="U80" s="17">
        <v>0.53103813770145702</v>
      </c>
      <c r="V80" s="17">
        <v>0.280562792249549</v>
      </c>
      <c r="W80" s="17">
        <v>0.48669530278269801</v>
      </c>
      <c r="X80" s="17">
        <v>0.59687882689069205</v>
      </c>
      <c r="Y80" s="17">
        <v>0.29560923582988702</v>
      </c>
      <c r="Z80" s="17">
        <v>0.27586415131269998</v>
      </c>
      <c r="AA80" s="17">
        <v>0.663514425482984</v>
      </c>
      <c r="AB80" s="17">
        <v>0.42219532023312401</v>
      </c>
      <c r="AC80" s="17">
        <v>0.66269857656264097</v>
      </c>
      <c r="AD80" s="17">
        <v>0.90450016694929003</v>
      </c>
      <c r="AE80" s="17">
        <v>0</v>
      </c>
      <c r="AF80" s="17">
        <v>0.16441340946382599</v>
      </c>
      <c r="AG80" s="17">
        <v>0.25360127284217798</v>
      </c>
      <c r="AH80" s="17">
        <v>0.61725707807922703</v>
      </c>
      <c r="AI80" s="17"/>
      <c r="AJ80" s="17">
        <v>0.50420702002427098</v>
      </c>
      <c r="AK80" s="17">
        <v>0.50882206085341197</v>
      </c>
      <c r="AL80" s="17"/>
      <c r="AM80" s="17">
        <v>0.53681835242499398</v>
      </c>
    </row>
    <row r="81" spans="2:39" x14ac:dyDescent="0.35">
      <c r="B81" t="s">
        <v>105</v>
      </c>
      <c r="C81" s="17">
        <v>0.39738050631660898</v>
      </c>
      <c r="D81" s="17">
        <v>0.35664453345878599</v>
      </c>
      <c r="E81" s="17">
        <v>0.438121814508934</v>
      </c>
      <c r="F81" s="17"/>
      <c r="G81" s="17">
        <v>0.369579505379308</v>
      </c>
      <c r="H81" s="17">
        <v>0.41857455064086901</v>
      </c>
      <c r="I81" s="17">
        <v>0.54974398018012705</v>
      </c>
      <c r="J81" s="17">
        <v>0.45664133202228702</v>
      </c>
      <c r="K81" s="17">
        <v>0.23659189039398501</v>
      </c>
      <c r="L81" s="17">
        <v>0.29260361231850401</v>
      </c>
      <c r="M81" s="17"/>
      <c r="N81" s="17">
        <v>0.23737463010368701</v>
      </c>
      <c r="O81" s="17">
        <v>0.37302953570731301</v>
      </c>
      <c r="P81" s="17">
        <v>0.47479091023025699</v>
      </c>
      <c r="Q81" s="17">
        <v>0.44991502352833501</v>
      </c>
      <c r="R81" s="17">
        <v>0.41305655588340201</v>
      </c>
      <c r="S81" s="17">
        <v>0.29994992775725898</v>
      </c>
      <c r="T81" s="17">
        <v>0.32225265745742998</v>
      </c>
      <c r="U81" s="17">
        <v>0.70216598964339605</v>
      </c>
      <c r="V81" s="17">
        <v>0.64853283653395399</v>
      </c>
      <c r="W81" s="17">
        <v>0.37981841667887301</v>
      </c>
      <c r="X81" s="17">
        <v>0.36392470429053703</v>
      </c>
      <c r="Y81" s="17">
        <v>0.36939425812279603</v>
      </c>
      <c r="Z81" s="17">
        <v>0.25350178955285801</v>
      </c>
      <c r="AA81" s="17">
        <v>0.169235537288491</v>
      </c>
      <c r="AB81" s="17">
        <v>0.49935399852699802</v>
      </c>
      <c r="AC81" s="17">
        <v>0.64752759932064197</v>
      </c>
      <c r="AD81" s="17">
        <v>0.26880576782775301</v>
      </c>
      <c r="AE81" s="17">
        <v>1</v>
      </c>
      <c r="AF81" s="17">
        <v>0.30196525621129799</v>
      </c>
      <c r="AG81" s="17">
        <v>0.86424062744000896</v>
      </c>
      <c r="AH81" s="17">
        <v>0.39387268416912502</v>
      </c>
      <c r="AI81" s="17"/>
      <c r="AJ81" s="17">
        <v>0.48297119043650399</v>
      </c>
      <c r="AK81" s="17">
        <v>0.34691960478287698</v>
      </c>
      <c r="AL81" s="17"/>
      <c r="AM81" s="17">
        <v>0.42668246343726002</v>
      </c>
    </row>
    <row r="82" spans="2:39" x14ac:dyDescent="0.35">
      <c r="B82" t="s">
        <v>106</v>
      </c>
      <c r="C82" s="17">
        <v>0.22187453901925999</v>
      </c>
      <c r="D82" s="17">
        <v>0.16928541472636399</v>
      </c>
      <c r="E82" s="17">
        <v>0.27646382555175902</v>
      </c>
      <c r="F82" s="17"/>
      <c r="G82" s="17">
        <v>0.15970141639889701</v>
      </c>
      <c r="H82" s="17">
        <v>0.22278075960249699</v>
      </c>
      <c r="I82" s="17">
        <v>0.325360294682491</v>
      </c>
      <c r="J82" s="17">
        <v>0.26986385410819103</v>
      </c>
      <c r="K82" s="17">
        <v>0.19146502905944099</v>
      </c>
      <c r="L82" s="17">
        <v>0.11686532178256299</v>
      </c>
      <c r="M82" s="17"/>
      <c r="N82" s="17">
        <v>0.182427654287209</v>
      </c>
      <c r="O82" s="17">
        <v>0.25303187518611803</v>
      </c>
      <c r="P82" s="17">
        <v>0.17426243962091401</v>
      </c>
      <c r="Q82" s="17">
        <v>0.23138053566042199</v>
      </c>
      <c r="R82" s="17">
        <v>0.29791653333532803</v>
      </c>
      <c r="S82" s="17">
        <v>0.26954725707063998</v>
      </c>
      <c r="T82" s="17">
        <v>0.20440057260077099</v>
      </c>
      <c r="U82" s="17">
        <v>0.29118410627247299</v>
      </c>
      <c r="V82" s="17">
        <v>0.44633496063023498</v>
      </c>
      <c r="W82" s="17">
        <v>0.150745497157006</v>
      </c>
      <c r="X82" s="17">
        <v>0.24087581317873</v>
      </c>
      <c r="Y82" s="17">
        <v>0.18206003240000501</v>
      </c>
      <c r="Z82" s="17">
        <v>0.13319044131031399</v>
      </c>
      <c r="AA82" s="17">
        <v>0.27619957685728003</v>
      </c>
      <c r="AB82" s="17">
        <v>0.19652581739967301</v>
      </c>
      <c r="AC82" s="17">
        <v>0.34493094857552398</v>
      </c>
      <c r="AD82" s="17">
        <v>0.16328691320035099</v>
      </c>
      <c r="AE82" s="17">
        <v>0</v>
      </c>
      <c r="AF82" s="17">
        <v>8.4694288232867898E-2</v>
      </c>
      <c r="AG82" s="17">
        <v>0.13575937255999099</v>
      </c>
      <c r="AH82" s="17">
        <v>0.37161315967242098</v>
      </c>
      <c r="AI82" s="17"/>
      <c r="AJ82" s="17">
        <v>0.29458053199770501</v>
      </c>
      <c r="AK82" s="17">
        <v>0.17407603157149101</v>
      </c>
      <c r="AL82" s="17"/>
      <c r="AM82" s="17">
        <v>0.25763793417049702</v>
      </c>
    </row>
    <row r="83" spans="2:39" x14ac:dyDescent="0.35">
      <c r="B83" t="s">
        <v>107</v>
      </c>
      <c r="C83" s="17">
        <v>0.202375742884986</v>
      </c>
      <c r="D83" s="17">
        <v>0.169171833366766</v>
      </c>
      <c r="E83" s="17">
        <v>0.23696669839321299</v>
      </c>
      <c r="F83" s="17"/>
      <c r="G83" s="17">
        <v>0.25107095785536598</v>
      </c>
      <c r="H83" s="17">
        <v>0.23102674231817</v>
      </c>
      <c r="I83" s="17">
        <v>0.200767694856294</v>
      </c>
      <c r="J83" s="17">
        <v>0.10365315368264399</v>
      </c>
      <c r="K83" s="17">
        <v>0.15655203342666499</v>
      </c>
      <c r="L83" s="17">
        <v>0.27279416052761302</v>
      </c>
      <c r="M83" s="17"/>
      <c r="N83" s="17">
        <v>0.113324034528119</v>
      </c>
      <c r="O83" s="17">
        <v>0.14831729227028601</v>
      </c>
      <c r="P83" s="17">
        <v>0.32291648274076301</v>
      </c>
      <c r="Q83" s="17">
        <v>0.197518211708819</v>
      </c>
      <c r="R83" s="17">
        <v>0.10667465190167399</v>
      </c>
      <c r="S83" s="17">
        <v>0.29994992775725898</v>
      </c>
      <c r="T83" s="17">
        <v>0.24726358689630901</v>
      </c>
      <c r="U83" s="17">
        <v>0.51156393122468002</v>
      </c>
      <c r="V83" s="17">
        <v>0.25814092858669102</v>
      </c>
      <c r="W83" s="17">
        <v>0.16798236298073599</v>
      </c>
      <c r="X83" s="17">
        <v>0.24087581317873</v>
      </c>
      <c r="Y83" s="17">
        <v>0</v>
      </c>
      <c r="Z83" s="17">
        <v>0.111716164628874</v>
      </c>
      <c r="AA83" s="17">
        <v>0.11937482078490801</v>
      </c>
      <c r="AB83" s="17">
        <v>0.130679223125021</v>
      </c>
      <c r="AC83" s="17">
        <v>0.134729742508473</v>
      </c>
      <c r="AD83" s="17">
        <v>0.31904538328880899</v>
      </c>
      <c r="AE83" s="17">
        <v>0</v>
      </c>
      <c r="AF83" s="17">
        <v>0.16441340946382599</v>
      </c>
      <c r="AG83" s="17">
        <v>0.61063935459783003</v>
      </c>
      <c r="AH83" s="17">
        <v>0.57967926400533598</v>
      </c>
      <c r="AI83" s="17"/>
      <c r="AJ83" s="17">
        <v>0.24338780042982799</v>
      </c>
      <c r="AK83" s="17">
        <v>0.17704056298442999</v>
      </c>
      <c r="AL83" s="17"/>
      <c r="AM83" s="17">
        <v>0.19648455004323101</v>
      </c>
    </row>
    <row r="84" spans="2:39" x14ac:dyDescent="0.35">
      <c r="B84" t="s">
        <v>108</v>
      </c>
      <c r="C84" s="17">
        <v>0.14507571402033001</v>
      </c>
      <c r="D84" s="17">
        <v>0.14294731461559901</v>
      </c>
      <c r="E84" s="17">
        <v>0.147556384121006</v>
      </c>
      <c r="F84" s="17"/>
      <c r="G84" s="17">
        <v>0.25084829573418099</v>
      </c>
      <c r="H84" s="17">
        <v>0.20829761841532901</v>
      </c>
      <c r="I84" s="17">
        <v>0.144447617446957</v>
      </c>
      <c r="J84" s="17">
        <v>0.128570333999768</v>
      </c>
      <c r="K84" s="17">
        <v>7.6578848831251503E-2</v>
      </c>
      <c r="L84" s="17">
        <v>6.9908103702385094E-2</v>
      </c>
      <c r="M84" s="17"/>
      <c r="N84" s="17">
        <v>9.4845589283518703E-2</v>
      </c>
      <c r="O84" s="17">
        <v>0.123432602771732</v>
      </c>
      <c r="P84" s="17">
        <v>0.16052522103233799</v>
      </c>
      <c r="Q84" s="17">
        <v>0.15386219503849</v>
      </c>
      <c r="R84" s="17">
        <v>0.176867584756665</v>
      </c>
      <c r="S84" s="17">
        <v>0.259847167852161</v>
      </c>
      <c r="T84" s="17">
        <v>6.5051591553824395E-2</v>
      </c>
      <c r="U84" s="17">
        <v>0.41389748887857603</v>
      </c>
      <c r="V84" s="17">
        <v>7.1072724229349696E-2</v>
      </c>
      <c r="W84" s="17">
        <v>0.124769916382754</v>
      </c>
      <c r="X84" s="17">
        <v>0.39218304301802898</v>
      </c>
      <c r="Y84" s="17">
        <v>8.4209296964326205E-2</v>
      </c>
      <c r="Z84" s="17">
        <v>0.23618188640149301</v>
      </c>
      <c r="AA84" s="17">
        <v>0.162669227770285</v>
      </c>
      <c r="AB84" s="17">
        <v>0.225669502833451</v>
      </c>
      <c r="AC84" s="17">
        <v>5.2676367701582398E-2</v>
      </c>
      <c r="AD84" s="17">
        <v>0.39338363126075498</v>
      </c>
      <c r="AE84" s="17">
        <v>0</v>
      </c>
      <c r="AF84" s="17">
        <v>7.9719121230958603E-2</v>
      </c>
      <c r="AG84" s="17">
        <v>0.38936064540217002</v>
      </c>
      <c r="AH84" s="17">
        <v>0</v>
      </c>
      <c r="AI84" s="17"/>
      <c r="AJ84" s="17">
        <v>0.106009647848295</v>
      </c>
      <c r="AK84" s="17">
        <v>0.16542048785663699</v>
      </c>
      <c r="AL84" s="17"/>
      <c r="AM84" s="17">
        <v>0.15512516279121899</v>
      </c>
    </row>
    <row r="85" spans="2:39" x14ac:dyDescent="0.35">
      <c r="B85" t="s">
        <v>109</v>
      </c>
      <c r="C85" s="17">
        <v>2.6166083362457199E-2</v>
      </c>
      <c r="D85" s="17">
        <v>1.5902520834488801E-2</v>
      </c>
      <c r="E85" s="17">
        <v>3.6785845438691303E-2</v>
      </c>
      <c r="F85" s="17"/>
      <c r="G85" s="17">
        <v>1.9743437811997298E-2</v>
      </c>
      <c r="H85" s="17">
        <v>1.5127306930592801E-2</v>
      </c>
      <c r="I85" s="17">
        <v>3.7303862506756699E-2</v>
      </c>
      <c r="J85" s="17">
        <v>4.8209955916200302E-2</v>
      </c>
      <c r="K85" s="17">
        <v>1.6300912716481899E-2</v>
      </c>
      <c r="L85" s="17">
        <v>1.82616219246781E-2</v>
      </c>
      <c r="M85" s="17"/>
      <c r="N85" s="17">
        <v>1.52548971123142E-2</v>
      </c>
      <c r="O85" s="17">
        <v>3.8378154982512798E-2</v>
      </c>
      <c r="P85" s="17">
        <v>7.9617659320279296E-3</v>
      </c>
      <c r="Q85" s="17">
        <v>0</v>
      </c>
      <c r="R85" s="17">
        <v>4.0732051716043299E-2</v>
      </c>
      <c r="S85" s="17">
        <v>0.114003020462938</v>
      </c>
      <c r="T85" s="17">
        <v>2.1098586744457099E-2</v>
      </c>
      <c r="U85" s="17">
        <v>8.4984871662021705E-2</v>
      </c>
      <c r="V85" s="17">
        <v>0</v>
      </c>
      <c r="W85" s="17">
        <v>3.1013018168709001E-2</v>
      </c>
      <c r="X85" s="17">
        <v>0</v>
      </c>
      <c r="Y85" s="17">
        <v>0</v>
      </c>
      <c r="Z85" s="17">
        <v>6.4658701570627003E-2</v>
      </c>
      <c r="AA85" s="17">
        <v>0</v>
      </c>
      <c r="AB85" s="17">
        <v>0</v>
      </c>
      <c r="AC85" s="17">
        <v>0</v>
      </c>
      <c r="AD85" s="17">
        <v>0</v>
      </c>
      <c r="AE85" s="17">
        <v>0</v>
      </c>
      <c r="AF85" s="17">
        <v>8.4694288232867898E-2</v>
      </c>
      <c r="AG85" s="17">
        <v>0.13575937255999099</v>
      </c>
      <c r="AH85" s="17">
        <v>0.18580657983621099</v>
      </c>
      <c r="AI85" s="17"/>
      <c r="AJ85" s="17">
        <v>4.2219848557795897E-2</v>
      </c>
      <c r="AK85" s="17">
        <v>1.6390351343920299E-2</v>
      </c>
      <c r="AL85" s="17"/>
      <c r="AM85" s="17">
        <v>2.34420814071125E-2</v>
      </c>
    </row>
    <row r="86" spans="2:39" x14ac:dyDescent="0.35">
      <c r="B86" t="s">
        <v>63</v>
      </c>
      <c r="C86" s="17">
        <v>8.4432681422612395E-3</v>
      </c>
      <c r="D86" s="17">
        <v>9.8974403874097106E-3</v>
      </c>
      <c r="E86" s="17">
        <v>6.9628517196363903E-3</v>
      </c>
      <c r="F86" s="17"/>
      <c r="G86" s="17">
        <v>0</v>
      </c>
      <c r="H86" s="17">
        <v>1.36468728529826E-2</v>
      </c>
      <c r="I86" s="17">
        <v>1.2201262495339401E-2</v>
      </c>
      <c r="J86" s="17">
        <v>0</v>
      </c>
      <c r="K86" s="17">
        <v>0</v>
      </c>
      <c r="L86" s="17">
        <v>1.9871329304702499E-2</v>
      </c>
      <c r="M86" s="17"/>
      <c r="N86" s="17">
        <v>3.3721171762183103E-2</v>
      </c>
      <c r="O86" s="17">
        <v>0</v>
      </c>
      <c r="P86" s="17">
        <v>0</v>
      </c>
      <c r="Q86" s="17">
        <v>0</v>
      </c>
      <c r="R86" s="17">
        <v>3.4727875525600999E-2</v>
      </c>
      <c r="S86" s="17">
        <v>0</v>
      </c>
      <c r="T86" s="17">
        <v>0</v>
      </c>
      <c r="U86" s="17">
        <v>0.14031103449183699</v>
      </c>
      <c r="V86" s="17">
        <v>0</v>
      </c>
      <c r="W86" s="17">
        <v>8.2374793956002407E-3</v>
      </c>
      <c r="X86" s="17">
        <v>0</v>
      </c>
      <c r="Y86" s="17">
        <v>0</v>
      </c>
      <c r="Z86" s="17">
        <v>0</v>
      </c>
      <c r="AA86" s="17">
        <v>0</v>
      </c>
      <c r="AB86" s="17">
        <v>0</v>
      </c>
      <c r="AC86" s="17">
        <v>0</v>
      </c>
      <c r="AD86" s="17">
        <v>0</v>
      </c>
      <c r="AE86" s="17">
        <v>0</v>
      </c>
      <c r="AF86" s="17">
        <v>0</v>
      </c>
      <c r="AG86" s="17">
        <v>0</v>
      </c>
      <c r="AH86" s="17">
        <v>0</v>
      </c>
      <c r="AI86" s="17"/>
      <c r="AJ86" s="17">
        <v>2.3385862869254501E-3</v>
      </c>
      <c r="AK86" s="17">
        <v>1.2557993890979301E-2</v>
      </c>
      <c r="AL86" s="17"/>
      <c r="AM86" s="17">
        <v>5.2957396049246397E-3</v>
      </c>
    </row>
    <row r="87" spans="2:39"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row>
    <row r="88" spans="2:39" x14ac:dyDescent="0.35">
      <c r="B88" s="6" t="s">
        <v>119</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row>
    <row r="89" spans="2:39" x14ac:dyDescent="0.35">
      <c r="B89" s="24" t="s">
        <v>102</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row>
    <row r="90" spans="2:39" x14ac:dyDescent="0.35">
      <c r="B90" t="s">
        <v>111</v>
      </c>
      <c r="C90" s="17">
        <v>0.59622777220078205</v>
      </c>
      <c r="D90" s="17">
        <v>0.53754014539587402</v>
      </c>
      <c r="E90" s="17">
        <v>0.65584893203543104</v>
      </c>
      <c r="F90" s="17"/>
      <c r="G90" s="17">
        <v>0.62568924677503801</v>
      </c>
      <c r="H90" s="17">
        <v>0.58097680282197695</v>
      </c>
      <c r="I90" s="17">
        <v>0.72712101038468502</v>
      </c>
      <c r="J90" s="17">
        <v>0.72197713490966897</v>
      </c>
      <c r="K90" s="17">
        <v>0.67248158825247095</v>
      </c>
      <c r="L90" s="17">
        <v>0.22890876456358999</v>
      </c>
      <c r="M90" s="17"/>
      <c r="N90" s="17">
        <v>0.57061235201605398</v>
      </c>
      <c r="O90" s="17">
        <v>0.661958650353758</v>
      </c>
      <c r="P90" s="17">
        <v>0.54231979020558996</v>
      </c>
      <c r="Q90" s="17">
        <v>0.792194558427332</v>
      </c>
      <c r="R90" s="17">
        <v>0.71384968061980902</v>
      </c>
      <c r="S90" s="17">
        <v>0.55945313598173296</v>
      </c>
      <c r="T90" s="17">
        <v>0.54319273252970901</v>
      </c>
      <c r="U90" s="17">
        <v>0.50828326978893401</v>
      </c>
      <c r="V90" s="17">
        <v>0.480156782773137</v>
      </c>
      <c r="W90" s="17">
        <v>0.52830808947738805</v>
      </c>
      <c r="X90" s="17">
        <v>0.45190807359541002</v>
      </c>
      <c r="Y90" s="17">
        <v>0.47155078647725102</v>
      </c>
      <c r="Z90" s="17">
        <v>0.74246497413065005</v>
      </c>
      <c r="AA90" s="17">
        <v>0.484254101483447</v>
      </c>
      <c r="AB90" s="17">
        <v>0.53789859419493602</v>
      </c>
      <c r="AC90" s="17">
        <v>0.60888790300201101</v>
      </c>
      <c r="AD90" s="17">
        <v>0.56480450701458995</v>
      </c>
      <c r="AE90" s="17">
        <v>1</v>
      </c>
      <c r="AF90" s="17">
        <v>0.522145013605265</v>
      </c>
      <c r="AG90" s="17">
        <v>0.39485784533086798</v>
      </c>
      <c r="AH90" s="17">
        <v>0.18580657983621099</v>
      </c>
      <c r="AI90" s="17"/>
      <c r="AJ90" s="17">
        <v>0.65643443298897697</v>
      </c>
      <c r="AK90" s="17">
        <v>0.551802562627008</v>
      </c>
      <c r="AL90" s="17"/>
      <c r="AM90" s="17">
        <v>0.67622709613745202</v>
      </c>
    </row>
    <row r="91" spans="2:39" x14ac:dyDescent="0.35">
      <c r="B91" t="s">
        <v>112</v>
      </c>
      <c r="C91" s="17">
        <v>0.365851625966511</v>
      </c>
      <c r="D91" s="17">
        <v>0.36727073710076003</v>
      </c>
      <c r="E91" s="17">
        <v>0.36312624440666202</v>
      </c>
      <c r="F91" s="17"/>
      <c r="G91" s="17">
        <v>0.33396006484538898</v>
      </c>
      <c r="H91" s="17">
        <v>0.38333431133296703</v>
      </c>
      <c r="I91" s="17">
        <v>0.41718579414738499</v>
      </c>
      <c r="J91" s="17">
        <v>0.38441165746584199</v>
      </c>
      <c r="K91" s="17">
        <v>0.35904076000170398</v>
      </c>
      <c r="L91" s="17">
        <v>0.29067140309400202</v>
      </c>
      <c r="M91" s="17"/>
      <c r="N91" s="17">
        <v>0.28013336428630198</v>
      </c>
      <c r="O91" s="17">
        <v>0.43159164396795002</v>
      </c>
      <c r="P91" s="17">
        <v>0.37810768348778301</v>
      </c>
      <c r="Q91" s="17">
        <v>0.32789663652791801</v>
      </c>
      <c r="R91" s="17">
        <v>0.34583953513688898</v>
      </c>
      <c r="S91" s="17">
        <v>0.29084897633944701</v>
      </c>
      <c r="T91" s="17">
        <v>0.36730209080105403</v>
      </c>
      <c r="U91" s="17">
        <v>0.38682837128809</v>
      </c>
      <c r="V91" s="17">
        <v>0.429126560121808</v>
      </c>
      <c r="W91" s="17">
        <v>0.35227376948717298</v>
      </c>
      <c r="X91" s="17">
        <v>0.26159697816279798</v>
      </c>
      <c r="Y91" s="17">
        <v>0.116131402190447</v>
      </c>
      <c r="Z91" s="17">
        <v>0.30597189900336103</v>
      </c>
      <c r="AA91" s="17">
        <v>0.36715833684840099</v>
      </c>
      <c r="AB91" s="17">
        <v>0.524421357131438</v>
      </c>
      <c r="AC91" s="17">
        <v>0.43456338086192098</v>
      </c>
      <c r="AD91" s="17">
        <v>0.44059573296375898</v>
      </c>
      <c r="AE91" s="17">
        <v>0</v>
      </c>
      <c r="AF91" s="17">
        <v>0.58838227338715299</v>
      </c>
      <c r="AG91" s="17">
        <v>0.25360127284217798</v>
      </c>
      <c r="AH91" s="17">
        <v>0</v>
      </c>
      <c r="AI91" s="17"/>
      <c r="AJ91" s="17">
        <v>0.44545554557349198</v>
      </c>
      <c r="AK91" s="17">
        <v>0.31394895735188799</v>
      </c>
      <c r="AL91" s="17"/>
      <c r="AM91" s="17">
        <v>0.399730999381114</v>
      </c>
    </row>
    <row r="92" spans="2:39" x14ac:dyDescent="0.35">
      <c r="B92" t="s">
        <v>113</v>
      </c>
      <c r="C92" s="17">
        <v>0.32531092288472702</v>
      </c>
      <c r="D92" s="17">
        <v>0.32809482997672001</v>
      </c>
      <c r="E92" s="17">
        <v>0.32309308567015799</v>
      </c>
      <c r="F92" s="17"/>
      <c r="G92" s="17">
        <v>0.463568904692022</v>
      </c>
      <c r="H92" s="17">
        <v>0.31239054569211699</v>
      </c>
      <c r="I92" s="17">
        <v>0.360795851769799</v>
      </c>
      <c r="J92" s="17">
        <v>0.27549726473497499</v>
      </c>
      <c r="K92" s="17">
        <v>0.28836627013282701</v>
      </c>
      <c r="L92" s="17">
        <v>0.27590397352058499</v>
      </c>
      <c r="M92" s="17"/>
      <c r="N92" s="17">
        <v>0.35595685838816898</v>
      </c>
      <c r="O92" s="17">
        <v>0.36001981616142598</v>
      </c>
      <c r="P92" s="17">
        <v>0.42341472542842001</v>
      </c>
      <c r="Q92" s="17">
        <v>0.320364389301174</v>
      </c>
      <c r="R92" s="17">
        <v>0.27438386576771301</v>
      </c>
      <c r="S92" s="17">
        <v>0.23792441434283801</v>
      </c>
      <c r="T92" s="17">
        <v>0.32138868106802199</v>
      </c>
      <c r="U92" s="17">
        <v>0.35218261868102901</v>
      </c>
      <c r="V92" s="17">
        <v>0.40972617896908098</v>
      </c>
      <c r="W92" s="17">
        <v>0.26667363290274199</v>
      </c>
      <c r="X92" s="17">
        <v>0.13229373199161301</v>
      </c>
      <c r="Y92" s="17">
        <v>0.374218302273432</v>
      </c>
      <c r="Z92" s="17">
        <v>0.128420888604526</v>
      </c>
      <c r="AA92" s="17">
        <v>0.411164330096219</v>
      </c>
      <c r="AB92" s="17">
        <v>0.70052786255599997</v>
      </c>
      <c r="AC92" s="17">
        <v>0.23095650918748301</v>
      </c>
      <c r="AD92" s="17">
        <v>0.25897231719078001</v>
      </c>
      <c r="AE92" s="17">
        <v>0</v>
      </c>
      <c r="AF92" s="17">
        <v>0</v>
      </c>
      <c r="AG92" s="17">
        <v>0.62954923638543803</v>
      </c>
      <c r="AH92" s="17">
        <v>0.18580657983621099</v>
      </c>
      <c r="AI92" s="17"/>
      <c r="AJ92" s="17">
        <v>0.36591922241792502</v>
      </c>
      <c r="AK92" s="17">
        <v>0.30175636704514602</v>
      </c>
      <c r="AL92" s="17"/>
      <c r="AM92" s="17">
        <v>0.36435357512248301</v>
      </c>
    </row>
    <row r="93" spans="2:39" x14ac:dyDescent="0.35">
      <c r="B93" t="s">
        <v>114</v>
      </c>
      <c r="C93" s="17">
        <v>0.2760647008839</v>
      </c>
      <c r="D93" s="17">
        <v>0.23905910284846299</v>
      </c>
      <c r="E93" s="17">
        <v>0.312723276157162</v>
      </c>
      <c r="F93" s="17"/>
      <c r="G93" s="17">
        <v>0.27862195279542401</v>
      </c>
      <c r="H93" s="17">
        <v>0.285990344697927</v>
      </c>
      <c r="I93" s="17">
        <v>0.29876893913991198</v>
      </c>
      <c r="J93" s="17">
        <v>0.224976718991513</v>
      </c>
      <c r="K93" s="17">
        <v>0.247057890262599</v>
      </c>
      <c r="L93" s="17">
        <v>0.31044754363620197</v>
      </c>
      <c r="M93" s="17"/>
      <c r="N93" s="17">
        <v>0.34251435396097402</v>
      </c>
      <c r="O93" s="17">
        <v>0.26634241934852398</v>
      </c>
      <c r="P93" s="17">
        <v>0.34372963056851502</v>
      </c>
      <c r="Q93" s="17">
        <v>0.227720502265012</v>
      </c>
      <c r="R93" s="17">
        <v>0.27295656140568703</v>
      </c>
      <c r="S93" s="17">
        <v>7.2484408965997602E-2</v>
      </c>
      <c r="T93" s="17">
        <v>0.33862426288012398</v>
      </c>
      <c r="U93" s="17">
        <v>0.40958558002964401</v>
      </c>
      <c r="V93" s="17">
        <v>0.112445429236557</v>
      </c>
      <c r="W93" s="17">
        <v>0.22607392111513799</v>
      </c>
      <c r="X93" s="17">
        <v>0.26159697816279798</v>
      </c>
      <c r="Y93" s="17">
        <v>0.25882621438313103</v>
      </c>
      <c r="Z93" s="17">
        <v>0.45223901751220102</v>
      </c>
      <c r="AA93" s="17">
        <v>0.11390386529458001</v>
      </c>
      <c r="AB93" s="17">
        <v>0.225669502833451</v>
      </c>
      <c r="AC93" s="17">
        <v>0.43190832045574101</v>
      </c>
      <c r="AD93" s="17">
        <v>0.37869009914054202</v>
      </c>
      <c r="AE93" s="17">
        <v>0</v>
      </c>
      <c r="AF93" s="17">
        <v>0</v>
      </c>
      <c r="AG93" s="17">
        <v>0</v>
      </c>
      <c r="AH93" s="17">
        <v>0.57967926400533598</v>
      </c>
      <c r="AI93" s="17"/>
      <c r="AJ93" s="17">
        <v>0.27366659401800603</v>
      </c>
      <c r="AK93" s="17">
        <v>0.27545708565211602</v>
      </c>
      <c r="AL93" s="17"/>
      <c r="AM93" s="17">
        <v>0.277754866696512</v>
      </c>
    </row>
    <row r="94" spans="2:39" x14ac:dyDescent="0.35">
      <c r="B94" t="s">
        <v>115</v>
      </c>
      <c r="C94" s="17">
        <v>0.263574011919463</v>
      </c>
      <c r="D94" s="17">
        <v>0.24707528096287201</v>
      </c>
      <c r="E94" s="17">
        <v>0.281086939629965</v>
      </c>
      <c r="F94" s="17"/>
      <c r="G94" s="17">
        <v>0.29378654835773299</v>
      </c>
      <c r="H94" s="17">
        <v>0.285611774718251</v>
      </c>
      <c r="I94" s="17">
        <v>0.257161743927658</v>
      </c>
      <c r="J94" s="17">
        <v>0.25992410646348302</v>
      </c>
      <c r="K94" s="17">
        <v>0.28581006286237398</v>
      </c>
      <c r="L94" s="17">
        <v>0.204080831707422</v>
      </c>
      <c r="M94" s="17"/>
      <c r="N94" s="17">
        <v>0.29055843787069302</v>
      </c>
      <c r="O94" s="17">
        <v>0.31588797355526399</v>
      </c>
      <c r="P94" s="17">
        <v>0.20317908376119501</v>
      </c>
      <c r="Q94" s="17">
        <v>0.27403620244889898</v>
      </c>
      <c r="R94" s="17">
        <v>0.239420114609802</v>
      </c>
      <c r="S94" s="17">
        <v>0.259847167852161</v>
      </c>
      <c r="T94" s="17">
        <v>0.21216763992937901</v>
      </c>
      <c r="U94" s="17">
        <v>0.20090641862281999</v>
      </c>
      <c r="V94" s="17">
        <v>0.13075697767056099</v>
      </c>
      <c r="W94" s="17">
        <v>0.37528094226102898</v>
      </c>
      <c r="X94" s="17">
        <v>0.271036083919793</v>
      </c>
      <c r="Y94" s="17">
        <v>0.36310556682252998</v>
      </c>
      <c r="Z94" s="17">
        <v>0.21214025167435299</v>
      </c>
      <c r="AA94" s="17">
        <v>0.21480740108787399</v>
      </c>
      <c r="AB94" s="17">
        <v>0.33341673645936598</v>
      </c>
      <c r="AC94" s="17">
        <v>0.394613057033808</v>
      </c>
      <c r="AD94" s="17">
        <v>0.20241721325628201</v>
      </c>
      <c r="AE94" s="17">
        <v>0</v>
      </c>
      <c r="AF94" s="17">
        <v>0.110527286992417</v>
      </c>
      <c r="AG94" s="17">
        <v>0.37045076361456197</v>
      </c>
      <c r="AH94" s="17">
        <v>0.18580657983621099</v>
      </c>
      <c r="AI94" s="17"/>
      <c r="AJ94" s="17">
        <v>0.29830392828651398</v>
      </c>
      <c r="AK94" s="17">
        <v>0.24218962615617501</v>
      </c>
      <c r="AL94" s="17"/>
      <c r="AM94" s="17">
        <v>0.29160488287678499</v>
      </c>
    </row>
    <row r="95" spans="2:39" x14ac:dyDescent="0.35">
      <c r="B95" t="s">
        <v>116</v>
      </c>
      <c r="C95" s="17">
        <v>0.22324581725440401</v>
      </c>
      <c r="D95" s="17">
        <v>0.21789031151239799</v>
      </c>
      <c r="E95" s="17">
        <v>0.229205028706266</v>
      </c>
      <c r="F95" s="17"/>
      <c r="G95" s="17">
        <v>0.22464458438042401</v>
      </c>
      <c r="H95" s="17">
        <v>0.22801008755831201</v>
      </c>
      <c r="I95" s="17">
        <v>0.22962452861639801</v>
      </c>
      <c r="J95" s="17">
        <v>0.22904208030360801</v>
      </c>
      <c r="K95" s="17">
        <v>0.23966466714760101</v>
      </c>
      <c r="L95" s="17">
        <v>0.186708696171525</v>
      </c>
      <c r="M95" s="17"/>
      <c r="N95" s="17">
        <v>0.475176125549918</v>
      </c>
      <c r="O95" s="17">
        <v>0.172279237919538</v>
      </c>
      <c r="P95" s="17">
        <v>0.21933759050368201</v>
      </c>
      <c r="Q95" s="17">
        <v>0.20392341873167499</v>
      </c>
      <c r="R95" s="17">
        <v>0.17669836410678699</v>
      </c>
      <c r="S95" s="17">
        <v>0</v>
      </c>
      <c r="T95" s="17">
        <v>0.212266374045538</v>
      </c>
      <c r="U95" s="17">
        <v>0.30704247918060801</v>
      </c>
      <c r="V95" s="17">
        <v>0.400344043268826</v>
      </c>
      <c r="W95" s="17">
        <v>0.208238960014267</v>
      </c>
      <c r="X95" s="17">
        <v>0.23916814604234801</v>
      </c>
      <c r="Y95" s="17">
        <v>0.21690467231737301</v>
      </c>
      <c r="Z95" s="17">
        <v>0.27856104528242598</v>
      </c>
      <c r="AA95" s="17">
        <v>0.29988619236761899</v>
      </c>
      <c r="AB95" s="17">
        <v>0.33414711543630699</v>
      </c>
      <c r="AC95" s="17">
        <v>0.23450157338821401</v>
      </c>
      <c r="AD95" s="17">
        <v>0.188499848599959</v>
      </c>
      <c r="AE95" s="17">
        <v>0</v>
      </c>
      <c r="AF95" s="17">
        <v>0</v>
      </c>
      <c r="AG95" s="17">
        <v>0.48829266389674802</v>
      </c>
      <c r="AH95" s="17">
        <v>0.42032073599466402</v>
      </c>
      <c r="AI95" s="17"/>
      <c r="AJ95" s="17">
        <v>0.26456098464477401</v>
      </c>
      <c r="AK95" s="17">
        <v>0.19683859157674999</v>
      </c>
      <c r="AL95" s="17"/>
      <c r="AM95" s="17">
        <v>0.24399157023547399</v>
      </c>
    </row>
    <row r="96" spans="2:39" x14ac:dyDescent="0.35">
      <c r="B96" t="s">
        <v>60</v>
      </c>
      <c r="C96" s="17">
        <v>0.18885388577533599</v>
      </c>
      <c r="D96" s="17">
        <v>0.21563975074025199</v>
      </c>
      <c r="E96" s="17">
        <v>0.161651046864907</v>
      </c>
      <c r="F96" s="17"/>
      <c r="G96" s="17">
        <v>0.15409767701889299</v>
      </c>
      <c r="H96" s="17">
        <v>0.18014248461680801</v>
      </c>
      <c r="I96" s="17">
        <v>0.117052538156921</v>
      </c>
      <c r="J96" s="17">
        <v>0.21508046287674901</v>
      </c>
      <c r="K96" s="17">
        <v>0.18991633387732301</v>
      </c>
      <c r="L96" s="17">
        <v>0.29128961433633399</v>
      </c>
      <c r="M96" s="17"/>
      <c r="N96" s="17">
        <v>0.22843373841061301</v>
      </c>
      <c r="O96" s="17">
        <v>0.16552966399178401</v>
      </c>
      <c r="P96" s="17">
        <v>0.21118827121534101</v>
      </c>
      <c r="Q96" s="17">
        <v>0.19203573733092399</v>
      </c>
      <c r="R96" s="17">
        <v>0.219266270841836</v>
      </c>
      <c r="S96" s="17">
        <v>0.39902825252132701</v>
      </c>
      <c r="T96" s="17">
        <v>0.25028327788059601</v>
      </c>
      <c r="U96" s="17">
        <v>0.115921546960798</v>
      </c>
      <c r="V96" s="17">
        <v>8.2745410014414406E-2</v>
      </c>
      <c r="W96" s="17">
        <v>7.6654969584390997E-2</v>
      </c>
      <c r="X96" s="17">
        <v>0.117428027306863</v>
      </c>
      <c r="Y96" s="17">
        <v>0.32817026170657498</v>
      </c>
      <c r="Z96" s="17">
        <v>0.19332458156708701</v>
      </c>
      <c r="AA96" s="17">
        <v>0.358209556181739</v>
      </c>
      <c r="AB96" s="17">
        <v>0.130679223125021</v>
      </c>
      <c r="AC96" s="17">
        <v>0.187247745020832</v>
      </c>
      <c r="AD96" s="17">
        <v>0.178422889574615</v>
      </c>
      <c r="AE96" s="17">
        <v>0</v>
      </c>
      <c r="AF96" s="17">
        <v>8.4694288232867898E-2</v>
      </c>
      <c r="AG96" s="17">
        <v>0.62405203645674001</v>
      </c>
      <c r="AH96" s="17">
        <v>0.18580657983621099</v>
      </c>
      <c r="AI96" s="17"/>
      <c r="AJ96" s="17">
        <v>0.177699427473891</v>
      </c>
      <c r="AK96" s="17">
        <v>0.19865780101994801</v>
      </c>
      <c r="AL96" s="17"/>
      <c r="AM96" s="17">
        <v>0.192328906630408</v>
      </c>
    </row>
    <row r="97" spans="2:39" x14ac:dyDescent="0.35">
      <c r="B97" t="s">
        <v>117</v>
      </c>
      <c r="C97" s="17">
        <v>0.179645771187738</v>
      </c>
      <c r="D97" s="17">
        <v>0.191238983397684</v>
      </c>
      <c r="E97" s="17">
        <v>0.168067276173752</v>
      </c>
      <c r="F97" s="17"/>
      <c r="G97" s="17">
        <v>7.3365282555231295E-2</v>
      </c>
      <c r="H97" s="17">
        <v>0.16035715515658999</v>
      </c>
      <c r="I97" s="17">
        <v>0.150313828376023</v>
      </c>
      <c r="J97" s="17">
        <v>0.17243027681341</v>
      </c>
      <c r="K97" s="17">
        <v>0.24230874366840099</v>
      </c>
      <c r="L97" s="17">
        <v>0.26807094679048499</v>
      </c>
      <c r="M97" s="17"/>
      <c r="N97" s="17">
        <v>8.4725765813419202E-2</v>
      </c>
      <c r="O97" s="17">
        <v>0.18654411891643999</v>
      </c>
      <c r="P97" s="17">
        <v>0.242113000882029</v>
      </c>
      <c r="Q97" s="17">
        <v>0.11764978392528599</v>
      </c>
      <c r="R97" s="17">
        <v>0.131876467022325</v>
      </c>
      <c r="S97" s="17">
        <v>0.43988981875952299</v>
      </c>
      <c r="T97" s="17">
        <v>0.22181683536310001</v>
      </c>
      <c r="U97" s="17">
        <v>0.36224878416174899</v>
      </c>
      <c r="V97" s="17">
        <v>0.18751774416571901</v>
      </c>
      <c r="W97" s="17">
        <v>0.10317338333776301</v>
      </c>
      <c r="X97" s="17">
        <v>4.7326802199443997E-2</v>
      </c>
      <c r="Y97" s="17">
        <v>0.22723098130723099</v>
      </c>
      <c r="Z97" s="17">
        <v>0.159221884955486</v>
      </c>
      <c r="AA97" s="17">
        <v>0.101073246775621</v>
      </c>
      <c r="AB97" s="17">
        <v>0.11821595148580701</v>
      </c>
      <c r="AC97" s="17">
        <v>9.8857516124047196E-2</v>
      </c>
      <c r="AD97" s="17">
        <v>0.38192325218264001</v>
      </c>
      <c r="AE97" s="17">
        <v>0</v>
      </c>
      <c r="AF97" s="17">
        <v>0.39316069816186699</v>
      </c>
      <c r="AG97" s="17">
        <v>0.37045076361456197</v>
      </c>
      <c r="AH97" s="17">
        <v>0.19693634208456301</v>
      </c>
      <c r="AI97" s="17"/>
      <c r="AJ97" s="17">
        <v>0.18370156681612401</v>
      </c>
      <c r="AK97" s="17">
        <v>0.17945309623094199</v>
      </c>
      <c r="AL97" s="17"/>
      <c r="AM97" s="17">
        <v>0.18180783707808401</v>
      </c>
    </row>
    <row r="98" spans="2:39" x14ac:dyDescent="0.35">
      <c r="B98" t="s">
        <v>118</v>
      </c>
      <c r="C98" s="17">
        <v>0.17495233278875799</v>
      </c>
      <c r="D98" s="17">
        <v>0.20249790198152601</v>
      </c>
      <c r="E98" s="17">
        <v>0.146939571102396</v>
      </c>
      <c r="F98" s="17"/>
      <c r="G98" s="17">
        <v>9.3911506307332707E-2</v>
      </c>
      <c r="H98" s="17">
        <v>0.15874931266839401</v>
      </c>
      <c r="I98" s="17">
        <v>0.196988413544014</v>
      </c>
      <c r="J98" s="17">
        <v>0.160586350937442</v>
      </c>
      <c r="K98" s="17">
        <v>0.21046854365783199</v>
      </c>
      <c r="L98" s="17">
        <v>0.207641643095648</v>
      </c>
      <c r="M98" s="17"/>
      <c r="N98" s="17">
        <v>0.107532406563006</v>
      </c>
      <c r="O98" s="17">
        <v>0.125384051525322</v>
      </c>
      <c r="P98" s="17">
        <v>0.23420946839367901</v>
      </c>
      <c r="Q98" s="17">
        <v>0.19194062185003999</v>
      </c>
      <c r="R98" s="17">
        <v>9.5813169213342E-2</v>
      </c>
      <c r="S98" s="17">
        <v>0</v>
      </c>
      <c r="T98" s="17">
        <v>0.20967658172834</v>
      </c>
      <c r="U98" s="17">
        <v>0.19407516027879401</v>
      </c>
      <c r="V98" s="17">
        <v>0.40365515648195399</v>
      </c>
      <c r="W98" s="17">
        <v>0.16263239911010099</v>
      </c>
      <c r="X98" s="17">
        <v>0.26159697816279798</v>
      </c>
      <c r="Y98" s="17">
        <v>0.141857499809426</v>
      </c>
      <c r="Z98" s="17">
        <v>6.4210444302262901E-2</v>
      </c>
      <c r="AA98" s="17">
        <v>0.25713630940611898</v>
      </c>
      <c r="AB98" s="17">
        <v>0.248895174610827</v>
      </c>
      <c r="AC98" s="17">
        <v>0.13420364018629799</v>
      </c>
      <c r="AD98" s="17">
        <v>0.121860907638116</v>
      </c>
      <c r="AE98" s="17">
        <v>0</v>
      </c>
      <c r="AF98" s="17">
        <v>0.27904104686728498</v>
      </c>
      <c r="AG98" s="17">
        <v>0.23469139105456999</v>
      </c>
      <c r="AH98" s="17">
        <v>0.43145049824301601</v>
      </c>
      <c r="AI98" s="17"/>
      <c r="AJ98" s="17">
        <v>0.167100855836261</v>
      </c>
      <c r="AK98" s="17">
        <v>0.180543264721723</v>
      </c>
      <c r="AL98" s="17"/>
      <c r="AM98" s="17">
        <v>0.18326919320065099</v>
      </c>
    </row>
    <row r="99" spans="2:39" x14ac:dyDescent="0.35">
      <c r="B99" t="s">
        <v>71</v>
      </c>
      <c r="C99" s="17">
        <v>7.2987619682115699E-4</v>
      </c>
      <c r="D99" s="17">
        <v>0</v>
      </c>
      <c r="E99" s="17">
        <v>1.48282841793808E-3</v>
      </c>
      <c r="F99" s="17"/>
      <c r="G99" s="17">
        <v>6.0281868870201601E-3</v>
      </c>
      <c r="H99" s="17">
        <v>0</v>
      </c>
      <c r="I99" s="17">
        <v>0</v>
      </c>
      <c r="J99" s="17">
        <v>0</v>
      </c>
      <c r="K99" s="17">
        <v>0</v>
      </c>
      <c r="L99" s="17">
        <v>0</v>
      </c>
      <c r="M99" s="17"/>
      <c r="N99" s="17">
        <v>0</v>
      </c>
      <c r="O99" s="17">
        <v>0</v>
      </c>
      <c r="P99" s="17">
        <v>5.4224548710498201E-3</v>
      </c>
      <c r="Q99" s="17">
        <v>0</v>
      </c>
      <c r="R99" s="17">
        <v>0</v>
      </c>
      <c r="S99" s="17">
        <v>0</v>
      </c>
      <c r="T99" s="17">
        <v>0</v>
      </c>
      <c r="U99" s="17">
        <v>0</v>
      </c>
      <c r="V99" s="17">
        <v>0</v>
      </c>
      <c r="W99" s="17">
        <v>0</v>
      </c>
      <c r="X99" s="17">
        <v>0</v>
      </c>
      <c r="Y99" s="17">
        <v>0</v>
      </c>
      <c r="Z99" s="17">
        <v>0</v>
      </c>
      <c r="AA99" s="17">
        <v>0</v>
      </c>
      <c r="AB99" s="17">
        <v>0</v>
      </c>
      <c r="AC99" s="17">
        <v>0</v>
      </c>
      <c r="AD99" s="17">
        <v>0</v>
      </c>
      <c r="AE99" s="17">
        <v>0</v>
      </c>
      <c r="AF99" s="17">
        <v>0</v>
      </c>
      <c r="AG99" s="17">
        <v>0</v>
      </c>
      <c r="AH99" s="17">
        <v>0</v>
      </c>
      <c r="AI99" s="17"/>
      <c r="AJ99" s="17">
        <v>0</v>
      </c>
      <c r="AK99" s="17">
        <v>1.2157927417939501E-3</v>
      </c>
      <c r="AL99" s="17"/>
      <c r="AM99" s="17">
        <v>1.1277955493489301E-3</v>
      </c>
    </row>
    <row r="100" spans="2:39" x14ac:dyDescent="0.3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row>
    <row r="101" spans="2:39" x14ac:dyDescent="0.35">
      <c r="B101" s="6" t="s">
        <v>126</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row>
    <row r="102" spans="2:39" x14ac:dyDescent="0.35">
      <c r="B102" s="24" t="s">
        <v>65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row>
    <row r="103" spans="2:39" x14ac:dyDescent="0.35">
      <c r="B103" t="s">
        <v>120</v>
      </c>
      <c r="C103" s="17">
        <v>0.152257649792398</v>
      </c>
      <c r="D103" s="17">
        <v>0.156538616682807</v>
      </c>
      <c r="E103" s="17">
        <v>0.148677077677037</v>
      </c>
      <c r="F103" s="17"/>
      <c r="G103" s="17">
        <v>0.16041352417756699</v>
      </c>
      <c r="H103" s="17">
        <v>0.17549341108144001</v>
      </c>
      <c r="I103" s="17">
        <v>0.15556578794756501</v>
      </c>
      <c r="J103" s="17">
        <v>0.11555989990616899</v>
      </c>
      <c r="K103" s="17">
        <v>0.103808483262843</v>
      </c>
      <c r="L103" s="17">
        <v>0.206476118590183</v>
      </c>
      <c r="M103" s="17"/>
      <c r="N103" s="17">
        <v>0.195552619229271</v>
      </c>
      <c r="O103" s="17">
        <v>0.161412294142286</v>
      </c>
      <c r="P103" s="17">
        <v>0.14319320027829199</v>
      </c>
      <c r="Q103" s="17">
        <v>0.21686008804963</v>
      </c>
      <c r="R103" s="17">
        <v>8.3155209233349694E-2</v>
      </c>
      <c r="S103" s="17">
        <v>0.16430639582915699</v>
      </c>
      <c r="T103" s="17">
        <v>0.23335215013008501</v>
      </c>
      <c r="U103" s="17">
        <v>9.2503678649781498E-2</v>
      </c>
      <c r="V103" s="17">
        <v>0.118236293544386</v>
      </c>
      <c r="W103" s="17">
        <v>0.130079318752995</v>
      </c>
      <c r="X103" s="17">
        <v>0</v>
      </c>
      <c r="Y103" s="17">
        <v>6.4992092295185697E-2</v>
      </c>
      <c r="Z103" s="17">
        <v>0.21717900955087999</v>
      </c>
      <c r="AA103" s="17">
        <v>0.26829450192936399</v>
      </c>
      <c r="AB103" s="17">
        <v>0</v>
      </c>
      <c r="AC103" s="17">
        <v>0.212033628383682</v>
      </c>
      <c r="AD103" s="17">
        <v>0.20081379337294999</v>
      </c>
      <c r="AE103" s="17">
        <v>0</v>
      </c>
      <c r="AF103" s="17">
        <v>0</v>
      </c>
      <c r="AG103" s="17">
        <v>0.21206842729387601</v>
      </c>
      <c r="AH103" s="17">
        <v>0.234514156158453</v>
      </c>
      <c r="AI103" s="17"/>
      <c r="AJ103" s="17">
        <v>0.16695535589379301</v>
      </c>
      <c r="AK103" s="17">
        <v>0.146667081846205</v>
      </c>
      <c r="AL103" s="17"/>
      <c r="AM103" s="17">
        <v>0.202453893026801</v>
      </c>
    </row>
    <row r="104" spans="2:39" x14ac:dyDescent="0.35">
      <c r="B104" t="s">
        <v>121</v>
      </c>
      <c r="C104" s="17">
        <v>0.35302463759251801</v>
      </c>
      <c r="D104" s="17">
        <v>0.35104779230328997</v>
      </c>
      <c r="E104" s="17">
        <v>0.35622992379366603</v>
      </c>
      <c r="F104" s="17"/>
      <c r="G104" s="17">
        <v>0.38835474690456101</v>
      </c>
      <c r="H104" s="17">
        <v>0.48001607467795099</v>
      </c>
      <c r="I104" s="17">
        <v>0.34787227789546799</v>
      </c>
      <c r="J104" s="17">
        <v>0.29747597660901998</v>
      </c>
      <c r="K104" s="17">
        <v>0.33585142614922298</v>
      </c>
      <c r="L104" s="17">
        <v>0.29799198099631502</v>
      </c>
      <c r="M104" s="17"/>
      <c r="N104" s="17">
        <v>0.33020629758579401</v>
      </c>
      <c r="O104" s="17">
        <v>0.30398217951042</v>
      </c>
      <c r="P104" s="17">
        <v>0.43212186408187597</v>
      </c>
      <c r="Q104" s="17">
        <v>0.25281292862361199</v>
      </c>
      <c r="R104" s="17">
        <v>0.24793491120553601</v>
      </c>
      <c r="S104" s="17">
        <v>0.50411839494133803</v>
      </c>
      <c r="T104" s="17">
        <v>0.34039734944495098</v>
      </c>
      <c r="U104" s="17">
        <v>0.32450320553423501</v>
      </c>
      <c r="V104" s="17">
        <v>0.42934882927711399</v>
      </c>
      <c r="W104" s="17">
        <v>0.45071973061746801</v>
      </c>
      <c r="X104" s="17">
        <v>0.50436791219135002</v>
      </c>
      <c r="Y104" s="17">
        <v>0.41610929199840602</v>
      </c>
      <c r="Z104" s="17">
        <v>0.19332314494174099</v>
      </c>
      <c r="AA104" s="17">
        <v>0.45187662653378902</v>
      </c>
      <c r="AB104" s="17">
        <v>0.36249738456203001</v>
      </c>
      <c r="AC104" s="17">
        <v>0.451602267946216</v>
      </c>
      <c r="AD104" s="17">
        <v>0.39115958289816199</v>
      </c>
      <c r="AE104" s="17">
        <v>0</v>
      </c>
      <c r="AF104" s="17">
        <v>0.691690635017843</v>
      </c>
      <c r="AG104" s="17">
        <v>0.78793157270612402</v>
      </c>
      <c r="AH104" s="17">
        <v>0.38274292192077303</v>
      </c>
      <c r="AI104" s="17"/>
      <c r="AJ104" s="17">
        <v>0.45477977528180302</v>
      </c>
      <c r="AK104" s="17">
        <v>0.30927600682063999</v>
      </c>
      <c r="AL104" s="17"/>
      <c r="AM104" s="17">
        <v>0.49552218400367998</v>
      </c>
    </row>
    <row r="105" spans="2:39" x14ac:dyDescent="0.35">
      <c r="B105" t="s">
        <v>122</v>
      </c>
      <c r="C105" s="17">
        <v>0.40329927986629799</v>
      </c>
      <c r="D105" s="17">
        <v>0.40681391558339502</v>
      </c>
      <c r="E105" s="17">
        <v>0.39902543930325002</v>
      </c>
      <c r="F105" s="17"/>
      <c r="G105" s="17">
        <v>0.361994776415557</v>
      </c>
      <c r="H105" s="17">
        <v>0.29187356714475599</v>
      </c>
      <c r="I105" s="17">
        <v>0.40001246991058798</v>
      </c>
      <c r="J105" s="17">
        <v>0.47504946675602799</v>
      </c>
      <c r="K105" s="17">
        <v>0.47690083535842698</v>
      </c>
      <c r="L105" s="17">
        <v>0.38675663182847803</v>
      </c>
      <c r="M105" s="17"/>
      <c r="N105" s="17">
        <v>0.406287559800939</v>
      </c>
      <c r="O105" s="17">
        <v>0.42664677863046102</v>
      </c>
      <c r="P105" s="17">
        <v>0.330884534149187</v>
      </c>
      <c r="Q105" s="17">
        <v>0.43862395272653998</v>
      </c>
      <c r="R105" s="17">
        <v>0.58946455297190803</v>
      </c>
      <c r="S105" s="17">
        <v>0.25660882620507097</v>
      </c>
      <c r="T105" s="17">
        <v>0.34143669995054898</v>
      </c>
      <c r="U105" s="17">
        <v>0.53850486161020406</v>
      </c>
      <c r="V105" s="17">
        <v>0.30562183226425799</v>
      </c>
      <c r="W105" s="17">
        <v>0.31828857825680401</v>
      </c>
      <c r="X105" s="17">
        <v>0.29366854900953399</v>
      </c>
      <c r="Y105" s="17">
        <v>0.49220450782404901</v>
      </c>
      <c r="Z105" s="17">
        <v>0.50884309870498601</v>
      </c>
      <c r="AA105" s="17">
        <v>0.20556958602031</v>
      </c>
      <c r="AB105" s="17">
        <v>0.48662483754973701</v>
      </c>
      <c r="AC105" s="17">
        <v>0.24502650376693799</v>
      </c>
      <c r="AD105" s="17">
        <v>0.34862507300477602</v>
      </c>
      <c r="AE105" s="17">
        <v>1</v>
      </c>
      <c r="AF105" s="17">
        <v>0.308309364982157</v>
      </c>
      <c r="AG105" s="17">
        <v>0</v>
      </c>
      <c r="AH105" s="17">
        <v>0.38274292192077303</v>
      </c>
      <c r="AI105" s="17"/>
      <c r="AJ105" s="17">
        <v>0.31843111742910901</v>
      </c>
      <c r="AK105" s="17">
        <v>0.44532803357540701</v>
      </c>
      <c r="AL105" s="17"/>
      <c r="AM105" s="17">
        <v>0.253194432658987</v>
      </c>
    </row>
    <row r="106" spans="2:39" x14ac:dyDescent="0.35">
      <c r="B106" t="s">
        <v>123</v>
      </c>
      <c r="C106" s="17">
        <v>2.0961168465080199E-2</v>
      </c>
      <c r="D106" s="17">
        <v>1.68241532639096E-2</v>
      </c>
      <c r="E106" s="17">
        <v>2.37261486730704E-2</v>
      </c>
      <c r="F106" s="17"/>
      <c r="G106" s="17">
        <v>3.2455705293650397E-2</v>
      </c>
      <c r="H106" s="17">
        <v>1.0638738177533601E-2</v>
      </c>
      <c r="I106" s="17">
        <v>2.8123134843613701E-2</v>
      </c>
      <c r="J106" s="17">
        <v>3.4824687858714003E-2</v>
      </c>
      <c r="K106" s="17">
        <v>2.3166301694522499E-2</v>
      </c>
      <c r="L106" s="17">
        <v>0</v>
      </c>
      <c r="M106" s="17"/>
      <c r="N106" s="17">
        <v>0</v>
      </c>
      <c r="O106" s="17">
        <v>2.7314656873210701E-2</v>
      </c>
      <c r="P106" s="17">
        <v>1.52720085650141E-2</v>
      </c>
      <c r="Q106" s="17">
        <v>4.5833987363805402E-2</v>
      </c>
      <c r="R106" s="17">
        <v>1.7166396050318E-2</v>
      </c>
      <c r="S106" s="17">
        <v>7.4966383024434202E-2</v>
      </c>
      <c r="T106" s="17">
        <v>2.1907791059576898E-2</v>
      </c>
      <c r="U106" s="17">
        <v>0</v>
      </c>
      <c r="V106" s="17">
        <v>0</v>
      </c>
      <c r="W106" s="17">
        <v>2.4805279358686101E-2</v>
      </c>
      <c r="X106" s="17">
        <v>7.18922322798283E-2</v>
      </c>
      <c r="Y106" s="17">
        <v>2.66941078823595E-2</v>
      </c>
      <c r="Z106" s="17">
        <v>0</v>
      </c>
      <c r="AA106" s="17">
        <v>0</v>
      </c>
      <c r="AB106" s="17">
        <v>0</v>
      </c>
      <c r="AC106" s="17">
        <v>3.9229987850443897E-2</v>
      </c>
      <c r="AD106" s="17">
        <v>0</v>
      </c>
      <c r="AE106" s="17">
        <v>0</v>
      </c>
      <c r="AF106" s="17">
        <v>0</v>
      </c>
      <c r="AG106" s="17">
        <v>0</v>
      </c>
      <c r="AH106" s="17">
        <v>0</v>
      </c>
      <c r="AI106" s="17"/>
      <c r="AJ106" s="17">
        <v>2.14080159398734E-2</v>
      </c>
      <c r="AK106" s="17">
        <v>2.1550047413902401E-2</v>
      </c>
      <c r="AL106" s="17"/>
      <c r="AM106" s="17">
        <v>2.82725516608964E-2</v>
      </c>
    </row>
    <row r="107" spans="2:39" x14ac:dyDescent="0.35">
      <c r="B107" t="s">
        <v>124</v>
      </c>
      <c r="C107" s="17">
        <v>1.9002236643766698E-2</v>
      </c>
      <c r="D107" s="17">
        <v>2.3119447812507798E-2</v>
      </c>
      <c r="E107" s="17">
        <v>1.5091488201561899E-2</v>
      </c>
      <c r="F107" s="17"/>
      <c r="G107" s="17">
        <v>2.7764580180443402E-3</v>
      </c>
      <c r="H107" s="17">
        <v>3.6465005597265399E-2</v>
      </c>
      <c r="I107" s="17">
        <v>1.00751485128849E-2</v>
      </c>
      <c r="J107" s="17">
        <v>4.0755178487327098E-2</v>
      </c>
      <c r="K107" s="17">
        <v>1.9979988000895201E-2</v>
      </c>
      <c r="L107" s="17">
        <v>0</v>
      </c>
      <c r="M107" s="17"/>
      <c r="N107" s="17">
        <v>0</v>
      </c>
      <c r="O107" s="17">
        <v>2.3561882866083999E-2</v>
      </c>
      <c r="P107" s="17">
        <v>1.8727399646176701E-2</v>
      </c>
      <c r="Q107" s="17">
        <v>1.3178090483921399E-2</v>
      </c>
      <c r="R107" s="17">
        <v>2.7894037717669101E-2</v>
      </c>
      <c r="S107" s="17">
        <v>0</v>
      </c>
      <c r="T107" s="17">
        <v>4.3474633020057296E-3</v>
      </c>
      <c r="U107" s="17">
        <v>0</v>
      </c>
      <c r="V107" s="17">
        <v>5.9491046839061798E-2</v>
      </c>
      <c r="W107" s="17">
        <v>2.2023113742265E-2</v>
      </c>
      <c r="X107" s="17">
        <v>0.130071306519288</v>
      </c>
      <c r="Y107" s="17">
        <v>0</v>
      </c>
      <c r="Z107" s="17">
        <v>0</v>
      </c>
      <c r="AA107" s="17">
        <v>1.45705938222971E-2</v>
      </c>
      <c r="AB107" s="17">
        <v>0</v>
      </c>
      <c r="AC107" s="17">
        <v>0</v>
      </c>
      <c r="AD107" s="17">
        <v>0</v>
      </c>
      <c r="AE107" s="17">
        <v>0</v>
      </c>
      <c r="AF107" s="17">
        <v>0</v>
      </c>
      <c r="AG107" s="17">
        <v>0</v>
      </c>
      <c r="AH107" s="17">
        <v>0</v>
      </c>
      <c r="AI107" s="17"/>
      <c r="AJ107" s="17">
        <v>1.18884151081988E-2</v>
      </c>
      <c r="AK107" s="17">
        <v>2.2040649156567501E-2</v>
      </c>
      <c r="AL107" s="17"/>
      <c r="AM107" s="17">
        <v>1.39191862598284E-2</v>
      </c>
    </row>
    <row r="108" spans="2:39" x14ac:dyDescent="0.35">
      <c r="B108" t="s">
        <v>125</v>
      </c>
      <c r="C108" s="17">
        <v>5.1455027639938498E-2</v>
      </c>
      <c r="D108" s="17">
        <v>4.5656074354090102E-2</v>
      </c>
      <c r="E108" s="17">
        <v>5.72499223514151E-2</v>
      </c>
      <c r="F108" s="17"/>
      <c r="G108" s="17">
        <v>5.4004789190619303E-2</v>
      </c>
      <c r="H108" s="17">
        <v>5.5132033210545401E-3</v>
      </c>
      <c r="I108" s="17">
        <v>5.83511808898802E-2</v>
      </c>
      <c r="J108" s="17">
        <v>3.6334790382742198E-2</v>
      </c>
      <c r="K108" s="17">
        <v>4.0292965534089203E-2</v>
      </c>
      <c r="L108" s="17">
        <v>0.108775268585025</v>
      </c>
      <c r="M108" s="17"/>
      <c r="N108" s="17">
        <v>6.7953523383997003E-2</v>
      </c>
      <c r="O108" s="17">
        <v>5.7082207977538602E-2</v>
      </c>
      <c r="P108" s="17">
        <v>5.9800993279454401E-2</v>
      </c>
      <c r="Q108" s="17">
        <v>3.2690952752491502E-2</v>
      </c>
      <c r="R108" s="17">
        <v>3.4384892821218802E-2</v>
      </c>
      <c r="S108" s="17">
        <v>0</v>
      </c>
      <c r="T108" s="17">
        <v>5.8558546112833003E-2</v>
      </c>
      <c r="U108" s="17">
        <v>4.4488254205779398E-2</v>
      </c>
      <c r="V108" s="17">
        <v>8.7301998075180298E-2</v>
      </c>
      <c r="W108" s="17">
        <v>5.4083979271782601E-2</v>
      </c>
      <c r="X108" s="17">
        <v>0</v>
      </c>
      <c r="Y108" s="17">
        <v>0</v>
      </c>
      <c r="Z108" s="17">
        <v>8.0654746802392999E-2</v>
      </c>
      <c r="AA108" s="17">
        <v>5.9688691694239598E-2</v>
      </c>
      <c r="AB108" s="17">
        <v>0.150877777888234</v>
      </c>
      <c r="AC108" s="17">
        <v>5.21076120527195E-2</v>
      </c>
      <c r="AD108" s="17">
        <v>5.9401550724111303E-2</v>
      </c>
      <c r="AE108" s="17">
        <v>0</v>
      </c>
      <c r="AF108" s="17">
        <v>0</v>
      </c>
      <c r="AG108" s="17">
        <v>0</v>
      </c>
      <c r="AH108" s="17">
        <v>0</v>
      </c>
      <c r="AI108" s="17"/>
      <c r="AJ108" s="17">
        <v>2.6537320347223E-2</v>
      </c>
      <c r="AK108" s="17">
        <v>5.5138181187277799E-2</v>
      </c>
      <c r="AL108" s="17"/>
      <c r="AM108" s="17">
        <v>6.63775238980778E-3</v>
      </c>
    </row>
    <row r="109" spans="2:39"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row>
    <row r="110" spans="2:39" x14ac:dyDescent="0.35">
      <c r="B110" s="6" t="s">
        <v>141</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row>
    <row r="111" spans="2:39" x14ac:dyDescent="0.35">
      <c r="B111" s="24" t="s">
        <v>65</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row>
    <row r="112" spans="2:39" x14ac:dyDescent="0.35">
      <c r="B112" t="s">
        <v>132</v>
      </c>
      <c r="C112" s="17">
        <v>0.26141330658038398</v>
      </c>
      <c r="D112" s="17">
        <v>0.292954906062043</v>
      </c>
      <c r="E112" s="17">
        <v>0.23187804492030201</v>
      </c>
      <c r="F112" s="17"/>
      <c r="G112" s="17">
        <v>0.310874919557658</v>
      </c>
      <c r="H112" s="17">
        <v>0.34615555028963502</v>
      </c>
      <c r="I112" s="17">
        <v>0.32098504570920899</v>
      </c>
      <c r="J112" s="17">
        <v>0.25635167222086203</v>
      </c>
      <c r="K112" s="17">
        <v>0.18342290122489999</v>
      </c>
      <c r="L112" s="17">
        <v>0.17421686252801999</v>
      </c>
      <c r="M112" s="17"/>
      <c r="N112" s="17">
        <v>0.17991646576219</v>
      </c>
      <c r="O112" s="17">
        <v>0.26398259067140001</v>
      </c>
      <c r="P112" s="17">
        <v>0.25782663519027699</v>
      </c>
      <c r="Q112" s="17">
        <v>0.235728932789558</v>
      </c>
      <c r="R112" s="17">
        <v>0.22583653366801601</v>
      </c>
      <c r="S112" s="17">
        <v>0.37461475873496403</v>
      </c>
      <c r="T112" s="17">
        <v>0.23872356410218301</v>
      </c>
      <c r="U112" s="17">
        <v>0.35079998491361702</v>
      </c>
      <c r="V112" s="17">
        <v>0.38466046381283803</v>
      </c>
      <c r="W112" s="17">
        <v>0.222083358861666</v>
      </c>
      <c r="X112" s="17">
        <v>0.47567816374555999</v>
      </c>
      <c r="Y112" s="17">
        <v>0.145436613997943</v>
      </c>
      <c r="Z112" s="17">
        <v>0.27707875060436199</v>
      </c>
      <c r="AA112" s="17">
        <v>0.34633826569443898</v>
      </c>
      <c r="AB112" s="17">
        <v>0.175143634735383</v>
      </c>
      <c r="AC112" s="17">
        <v>0.30381459771214198</v>
      </c>
      <c r="AD112" s="17">
        <v>0.374095928483552</v>
      </c>
      <c r="AE112" s="17">
        <v>0.28838948570955503</v>
      </c>
      <c r="AF112" s="17">
        <v>0.44510456115626001</v>
      </c>
      <c r="AG112" s="17">
        <v>0.21206842729387601</v>
      </c>
      <c r="AH112" s="17">
        <v>0.18580657983621099</v>
      </c>
      <c r="AI112" s="17"/>
      <c r="AJ112" s="17">
        <v>0.30775547759569899</v>
      </c>
      <c r="AK112" s="17">
        <v>0.246628497283609</v>
      </c>
      <c r="AL112" s="17"/>
      <c r="AM112" s="17">
        <v>0.34657361385782998</v>
      </c>
    </row>
    <row r="113" spans="2:39" x14ac:dyDescent="0.35">
      <c r="B113" t="s">
        <v>133</v>
      </c>
      <c r="C113" s="17">
        <v>0.41162514231877101</v>
      </c>
      <c r="D113" s="17">
        <v>0.384175923630169</v>
      </c>
      <c r="E113" s="17">
        <v>0.43967124247953698</v>
      </c>
      <c r="F113" s="17"/>
      <c r="G113" s="17">
        <v>0.48478352976182998</v>
      </c>
      <c r="H113" s="17">
        <v>0.43867992293202801</v>
      </c>
      <c r="I113" s="17">
        <v>0.40528392782921002</v>
      </c>
      <c r="J113" s="17">
        <v>0.45898744743568298</v>
      </c>
      <c r="K113" s="17">
        <v>0.43270112936121502</v>
      </c>
      <c r="L113" s="17">
        <v>0.28625059487104498</v>
      </c>
      <c r="M113" s="17"/>
      <c r="N113" s="17">
        <v>0.472277087446415</v>
      </c>
      <c r="O113" s="17">
        <v>0.44413828452223503</v>
      </c>
      <c r="P113" s="17">
        <v>0.42607443459787597</v>
      </c>
      <c r="Q113" s="17">
        <v>0.48391488105334002</v>
      </c>
      <c r="R113" s="17">
        <v>0.39077817320615199</v>
      </c>
      <c r="S113" s="17">
        <v>0.41706051034911701</v>
      </c>
      <c r="T113" s="17">
        <v>0.43862901192252501</v>
      </c>
      <c r="U113" s="17">
        <v>0.36297230125094498</v>
      </c>
      <c r="V113" s="17">
        <v>0.25184793166532199</v>
      </c>
      <c r="W113" s="17">
        <v>0.402092738931007</v>
      </c>
      <c r="X113" s="17">
        <v>0.30168169154529501</v>
      </c>
      <c r="Y113" s="17">
        <v>0.35205225727703998</v>
      </c>
      <c r="Z113" s="17">
        <v>0.31513409261349101</v>
      </c>
      <c r="AA113" s="17">
        <v>0.40825213243170999</v>
      </c>
      <c r="AB113" s="17">
        <v>0.27558884180148402</v>
      </c>
      <c r="AC113" s="17">
        <v>0.48139496998456799</v>
      </c>
      <c r="AD113" s="17">
        <v>0.51336983777770795</v>
      </c>
      <c r="AE113" s="17">
        <v>0.41021752798031502</v>
      </c>
      <c r="AF113" s="17">
        <v>0.31703314728224302</v>
      </c>
      <c r="AG113" s="17">
        <v>0.11812266885285801</v>
      </c>
      <c r="AH113" s="17">
        <v>0.38274292192077303</v>
      </c>
      <c r="AI113" s="17"/>
      <c r="AJ113" s="17">
        <v>0.46010680758838202</v>
      </c>
      <c r="AK113" s="17">
        <v>0.38859548350143402</v>
      </c>
      <c r="AL113" s="17"/>
      <c r="AM113" s="17">
        <v>0.460363820305701</v>
      </c>
    </row>
    <row r="114" spans="2:39" x14ac:dyDescent="0.35">
      <c r="B114" t="s">
        <v>134</v>
      </c>
      <c r="C114" s="17">
        <v>0.24059542159091099</v>
      </c>
      <c r="D114" s="17">
        <v>0.21888983552446201</v>
      </c>
      <c r="E114" s="17">
        <v>0.26115035673295101</v>
      </c>
      <c r="F114" s="17"/>
      <c r="G114" s="17">
        <v>0.17240074455843801</v>
      </c>
      <c r="H114" s="17">
        <v>0.181492071379729</v>
      </c>
      <c r="I114" s="17">
        <v>0.23661121845271599</v>
      </c>
      <c r="J114" s="17">
        <v>0.235583490321077</v>
      </c>
      <c r="K114" s="17">
        <v>0.29555260409001999</v>
      </c>
      <c r="L114" s="17">
        <v>0.28758177690256498</v>
      </c>
      <c r="M114" s="17"/>
      <c r="N114" s="17">
        <v>0.197106106324452</v>
      </c>
      <c r="O114" s="17">
        <v>0.18937207150196</v>
      </c>
      <c r="P114" s="17">
        <v>0.249299328196007</v>
      </c>
      <c r="Q114" s="17">
        <v>0.25318116236603</v>
      </c>
      <c r="R114" s="17">
        <v>0.28987768792178098</v>
      </c>
      <c r="S114" s="17">
        <v>0.20832473091591899</v>
      </c>
      <c r="T114" s="17">
        <v>0.18608024529662201</v>
      </c>
      <c r="U114" s="17">
        <v>0.24886811818231</v>
      </c>
      <c r="V114" s="17">
        <v>0.36349160452183998</v>
      </c>
      <c r="W114" s="17">
        <v>0.23888281698851399</v>
      </c>
      <c r="X114" s="17">
        <v>0.222640144709146</v>
      </c>
      <c r="Y114" s="17">
        <v>0.25853800306038899</v>
      </c>
      <c r="Z114" s="17">
        <v>0.407787156782147</v>
      </c>
      <c r="AA114" s="17">
        <v>0.146096468079707</v>
      </c>
      <c r="AB114" s="17">
        <v>0.54926752346313401</v>
      </c>
      <c r="AC114" s="17">
        <v>0.16057286676552199</v>
      </c>
      <c r="AD114" s="17">
        <v>0</v>
      </c>
      <c r="AE114" s="17">
        <v>0.30139298631012901</v>
      </c>
      <c r="AF114" s="17">
        <v>0.23786229156149599</v>
      </c>
      <c r="AG114" s="17">
        <v>0.66980890385326597</v>
      </c>
      <c r="AH114" s="17">
        <v>0.43145049824301601</v>
      </c>
      <c r="AI114" s="17"/>
      <c r="AJ114" s="17">
        <v>0.20405653735554</v>
      </c>
      <c r="AK114" s="17">
        <v>0.25504105947578098</v>
      </c>
      <c r="AL114" s="17"/>
      <c r="AM114" s="17">
        <v>0.15829478077146</v>
      </c>
    </row>
    <row r="115" spans="2:39" x14ac:dyDescent="0.35">
      <c r="B115" t="s">
        <v>135</v>
      </c>
      <c r="C115" s="17">
        <v>4.6020607532049201E-2</v>
      </c>
      <c r="D115" s="17">
        <v>4.8776429573972699E-2</v>
      </c>
      <c r="E115" s="17">
        <v>4.1170646587761497E-2</v>
      </c>
      <c r="F115" s="17"/>
      <c r="G115" s="17">
        <v>2.55475222889535E-2</v>
      </c>
      <c r="H115" s="17">
        <v>2.4455143505124101E-2</v>
      </c>
      <c r="I115" s="17">
        <v>2.0568203813846501E-2</v>
      </c>
      <c r="J115" s="17">
        <v>2.4904493951901599E-2</v>
      </c>
      <c r="K115" s="17">
        <v>6.9290115485398499E-2</v>
      </c>
      <c r="L115" s="17">
        <v>0.10265672373918</v>
      </c>
      <c r="M115" s="17"/>
      <c r="N115" s="17">
        <v>8.08086034563993E-2</v>
      </c>
      <c r="O115" s="17">
        <v>5.3284895916269198E-2</v>
      </c>
      <c r="P115" s="17">
        <v>4.6415985798993198E-2</v>
      </c>
      <c r="Q115" s="17">
        <v>2.71750237910727E-2</v>
      </c>
      <c r="R115" s="17">
        <v>4.7499602738718102E-2</v>
      </c>
      <c r="S115" s="17">
        <v>0</v>
      </c>
      <c r="T115" s="17">
        <v>2.35190246047558E-2</v>
      </c>
      <c r="U115" s="17">
        <v>3.7359595653127999E-2</v>
      </c>
      <c r="V115" s="17">
        <v>0</v>
      </c>
      <c r="W115" s="17">
        <v>9.2591118117353405E-2</v>
      </c>
      <c r="X115" s="17">
        <v>0</v>
      </c>
      <c r="Y115" s="17">
        <v>0.170643369416458</v>
      </c>
      <c r="Z115" s="17">
        <v>0</v>
      </c>
      <c r="AA115" s="17">
        <v>9.9313133794142902E-2</v>
      </c>
      <c r="AB115" s="17">
        <v>0</v>
      </c>
      <c r="AC115" s="17">
        <v>0</v>
      </c>
      <c r="AD115" s="17">
        <v>5.3132683014629499E-2</v>
      </c>
      <c r="AE115" s="17">
        <v>0</v>
      </c>
      <c r="AF115" s="17">
        <v>0</v>
      </c>
      <c r="AG115" s="17">
        <v>0</v>
      </c>
      <c r="AH115" s="17">
        <v>0</v>
      </c>
      <c r="AI115" s="17"/>
      <c r="AJ115" s="17">
        <v>2.06861711190638E-2</v>
      </c>
      <c r="AK115" s="17">
        <v>5.8467147709377998E-2</v>
      </c>
      <c r="AL115" s="17"/>
      <c r="AM115" s="17">
        <v>1.8764177402080501E-2</v>
      </c>
    </row>
    <row r="116" spans="2:39" x14ac:dyDescent="0.35">
      <c r="B116" t="s">
        <v>136</v>
      </c>
      <c r="C116" s="17">
        <v>2.0310415981542301E-2</v>
      </c>
      <c r="D116" s="17">
        <v>3.2176934543265603E-2</v>
      </c>
      <c r="E116" s="17">
        <v>8.9126443789771595E-3</v>
      </c>
      <c r="F116" s="17"/>
      <c r="G116" s="17">
        <v>6.3932838331201202E-3</v>
      </c>
      <c r="H116" s="17">
        <v>9.2173118934837702E-3</v>
      </c>
      <c r="I116" s="17">
        <v>0</v>
      </c>
      <c r="J116" s="17">
        <v>1.5200613613591599E-2</v>
      </c>
      <c r="K116" s="17">
        <v>7.5689360029536201E-3</v>
      </c>
      <c r="L116" s="17">
        <v>7.7305872825629701E-2</v>
      </c>
      <c r="M116" s="17"/>
      <c r="N116" s="17">
        <v>5.2279566607767398E-2</v>
      </c>
      <c r="O116" s="17">
        <v>3.1054279263937199E-2</v>
      </c>
      <c r="P116" s="17">
        <v>1.1294195016907999E-2</v>
      </c>
      <c r="Q116" s="17">
        <v>0</v>
      </c>
      <c r="R116" s="17">
        <v>1.0686831748082701E-2</v>
      </c>
      <c r="S116" s="17">
        <v>0</v>
      </c>
      <c r="T116" s="17">
        <v>2.5534296324233499E-2</v>
      </c>
      <c r="U116" s="17">
        <v>0</v>
      </c>
      <c r="V116" s="17">
        <v>0</v>
      </c>
      <c r="W116" s="17">
        <v>4.4349967101458797E-2</v>
      </c>
      <c r="X116" s="17">
        <v>0</v>
      </c>
      <c r="Y116" s="17">
        <v>7.3329756248170494E-2</v>
      </c>
      <c r="Z116" s="17">
        <v>0</v>
      </c>
      <c r="AA116" s="17">
        <v>0</v>
      </c>
      <c r="AB116" s="17">
        <v>0</v>
      </c>
      <c r="AC116" s="17">
        <v>5.4217565537767298E-2</v>
      </c>
      <c r="AD116" s="17">
        <v>0</v>
      </c>
      <c r="AE116" s="17">
        <v>0</v>
      </c>
      <c r="AF116" s="17">
        <v>0</v>
      </c>
      <c r="AG116" s="17">
        <v>0</v>
      </c>
      <c r="AH116" s="17">
        <v>0</v>
      </c>
      <c r="AI116" s="17"/>
      <c r="AJ116" s="17">
        <v>4.7114258782621904E-3</v>
      </c>
      <c r="AK116" s="17">
        <v>2.76360013834159E-2</v>
      </c>
      <c r="AL116" s="17"/>
      <c r="AM116" s="17">
        <v>8.1909669960119995E-3</v>
      </c>
    </row>
    <row r="117" spans="2:39" x14ac:dyDescent="0.35">
      <c r="B117" t="s">
        <v>62</v>
      </c>
      <c r="C117" s="17">
        <v>2.00351059963426E-2</v>
      </c>
      <c r="D117" s="17">
        <v>2.3025970666088899E-2</v>
      </c>
      <c r="E117" s="17">
        <v>1.7217064900470799E-2</v>
      </c>
      <c r="F117" s="17"/>
      <c r="G117" s="17">
        <v>0</v>
      </c>
      <c r="H117" s="17">
        <v>0</v>
      </c>
      <c r="I117" s="17">
        <v>1.65516041950187E-2</v>
      </c>
      <c r="J117" s="17">
        <v>8.97228245688504E-3</v>
      </c>
      <c r="K117" s="17">
        <v>1.1464313835512401E-2</v>
      </c>
      <c r="L117" s="17">
        <v>7.1988169133560903E-2</v>
      </c>
      <c r="M117" s="17"/>
      <c r="N117" s="17">
        <v>1.7612170402776298E-2</v>
      </c>
      <c r="O117" s="17">
        <v>1.81678781241989E-2</v>
      </c>
      <c r="P117" s="17">
        <v>9.0894211999384602E-3</v>
      </c>
      <c r="Q117" s="17">
        <v>0</v>
      </c>
      <c r="R117" s="17">
        <v>3.5321170717250501E-2</v>
      </c>
      <c r="S117" s="17">
        <v>0</v>
      </c>
      <c r="T117" s="17">
        <v>8.7513857749680707E-2</v>
      </c>
      <c r="U117" s="17">
        <v>0</v>
      </c>
      <c r="V117" s="17">
        <v>0</v>
      </c>
      <c r="W117" s="17">
        <v>0</v>
      </c>
      <c r="X117" s="17">
        <v>0</v>
      </c>
      <c r="Y117" s="17">
        <v>0</v>
      </c>
      <c r="Z117" s="17">
        <v>0</v>
      </c>
      <c r="AA117" s="17">
        <v>0</v>
      </c>
      <c r="AB117" s="17">
        <v>0</v>
      </c>
      <c r="AC117" s="17">
        <v>0</v>
      </c>
      <c r="AD117" s="17">
        <v>5.9401550724111303E-2</v>
      </c>
      <c r="AE117" s="17">
        <v>0</v>
      </c>
      <c r="AF117" s="17">
        <v>0</v>
      </c>
      <c r="AG117" s="17">
        <v>0</v>
      </c>
      <c r="AH117" s="17">
        <v>0</v>
      </c>
      <c r="AI117" s="17"/>
      <c r="AJ117" s="17">
        <v>2.68358046305339E-3</v>
      </c>
      <c r="AK117" s="17">
        <v>2.3631810646382301E-2</v>
      </c>
      <c r="AL117" s="17"/>
      <c r="AM117" s="17">
        <v>7.8126406669155896E-3</v>
      </c>
    </row>
    <row r="118" spans="2:39" x14ac:dyDescent="0.35">
      <c r="B118" t="s">
        <v>137</v>
      </c>
      <c r="C118" s="17">
        <v>0.67303844889915498</v>
      </c>
      <c r="D118" s="17">
        <v>0.67713082969221094</v>
      </c>
      <c r="E118" s="17">
        <v>0.67154928739983899</v>
      </c>
      <c r="F118" s="17"/>
      <c r="G118" s="17">
        <v>0.79565844931948804</v>
      </c>
      <c r="H118" s="17">
        <v>0.78483547322166303</v>
      </c>
      <c r="I118" s="17">
        <v>0.72626897353841902</v>
      </c>
      <c r="J118" s="17">
        <v>0.71533911965654495</v>
      </c>
      <c r="K118" s="17">
        <v>0.61612403058611498</v>
      </c>
      <c r="L118" s="17">
        <v>0.46046745739906503</v>
      </c>
      <c r="M118" s="17"/>
      <c r="N118" s="17">
        <v>0.65219355320860495</v>
      </c>
      <c r="O118" s="17">
        <v>0.70812087519363498</v>
      </c>
      <c r="P118" s="17">
        <v>0.68390106978815302</v>
      </c>
      <c r="Q118" s="17">
        <v>0.71964381384289799</v>
      </c>
      <c r="R118" s="17">
        <v>0.61661470687416697</v>
      </c>
      <c r="S118" s="17">
        <v>0.79167526908408103</v>
      </c>
      <c r="T118" s="17">
        <v>0.677352576024708</v>
      </c>
      <c r="U118" s="17">
        <v>0.71377228616456201</v>
      </c>
      <c r="V118" s="17">
        <v>0.63650839547815996</v>
      </c>
      <c r="W118" s="17">
        <v>0.62417609779267402</v>
      </c>
      <c r="X118" s="17">
        <v>0.77735985529085405</v>
      </c>
      <c r="Y118" s="17">
        <v>0.49748887127498298</v>
      </c>
      <c r="Z118" s="17">
        <v>0.59221284321785295</v>
      </c>
      <c r="AA118" s="17">
        <v>0.75459039812615003</v>
      </c>
      <c r="AB118" s="17">
        <v>0.45073247653686599</v>
      </c>
      <c r="AC118" s="17">
        <v>0.78520956769671102</v>
      </c>
      <c r="AD118" s="17">
        <v>0.88746576626125895</v>
      </c>
      <c r="AE118" s="17">
        <v>0.69860701368987099</v>
      </c>
      <c r="AF118" s="17">
        <v>0.76213770843850404</v>
      </c>
      <c r="AG118" s="17">
        <v>0.33019109614673398</v>
      </c>
      <c r="AH118" s="17">
        <v>0.56854950175698404</v>
      </c>
      <c r="AI118" s="17"/>
      <c r="AJ118" s="17">
        <v>0.76786228518407995</v>
      </c>
      <c r="AK118" s="17">
        <v>0.63522398078504305</v>
      </c>
      <c r="AL118" s="17"/>
      <c r="AM118" s="17">
        <v>0.80693743416353203</v>
      </c>
    </row>
    <row r="119" spans="2:39" x14ac:dyDescent="0.35">
      <c r="B119" t="s">
        <v>138</v>
      </c>
      <c r="C119" s="17">
        <v>6.6331023513591394E-2</v>
      </c>
      <c r="D119" s="17">
        <v>8.0953364117238205E-2</v>
      </c>
      <c r="E119" s="17">
        <v>5.0083290966738699E-2</v>
      </c>
      <c r="F119" s="17"/>
      <c r="G119" s="17">
        <v>3.1940806122073603E-2</v>
      </c>
      <c r="H119" s="17">
        <v>3.3672455398607901E-2</v>
      </c>
      <c r="I119" s="17">
        <v>2.0568203813846501E-2</v>
      </c>
      <c r="J119" s="17">
        <v>4.0105107565493202E-2</v>
      </c>
      <c r="K119" s="17">
        <v>7.6859051488352106E-2</v>
      </c>
      <c r="L119" s="17">
        <v>0.17996259656480901</v>
      </c>
      <c r="M119" s="17"/>
      <c r="N119" s="17">
        <v>0.13308817006416701</v>
      </c>
      <c r="O119" s="17">
        <v>8.4339175180206505E-2</v>
      </c>
      <c r="P119" s="17">
        <v>5.7710180815901201E-2</v>
      </c>
      <c r="Q119" s="17">
        <v>2.71750237910727E-2</v>
      </c>
      <c r="R119" s="17">
        <v>5.8186434486800803E-2</v>
      </c>
      <c r="S119" s="17">
        <v>0</v>
      </c>
      <c r="T119" s="17">
        <v>4.90533209289893E-2</v>
      </c>
      <c r="U119" s="17">
        <v>3.7359595653127999E-2</v>
      </c>
      <c r="V119" s="17">
        <v>0</v>
      </c>
      <c r="W119" s="17">
        <v>0.13694108521881199</v>
      </c>
      <c r="X119" s="17">
        <v>0</v>
      </c>
      <c r="Y119" s="17">
        <v>0.243973125664628</v>
      </c>
      <c r="Z119" s="17">
        <v>0</v>
      </c>
      <c r="AA119" s="17">
        <v>9.9313133794142902E-2</v>
      </c>
      <c r="AB119" s="17">
        <v>0</v>
      </c>
      <c r="AC119" s="17">
        <v>5.4217565537767298E-2</v>
      </c>
      <c r="AD119" s="17">
        <v>5.3132683014629499E-2</v>
      </c>
      <c r="AE119" s="17">
        <v>0</v>
      </c>
      <c r="AF119" s="17">
        <v>0</v>
      </c>
      <c r="AG119" s="17">
        <v>0</v>
      </c>
      <c r="AH119" s="17">
        <v>0</v>
      </c>
      <c r="AI119" s="17"/>
      <c r="AJ119" s="17">
        <v>2.5397596997326001E-2</v>
      </c>
      <c r="AK119" s="17">
        <v>8.6103149092793901E-2</v>
      </c>
      <c r="AL119" s="17"/>
      <c r="AM119" s="17">
        <v>2.6955144398092601E-2</v>
      </c>
    </row>
    <row r="120" spans="2:39" x14ac:dyDescent="0.35">
      <c r="B120" t="s">
        <v>139</v>
      </c>
      <c r="C120" s="17">
        <v>0.60670742538556399</v>
      </c>
      <c r="D120" s="17">
        <v>0.59617746557497298</v>
      </c>
      <c r="E120" s="17">
        <v>0.62146599643309997</v>
      </c>
      <c r="F120" s="17"/>
      <c r="G120" s="17">
        <v>0.76371764319741497</v>
      </c>
      <c r="H120" s="17">
        <v>0.75116301782305495</v>
      </c>
      <c r="I120" s="17">
        <v>0.70570076972457196</v>
      </c>
      <c r="J120" s="17">
        <v>0.67523401209105205</v>
      </c>
      <c r="K120" s="17">
        <v>0.53926497909776305</v>
      </c>
      <c r="L120" s="17">
        <v>0.28050486083425602</v>
      </c>
      <c r="M120" s="17"/>
      <c r="N120" s="17">
        <v>0.51910538314443799</v>
      </c>
      <c r="O120" s="17">
        <v>0.62378170001342903</v>
      </c>
      <c r="P120" s="17">
        <v>0.62619088897225195</v>
      </c>
      <c r="Q120" s="17">
        <v>0.69246879005182504</v>
      </c>
      <c r="R120" s="17">
        <v>0.55842827238736603</v>
      </c>
      <c r="S120" s="17">
        <v>0.79167526908408103</v>
      </c>
      <c r="T120" s="17">
        <v>0.62829925509571904</v>
      </c>
      <c r="U120" s="17">
        <v>0.67641269051143404</v>
      </c>
      <c r="V120" s="17">
        <v>0.63650839547815996</v>
      </c>
      <c r="W120" s="17">
        <v>0.48723501257386098</v>
      </c>
      <c r="X120" s="17">
        <v>0.77735985529085405</v>
      </c>
      <c r="Y120" s="17">
        <v>0.253515745610355</v>
      </c>
      <c r="Z120" s="17">
        <v>0.59221284321785295</v>
      </c>
      <c r="AA120" s="17">
        <v>0.65527726433200695</v>
      </c>
      <c r="AB120" s="17">
        <v>0.45073247653686599</v>
      </c>
      <c r="AC120" s="17">
        <v>0.730992002158943</v>
      </c>
      <c r="AD120" s="17">
        <v>0.83433308324663003</v>
      </c>
      <c r="AE120" s="17">
        <v>0.69860701368987099</v>
      </c>
      <c r="AF120" s="17">
        <v>0.76213770843850404</v>
      </c>
      <c r="AG120" s="17">
        <v>0.33019109614673398</v>
      </c>
      <c r="AH120" s="17">
        <v>0.56854950175698404</v>
      </c>
      <c r="AI120" s="17"/>
      <c r="AJ120" s="17">
        <v>0.74246468818675404</v>
      </c>
      <c r="AK120" s="17">
        <v>0.54912083169224901</v>
      </c>
      <c r="AL120" s="17"/>
      <c r="AM120" s="17">
        <v>0.77998228976543904</v>
      </c>
    </row>
    <row r="121" spans="2:39" x14ac:dyDescent="0.35">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row>
    <row r="122" spans="2:39" x14ac:dyDescent="0.35">
      <c r="B122" s="6" t="s">
        <v>142</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row>
    <row r="123" spans="2:39" x14ac:dyDescent="0.35">
      <c r="B123" s="24" t="s">
        <v>65</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row>
    <row r="124" spans="2:39" x14ac:dyDescent="0.35">
      <c r="B124" t="s">
        <v>132</v>
      </c>
      <c r="C124" s="17">
        <v>0.261804127051182</v>
      </c>
      <c r="D124" s="17">
        <v>0.29808368462484902</v>
      </c>
      <c r="E124" s="17">
        <v>0.22768976960392601</v>
      </c>
      <c r="F124" s="17"/>
      <c r="G124" s="17">
        <v>0.31278460769858701</v>
      </c>
      <c r="H124" s="17">
        <v>0.31966926898397502</v>
      </c>
      <c r="I124" s="17">
        <v>0.290734910161842</v>
      </c>
      <c r="J124" s="17">
        <v>0.22457292639700199</v>
      </c>
      <c r="K124" s="17">
        <v>0.25900970340636298</v>
      </c>
      <c r="L124" s="17">
        <v>0.190044704831726</v>
      </c>
      <c r="M124" s="17"/>
      <c r="N124" s="17">
        <v>0.30138741926867701</v>
      </c>
      <c r="O124" s="17">
        <v>0.24618831287579901</v>
      </c>
      <c r="P124" s="17">
        <v>0.25453155078198503</v>
      </c>
      <c r="Q124" s="17">
        <v>0.30388251051522502</v>
      </c>
      <c r="R124" s="17">
        <v>0.17988062323374901</v>
      </c>
      <c r="S124" s="17">
        <v>0.45805371769987302</v>
      </c>
      <c r="T124" s="17">
        <v>0.33684596543605</v>
      </c>
      <c r="U124" s="17">
        <v>0.229172794826912</v>
      </c>
      <c r="V124" s="17">
        <v>0.247563348800734</v>
      </c>
      <c r="W124" s="17">
        <v>0.21202454825975001</v>
      </c>
      <c r="X124" s="17">
        <v>0.30693520530583901</v>
      </c>
      <c r="Y124" s="17">
        <v>0.40927528833057802</v>
      </c>
      <c r="Z124" s="17">
        <v>0.26622089111064501</v>
      </c>
      <c r="AA124" s="17">
        <v>0.35933100804749102</v>
      </c>
      <c r="AB124" s="17">
        <v>0.22901163717356199</v>
      </c>
      <c r="AC124" s="17">
        <v>0.43854545260782801</v>
      </c>
      <c r="AD124" s="17">
        <v>0.26559052517831799</v>
      </c>
      <c r="AE124" s="17">
        <v>0.41021752798031502</v>
      </c>
      <c r="AF124" s="17">
        <v>0</v>
      </c>
      <c r="AG124" s="17">
        <v>0.21206842729387601</v>
      </c>
      <c r="AH124" s="17">
        <v>0.37161315967242098</v>
      </c>
      <c r="AI124" s="17"/>
      <c r="AJ124" s="17">
        <v>0.29296023477787803</v>
      </c>
      <c r="AK124" s="17">
        <v>0.251966652227129</v>
      </c>
      <c r="AL124" s="17"/>
      <c r="AM124" s="17">
        <v>0.352671156132004</v>
      </c>
    </row>
    <row r="125" spans="2:39" x14ac:dyDescent="0.35">
      <c r="B125" t="s">
        <v>133</v>
      </c>
      <c r="C125" s="17">
        <v>0.42351779068555301</v>
      </c>
      <c r="D125" s="17">
        <v>0.376071003926015</v>
      </c>
      <c r="E125" s="17">
        <v>0.47094058977978998</v>
      </c>
      <c r="F125" s="17"/>
      <c r="G125" s="17">
        <v>0.445435799869838</v>
      </c>
      <c r="H125" s="17">
        <v>0.50050659592311197</v>
      </c>
      <c r="I125" s="17">
        <v>0.41147901281619798</v>
      </c>
      <c r="J125" s="17">
        <v>0.44993748061443001</v>
      </c>
      <c r="K125" s="17">
        <v>0.35597435136641797</v>
      </c>
      <c r="L125" s="17">
        <v>0.39521918056255001</v>
      </c>
      <c r="M125" s="17"/>
      <c r="N125" s="17">
        <v>0.29602151559476197</v>
      </c>
      <c r="O125" s="17">
        <v>0.40828650082818102</v>
      </c>
      <c r="P125" s="17">
        <v>0.50321876042319802</v>
      </c>
      <c r="Q125" s="17">
        <v>0.52358682653577604</v>
      </c>
      <c r="R125" s="17">
        <v>0.43446715862747698</v>
      </c>
      <c r="S125" s="17">
        <v>0.28533745609505601</v>
      </c>
      <c r="T125" s="17">
        <v>0.39858534488546299</v>
      </c>
      <c r="U125" s="17">
        <v>0.48409134768554801</v>
      </c>
      <c r="V125" s="17">
        <v>0.42977804622521298</v>
      </c>
      <c r="W125" s="17">
        <v>0.43242087261587903</v>
      </c>
      <c r="X125" s="17">
        <v>0.23485399601408799</v>
      </c>
      <c r="Y125" s="17">
        <v>0.23708857992454199</v>
      </c>
      <c r="Z125" s="17">
        <v>0.56966785471794301</v>
      </c>
      <c r="AA125" s="17">
        <v>0.48276854945236702</v>
      </c>
      <c r="AB125" s="17">
        <v>0.58402797147311403</v>
      </c>
      <c r="AC125" s="17">
        <v>0.37402925713631402</v>
      </c>
      <c r="AD125" s="17">
        <v>0.20317052602991001</v>
      </c>
      <c r="AE125" s="17">
        <v>0</v>
      </c>
      <c r="AF125" s="17">
        <v>0.39096779846577501</v>
      </c>
      <c r="AG125" s="17">
        <v>0.47815035611717699</v>
      </c>
      <c r="AH125" s="17">
        <v>0.43145049824301601</v>
      </c>
      <c r="AI125" s="17"/>
      <c r="AJ125" s="17">
        <v>0.44135174033221503</v>
      </c>
      <c r="AK125" s="17">
        <v>0.41284127069897603</v>
      </c>
      <c r="AL125" s="17"/>
      <c r="AM125" s="17">
        <v>0.45454447929052</v>
      </c>
    </row>
    <row r="126" spans="2:39" x14ac:dyDescent="0.35">
      <c r="B126" t="s">
        <v>134</v>
      </c>
      <c r="C126" s="17">
        <v>0.23050348628735401</v>
      </c>
      <c r="D126" s="17">
        <v>0.225596900265737</v>
      </c>
      <c r="E126" s="17">
        <v>0.232426200877074</v>
      </c>
      <c r="F126" s="17"/>
      <c r="G126" s="17">
        <v>0.18697605325442601</v>
      </c>
      <c r="H126" s="17">
        <v>0.12828502007909401</v>
      </c>
      <c r="I126" s="17">
        <v>0.26660298129180399</v>
      </c>
      <c r="J126" s="17">
        <v>0.25762171532484401</v>
      </c>
      <c r="K126" s="17">
        <v>0.31902839075747502</v>
      </c>
      <c r="L126" s="17">
        <v>0.19407874213505699</v>
      </c>
      <c r="M126" s="17"/>
      <c r="N126" s="17">
        <v>0.26396633510428902</v>
      </c>
      <c r="O126" s="17">
        <v>0.27107611055065101</v>
      </c>
      <c r="P126" s="17">
        <v>0.22489430795069901</v>
      </c>
      <c r="Q126" s="17">
        <v>0.11768143848795801</v>
      </c>
      <c r="R126" s="17">
        <v>0.246074243064829</v>
      </c>
      <c r="S126" s="17">
        <v>0.22705505434527701</v>
      </c>
      <c r="T126" s="17">
        <v>0.178630766299753</v>
      </c>
      <c r="U126" s="17">
        <v>0.28673585748754099</v>
      </c>
      <c r="V126" s="17">
        <v>0.304329351493001</v>
      </c>
      <c r="W126" s="17">
        <v>0.24137924670928201</v>
      </c>
      <c r="X126" s="17">
        <v>0.36969259778436803</v>
      </c>
      <c r="Y126" s="17">
        <v>0.17346832867186901</v>
      </c>
      <c r="Z126" s="17">
        <v>8.3456507369019495E-2</v>
      </c>
      <c r="AA126" s="17">
        <v>9.8211750805902401E-2</v>
      </c>
      <c r="AB126" s="17">
        <v>0.18696039135332401</v>
      </c>
      <c r="AC126" s="17">
        <v>8.1100112665371704E-2</v>
      </c>
      <c r="AD126" s="17">
        <v>0.34992667806105299</v>
      </c>
      <c r="AE126" s="17">
        <v>0.58978247201968503</v>
      </c>
      <c r="AF126" s="17">
        <v>0.26159961394605202</v>
      </c>
      <c r="AG126" s="17">
        <v>0.30978121658894697</v>
      </c>
      <c r="AH126" s="17">
        <v>0.19693634208456301</v>
      </c>
      <c r="AI126" s="17"/>
      <c r="AJ126" s="17">
        <v>0.22604859189679399</v>
      </c>
      <c r="AK126" s="17">
        <v>0.234228429756725</v>
      </c>
      <c r="AL126" s="17"/>
      <c r="AM126" s="17">
        <v>0.15614831628905201</v>
      </c>
    </row>
    <row r="127" spans="2:39" x14ac:dyDescent="0.35">
      <c r="B127" t="s">
        <v>135</v>
      </c>
      <c r="C127" s="17">
        <v>4.5662080820073697E-2</v>
      </c>
      <c r="D127" s="17">
        <v>5.6588842266496901E-2</v>
      </c>
      <c r="E127" s="17">
        <v>3.5265775467401103E-2</v>
      </c>
      <c r="F127" s="17"/>
      <c r="G127" s="17">
        <v>4.5316430533596998E-2</v>
      </c>
      <c r="H127" s="17">
        <v>1.38353028542004E-2</v>
      </c>
      <c r="I127" s="17">
        <v>2.0860982309695599E-2</v>
      </c>
      <c r="J127" s="17">
        <v>3.3611150688446501E-2</v>
      </c>
      <c r="K127" s="17">
        <v>2.4049669235273401E-2</v>
      </c>
      <c r="L127" s="17">
        <v>0.13357124653062899</v>
      </c>
      <c r="M127" s="17"/>
      <c r="N127" s="17">
        <v>0.121012559629497</v>
      </c>
      <c r="O127" s="17">
        <v>4.9536101992054403E-2</v>
      </c>
      <c r="P127" s="17">
        <v>1.02888683834434E-2</v>
      </c>
      <c r="Q127" s="17">
        <v>4.41463144099098E-2</v>
      </c>
      <c r="R127" s="17">
        <v>7.5657875197153696E-2</v>
      </c>
      <c r="S127" s="17">
        <v>0</v>
      </c>
      <c r="T127" s="17">
        <v>6.39142169496347E-2</v>
      </c>
      <c r="U127" s="17">
        <v>0</v>
      </c>
      <c r="V127" s="17">
        <v>1.8329253481051799E-2</v>
      </c>
      <c r="W127" s="17">
        <v>6.98253653136299E-2</v>
      </c>
      <c r="X127" s="17">
        <v>0</v>
      </c>
      <c r="Y127" s="17">
        <v>5.5533490808885699E-2</v>
      </c>
      <c r="Z127" s="17">
        <v>0</v>
      </c>
      <c r="AA127" s="17">
        <v>0</v>
      </c>
      <c r="AB127" s="17">
        <v>0</v>
      </c>
      <c r="AC127" s="17">
        <v>5.21076120527195E-2</v>
      </c>
      <c r="AD127" s="17">
        <v>4.1805408208367603E-2</v>
      </c>
      <c r="AE127" s="17">
        <v>0</v>
      </c>
      <c r="AF127" s="17">
        <v>0</v>
      </c>
      <c r="AG127" s="17">
        <v>0</v>
      </c>
      <c r="AH127" s="17">
        <v>0</v>
      </c>
      <c r="AI127" s="17"/>
      <c r="AJ127" s="17">
        <v>2.50934443041501E-2</v>
      </c>
      <c r="AK127" s="17">
        <v>5.4810566536353099E-2</v>
      </c>
      <c r="AL127" s="17"/>
      <c r="AM127" s="17">
        <v>2.4542817358472399E-2</v>
      </c>
    </row>
    <row r="128" spans="2:39" x14ac:dyDescent="0.35">
      <c r="B128" t="s">
        <v>136</v>
      </c>
      <c r="C128" s="17">
        <v>3.0578239085962602E-2</v>
      </c>
      <c r="D128" s="17">
        <v>3.5718641730409201E-2</v>
      </c>
      <c r="E128" s="17">
        <v>2.5720732660528399E-2</v>
      </c>
      <c r="F128" s="17"/>
      <c r="G128" s="17">
        <v>9.4871086435517303E-3</v>
      </c>
      <c r="H128" s="17">
        <v>3.1471336068549502E-2</v>
      </c>
      <c r="I128" s="17">
        <v>0</v>
      </c>
      <c r="J128" s="17">
        <v>2.3604918110419301E-2</v>
      </c>
      <c r="K128" s="17">
        <v>2.5034296673508299E-2</v>
      </c>
      <c r="L128" s="17">
        <v>8.7086125940038298E-2</v>
      </c>
      <c r="M128" s="17"/>
      <c r="N128" s="17">
        <v>0</v>
      </c>
      <c r="O128" s="17">
        <v>1.9509336551541599E-2</v>
      </c>
      <c r="P128" s="17">
        <v>7.0665124606733003E-3</v>
      </c>
      <c r="Q128" s="17">
        <v>0</v>
      </c>
      <c r="R128" s="17">
        <v>6.3920099876792397E-2</v>
      </c>
      <c r="S128" s="17">
        <v>0</v>
      </c>
      <c r="T128" s="17">
        <v>1.4962998814277E-2</v>
      </c>
      <c r="U128" s="17">
        <v>0</v>
      </c>
      <c r="V128" s="17">
        <v>0</v>
      </c>
      <c r="W128" s="17">
        <v>4.4349967101458797E-2</v>
      </c>
      <c r="X128" s="17">
        <v>8.8518200895703794E-2</v>
      </c>
      <c r="Y128" s="17">
        <v>0.124634312264125</v>
      </c>
      <c r="Z128" s="17">
        <v>0</v>
      </c>
      <c r="AA128" s="17">
        <v>0</v>
      </c>
      <c r="AB128" s="17">
        <v>0</v>
      </c>
      <c r="AC128" s="17">
        <v>5.4217565537767298E-2</v>
      </c>
      <c r="AD128" s="17">
        <v>8.0105311798239598E-2</v>
      </c>
      <c r="AE128" s="17">
        <v>0</v>
      </c>
      <c r="AF128" s="17">
        <v>0.34743258758817402</v>
      </c>
      <c r="AG128" s="17">
        <v>0</v>
      </c>
      <c r="AH128" s="17">
        <v>0</v>
      </c>
      <c r="AI128" s="17"/>
      <c r="AJ128" s="17">
        <v>1.0927842351398201E-2</v>
      </c>
      <c r="AK128" s="17">
        <v>4.03243707310302E-2</v>
      </c>
      <c r="AL128" s="17"/>
      <c r="AM128" s="17">
        <v>1.20932309299513E-2</v>
      </c>
    </row>
    <row r="129" spans="2:39" x14ac:dyDescent="0.35">
      <c r="B129" t="s">
        <v>62</v>
      </c>
      <c r="C129" s="17">
        <v>7.9342760698744193E-3</v>
      </c>
      <c r="D129" s="17">
        <v>7.9409271864928008E-3</v>
      </c>
      <c r="E129" s="17">
        <v>7.9569316112803601E-3</v>
      </c>
      <c r="F129" s="17"/>
      <c r="G129" s="17">
        <v>0</v>
      </c>
      <c r="H129" s="17">
        <v>6.2324760910681797E-3</v>
      </c>
      <c r="I129" s="17">
        <v>1.0322113420461101E-2</v>
      </c>
      <c r="J129" s="17">
        <v>1.0651808864858401E-2</v>
      </c>
      <c r="K129" s="17">
        <v>1.6903588560961701E-2</v>
      </c>
      <c r="L129" s="17">
        <v>0</v>
      </c>
      <c r="M129" s="17"/>
      <c r="N129" s="17">
        <v>1.7612170402776298E-2</v>
      </c>
      <c r="O129" s="17">
        <v>5.4036372017731297E-3</v>
      </c>
      <c r="P129" s="17">
        <v>0</v>
      </c>
      <c r="Q129" s="17">
        <v>1.0702910051131199E-2</v>
      </c>
      <c r="R129" s="17">
        <v>0</v>
      </c>
      <c r="S129" s="17">
        <v>2.9553771859794201E-2</v>
      </c>
      <c r="T129" s="17">
        <v>7.0607076148221197E-3</v>
      </c>
      <c r="U129" s="17">
        <v>0</v>
      </c>
      <c r="V129" s="17">
        <v>0</v>
      </c>
      <c r="W129" s="17">
        <v>0</v>
      </c>
      <c r="X129" s="17">
        <v>0</v>
      </c>
      <c r="Y129" s="17">
        <v>0</v>
      </c>
      <c r="Z129" s="17">
        <v>8.0654746802392999E-2</v>
      </c>
      <c r="AA129" s="17">
        <v>5.9688691694239598E-2</v>
      </c>
      <c r="AB129" s="17">
        <v>0</v>
      </c>
      <c r="AC129" s="17">
        <v>0</v>
      </c>
      <c r="AD129" s="17">
        <v>5.9401550724111303E-2</v>
      </c>
      <c r="AE129" s="17">
        <v>0</v>
      </c>
      <c r="AF129" s="17">
        <v>0</v>
      </c>
      <c r="AG129" s="17">
        <v>0</v>
      </c>
      <c r="AH129" s="17">
        <v>0</v>
      </c>
      <c r="AI129" s="17"/>
      <c r="AJ129" s="17">
        <v>3.6181463375654201E-3</v>
      </c>
      <c r="AK129" s="17">
        <v>5.8287100497876497E-3</v>
      </c>
      <c r="AL129" s="17"/>
      <c r="AM129" s="17">
        <v>0</v>
      </c>
    </row>
    <row r="130" spans="2:39" x14ac:dyDescent="0.35">
      <c r="B130" t="s">
        <v>137</v>
      </c>
      <c r="C130" s="17">
        <v>0.68532191773673501</v>
      </c>
      <c r="D130" s="17">
        <v>0.67415468855086402</v>
      </c>
      <c r="E130" s="17">
        <v>0.69863035938371598</v>
      </c>
      <c r="F130" s="17"/>
      <c r="G130" s="17">
        <v>0.75822040756842601</v>
      </c>
      <c r="H130" s="17">
        <v>0.82017586490708705</v>
      </c>
      <c r="I130" s="17">
        <v>0.70221392297803897</v>
      </c>
      <c r="J130" s="17">
        <v>0.67451040701143195</v>
      </c>
      <c r="K130" s="17">
        <v>0.61498405477278095</v>
      </c>
      <c r="L130" s="17">
        <v>0.58526388539427598</v>
      </c>
      <c r="M130" s="17"/>
      <c r="N130" s="17">
        <v>0.59740893486343805</v>
      </c>
      <c r="O130" s="17">
        <v>0.65447481370397997</v>
      </c>
      <c r="P130" s="17">
        <v>0.75775031120518399</v>
      </c>
      <c r="Q130" s="17">
        <v>0.82746933705100201</v>
      </c>
      <c r="R130" s="17">
        <v>0.61434778186122496</v>
      </c>
      <c r="S130" s="17">
        <v>0.74339117379492903</v>
      </c>
      <c r="T130" s="17">
        <v>0.73543131032151299</v>
      </c>
      <c r="U130" s="17">
        <v>0.71326414251245895</v>
      </c>
      <c r="V130" s="17">
        <v>0.67734139502594704</v>
      </c>
      <c r="W130" s="17">
        <v>0.64444542087562895</v>
      </c>
      <c r="X130" s="17">
        <v>0.54178920131992803</v>
      </c>
      <c r="Y130" s="17">
        <v>0.64636386825512004</v>
      </c>
      <c r="Z130" s="17">
        <v>0.83588874582858796</v>
      </c>
      <c r="AA130" s="17">
        <v>0.84209955749985799</v>
      </c>
      <c r="AB130" s="17">
        <v>0.81303960864667602</v>
      </c>
      <c r="AC130" s="17">
        <v>0.81257470974414103</v>
      </c>
      <c r="AD130" s="17">
        <v>0.46876105120822797</v>
      </c>
      <c r="AE130" s="17">
        <v>0.41021752798031502</v>
      </c>
      <c r="AF130" s="17">
        <v>0.39096779846577501</v>
      </c>
      <c r="AG130" s="17">
        <v>0.69021878341105303</v>
      </c>
      <c r="AH130" s="17">
        <v>0.80306365791543699</v>
      </c>
      <c r="AI130" s="17"/>
      <c r="AJ130" s="17">
        <v>0.73431197511009305</v>
      </c>
      <c r="AK130" s="17">
        <v>0.66480792292610402</v>
      </c>
      <c r="AL130" s="17"/>
      <c r="AM130" s="17">
        <v>0.80721563542252395</v>
      </c>
    </row>
    <row r="131" spans="2:39" x14ac:dyDescent="0.35">
      <c r="B131" t="s">
        <v>138</v>
      </c>
      <c r="C131" s="17">
        <v>7.6240319906036205E-2</v>
      </c>
      <c r="D131" s="17">
        <v>9.2307483996906095E-2</v>
      </c>
      <c r="E131" s="17">
        <v>6.0986508127929502E-2</v>
      </c>
      <c r="F131" s="17"/>
      <c r="G131" s="17">
        <v>5.4803539177148697E-2</v>
      </c>
      <c r="H131" s="17">
        <v>4.5306638922749901E-2</v>
      </c>
      <c r="I131" s="17">
        <v>2.0860982309695599E-2</v>
      </c>
      <c r="J131" s="17">
        <v>5.7216068798865899E-2</v>
      </c>
      <c r="K131" s="17">
        <v>4.9083965908781703E-2</v>
      </c>
      <c r="L131" s="17">
        <v>0.220657372470668</v>
      </c>
      <c r="M131" s="17"/>
      <c r="N131" s="17">
        <v>0.121012559629497</v>
      </c>
      <c r="O131" s="17">
        <v>6.9045438543596002E-2</v>
      </c>
      <c r="P131" s="17">
        <v>1.73553808441167E-2</v>
      </c>
      <c r="Q131" s="17">
        <v>4.41463144099098E-2</v>
      </c>
      <c r="R131" s="17">
        <v>0.13957797507394601</v>
      </c>
      <c r="S131" s="17">
        <v>0</v>
      </c>
      <c r="T131" s="17">
        <v>7.8877215763911698E-2</v>
      </c>
      <c r="U131" s="17">
        <v>0</v>
      </c>
      <c r="V131" s="17">
        <v>1.8329253481051799E-2</v>
      </c>
      <c r="W131" s="17">
        <v>0.114175332415089</v>
      </c>
      <c r="X131" s="17">
        <v>8.8518200895703794E-2</v>
      </c>
      <c r="Y131" s="17">
        <v>0.180167803073011</v>
      </c>
      <c r="Z131" s="17">
        <v>0</v>
      </c>
      <c r="AA131" s="17">
        <v>0</v>
      </c>
      <c r="AB131" s="17">
        <v>0</v>
      </c>
      <c r="AC131" s="17">
        <v>0.106325177590487</v>
      </c>
      <c r="AD131" s="17">
        <v>0.12191072000660701</v>
      </c>
      <c r="AE131" s="17">
        <v>0</v>
      </c>
      <c r="AF131" s="17">
        <v>0.34743258758817402</v>
      </c>
      <c r="AG131" s="17">
        <v>0</v>
      </c>
      <c r="AH131" s="17">
        <v>0</v>
      </c>
      <c r="AI131" s="17"/>
      <c r="AJ131" s="17">
        <v>3.6021286655548303E-2</v>
      </c>
      <c r="AK131" s="17">
        <v>9.5134937267383396E-2</v>
      </c>
      <c r="AL131" s="17"/>
      <c r="AM131" s="17">
        <v>3.6636048288423699E-2</v>
      </c>
    </row>
    <row r="132" spans="2:39" x14ac:dyDescent="0.35">
      <c r="B132" t="s">
        <v>139</v>
      </c>
      <c r="C132" s="17">
        <v>0.60908159783069904</v>
      </c>
      <c r="D132" s="17">
        <v>0.581847204553957</v>
      </c>
      <c r="E132" s="17">
        <v>0.63764385125578704</v>
      </c>
      <c r="F132" s="17"/>
      <c r="G132" s="17">
        <v>0.70341686839127704</v>
      </c>
      <c r="H132" s="17">
        <v>0.77486922598433805</v>
      </c>
      <c r="I132" s="17">
        <v>0.68135294066834395</v>
      </c>
      <c r="J132" s="17">
        <v>0.61729433821256596</v>
      </c>
      <c r="K132" s="17">
        <v>0.56590008886399901</v>
      </c>
      <c r="L132" s="17">
        <v>0.36460651292360802</v>
      </c>
      <c r="M132" s="17"/>
      <c r="N132" s="17">
        <v>0.47639637523394102</v>
      </c>
      <c r="O132" s="17">
        <v>0.58542937516038396</v>
      </c>
      <c r="P132" s="17">
        <v>0.74039493036106696</v>
      </c>
      <c r="Q132" s="17">
        <v>0.78332302264109199</v>
      </c>
      <c r="R132" s="17">
        <v>0.47476980678727898</v>
      </c>
      <c r="S132" s="17">
        <v>0.74339117379492903</v>
      </c>
      <c r="T132" s="17">
        <v>0.65655409455760105</v>
      </c>
      <c r="U132" s="17">
        <v>0.71326414251245895</v>
      </c>
      <c r="V132" s="17">
        <v>0.65901214154489496</v>
      </c>
      <c r="W132" s="17">
        <v>0.53027008846054002</v>
      </c>
      <c r="X132" s="17">
        <v>0.45327100042422402</v>
      </c>
      <c r="Y132" s="17">
        <v>0.46619606518210899</v>
      </c>
      <c r="Z132" s="17">
        <v>0.83588874582858796</v>
      </c>
      <c r="AA132" s="17">
        <v>0.84209955749985799</v>
      </c>
      <c r="AB132" s="17">
        <v>0.81303960864667602</v>
      </c>
      <c r="AC132" s="17">
        <v>0.70624953215365505</v>
      </c>
      <c r="AD132" s="17">
        <v>0.34685033120162101</v>
      </c>
      <c r="AE132" s="17">
        <v>0.41021752798031502</v>
      </c>
      <c r="AF132" s="17">
        <v>4.3535210877600601E-2</v>
      </c>
      <c r="AG132" s="17">
        <v>0.69021878341105303</v>
      </c>
      <c r="AH132" s="17">
        <v>0.80306365791543699</v>
      </c>
      <c r="AI132" s="17"/>
      <c r="AJ132" s="17">
        <v>0.69829068845454401</v>
      </c>
      <c r="AK132" s="17">
        <v>0.56967298565872104</v>
      </c>
      <c r="AL132" s="17"/>
      <c r="AM132" s="17">
        <v>0.77057958713410002</v>
      </c>
    </row>
    <row r="133" spans="2:39"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row>
    <row r="134" spans="2:39" x14ac:dyDescent="0.35">
      <c r="B134" s="6" t="s">
        <v>143</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row>
    <row r="135" spans="2:39" x14ac:dyDescent="0.35">
      <c r="B135" s="24" t="s">
        <v>65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row>
    <row r="136" spans="2:39" x14ac:dyDescent="0.35">
      <c r="B136" t="s">
        <v>132</v>
      </c>
      <c r="C136" s="17">
        <v>0.15537234236264699</v>
      </c>
      <c r="D136" s="17">
        <v>0.200920928340278</v>
      </c>
      <c r="E136" s="17">
        <v>0.11190678125176</v>
      </c>
      <c r="F136" s="17"/>
      <c r="G136" s="17">
        <v>0.18033933566641699</v>
      </c>
      <c r="H136" s="17">
        <v>0.179317608947274</v>
      </c>
      <c r="I136" s="17">
        <v>0.18972486494115601</v>
      </c>
      <c r="J136" s="17">
        <v>0.17266290893465699</v>
      </c>
      <c r="K136" s="17">
        <v>0.16033661477882899</v>
      </c>
      <c r="L136" s="17">
        <v>6.1027171237695597E-2</v>
      </c>
      <c r="M136" s="17"/>
      <c r="N136" s="17">
        <v>0.18218857742390801</v>
      </c>
      <c r="O136" s="17">
        <v>0.15299396351157701</v>
      </c>
      <c r="P136" s="17">
        <v>0.16443613319682901</v>
      </c>
      <c r="Q136" s="17">
        <v>0.146018679887813</v>
      </c>
      <c r="R136" s="17">
        <v>0.100464385190663</v>
      </c>
      <c r="S136" s="17">
        <v>0.189046042494879</v>
      </c>
      <c r="T136" s="17">
        <v>0.17790034439907401</v>
      </c>
      <c r="U136" s="17">
        <v>0.19034638840471299</v>
      </c>
      <c r="V136" s="17">
        <v>0.279293746570493</v>
      </c>
      <c r="W136" s="17">
        <v>8.8812094358140206E-2</v>
      </c>
      <c r="X136" s="17">
        <v>0.221222946136166</v>
      </c>
      <c r="Y136" s="17">
        <v>0.18087338833035599</v>
      </c>
      <c r="Z136" s="17">
        <v>0.20440845878830399</v>
      </c>
      <c r="AA136" s="17">
        <v>0.22467929273037701</v>
      </c>
      <c r="AB136" s="17">
        <v>0.11341520077683399</v>
      </c>
      <c r="AC136" s="17">
        <v>0.20698339635061899</v>
      </c>
      <c r="AD136" s="17">
        <v>8.3902662677728404E-2</v>
      </c>
      <c r="AE136" s="17">
        <v>0</v>
      </c>
      <c r="AF136" s="17">
        <v>0.17174248992184399</v>
      </c>
      <c r="AG136" s="17">
        <v>0.21206842729387601</v>
      </c>
      <c r="AH136" s="17">
        <v>0.61725707807922703</v>
      </c>
      <c r="AI136" s="17"/>
      <c r="AJ136" s="17">
        <v>0.16437068068433799</v>
      </c>
      <c r="AK136" s="17">
        <v>0.15478086795058801</v>
      </c>
      <c r="AL136" s="17"/>
      <c r="AM136" s="17">
        <v>0.20033662468284699</v>
      </c>
    </row>
    <row r="137" spans="2:39" x14ac:dyDescent="0.35">
      <c r="B137" t="s">
        <v>133</v>
      </c>
      <c r="C137" s="17">
        <v>0.32946810272279897</v>
      </c>
      <c r="D137" s="17">
        <v>0.31211011715296699</v>
      </c>
      <c r="E137" s="17">
        <v>0.34614568806262802</v>
      </c>
      <c r="F137" s="17"/>
      <c r="G137" s="17">
        <v>0.36114761858509098</v>
      </c>
      <c r="H137" s="17">
        <v>0.40278049770546298</v>
      </c>
      <c r="I137" s="17">
        <v>0.33106034310299498</v>
      </c>
      <c r="J137" s="17">
        <v>0.36670829432521401</v>
      </c>
      <c r="K137" s="17">
        <v>0.32129535422529698</v>
      </c>
      <c r="L137" s="17">
        <v>0.216241379225832</v>
      </c>
      <c r="M137" s="17"/>
      <c r="N137" s="17">
        <v>0.24837242018017</v>
      </c>
      <c r="O137" s="17">
        <v>0.34474261746733398</v>
      </c>
      <c r="P137" s="17">
        <v>0.416419213905733</v>
      </c>
      <c r="Q137" s="17">
        <v>0.33016336367811799</v>
      </c>
      <c r="R137" s="17">
        <v>0.31541927967230499</v>
      </c>
      <c r="S137" s="17">
        <v>0.428609356306627</v>
      </c>
      <c r="T137" s="17">
        <v>0.29335584597733699</v>
      </c>
      <c r="U137" s="17">
        <v>0.23105961382159701</v>
      </c>
      <c r="V137" s="17">
        <v>0.17050774718547801</v>
      </c>
      <c r="W137" s="17">
        <v>0.44380413745810499</v>
      </c>
      <c r="X137" s="17">
        <v>0.18768298304834299</v>
      </c>
      <c r="Y137" s="17">
        <v>0.267298217449287</v>
      </c>
      <c r="Z137" s="17">
        <v>0.27078099347037898</v>
      </c>
      <c r="AA137" s="17">
        <v>0.50199170426462902</v>
      </c>
      <c r="AB137" s="17">
        <v>0.18953498544654099</v>
      </c>
      <c r="AC137" s="17">
        <v>0.37411979549351099</v>
      </c>
      <c r="AD137" s="17">
        <v>0.45330035769336402</v>
      </c>
      <c r="AE137" s="17">
        <v>0</v>
      </c>
      <c r="AF137" s="17">
        <v>0.21922530854392999</v>
      </c>
      <c r="AG137" s="17">
        <v>0.19625545898315799</v>
      </c>
      <c r="AH137" s="17">
        <v>0.19693634208456301</v>
      </c>
      <c r="AI137" s="17"/>
      <c r="AJ137" s="17">
        <v>0.41057413987534802</v>
      </c>
      <c r="AK137" s="17">
        <v>0.293823848603321</v>
      </c>
      <c r="AL137" s="17"/>
      <c r="AM137" s="17">
        <v>0.45779709273234698</v>
      </c>
    </row>
    <row r="138" spans="2:39" x14ac:dyDescent="0.35">
      <c r="B138" t="s">
        <v>134</v>
      </c>
      <c r="C138" s="17">
        <v>0.35790379018095902</v>
      </c>
      <c r="D138" s="17">
        <v>0.32929674415632199</v>
      </c>
      <c r="E138" s="17">
        <v>0.38687231316466703</v>
      </c>
      <c r="F138" s="17"/>
      <c r="G138" s="17">
        <v>0.30035407877693598</v>
      </c>
      <c r="H138" s="17">
        <v>0.30550790563998698</v>
      </c>
      <c r="I138" s="17">
        <v>0.377682364848622</v>
      </c>
      <c r="J138" s="17">
        <v>0.31145792325981098</v>
      </c>
      <c r="K138" s="17">
        <v>0.37991252986068302</v>
      </c>
      <c r="L138" s="17">
        <v>0.43985407786582498</v>
      </c>
      <c r="M138" s="17"/>
      <c r="N138" s="17">
        <v>0.425628321072968</v>
      </c>
      <c r="O138" s="17">
        <v>0.35539428486096403</v>
      </c>
      <c r="P138" s="17">
        <v>0.32492570281799799</v>
      </c>
      <c r="Q138" s="17">
        <v>0.35610036559921299</v>
      </c>
      <c r="R138" s="17">
        <v>0.36247656479639201</v>
      </c>
      <c r="S138" s="17">
        <v>0.28638298319809602</v>
      </c>
      <c r="T138" s="17">
        <v>0.30376766044514703</v>
      </c>
      <c r="U138" s="17">
        <v>0.468118426665038</v>
      </c>
      <c r="V138" s="17">
        <v>0.42088261031846402</v>
      </c>
      <c r="W138" s="17">
        <v>0.30191163409351701</v>
      </c>
      <c r="X138" s="17">
        <v>0.45361281468247999</v>
      </c>
      <c r="Y138" s="17">
        <v>0.206165459760593</v>
      </c>
      <c r="Z138" s="17">
        <v>0.43509481144451401</v>
      </c>
      <c r="AA138" s="17">
        <v>0.17401586921085099</v>
      </c>
      <c r="AB138" s="17">
        <v>0.54166668313945499</v>
      </c>
      <c r="AC138" s="17">
        <v>0.29740798290441101</v>
      </c>
      <c r="AD138" s="17">
        <v>0.34201273734475401</v>
      </c>
      <c r="AE138" s="17">
        <v>0.69860701368987099</v>
      </c>
      <c r="AF138" s="17">
        <v>0.60903220153422499</v>
      </c>
      <c r="AG138" s="17">
        <v>0.42790388544180502</v>
      </c>
      <c r="AH138" s="17">
        <v>0.18580657983621099</v>
      </c>
      <c r="AI138" s="17"/>
      <c r="AJ138" s="17">
        <v>0.31762526591644602</v>
      </c>
      <c r="AK138" s="17">
        <v>0.37376727716157299</v>
      </c>
      <c r="AL138" s="17"/>
      <c r="AM138" s="17">
        <v>0.26197787357102897</v>
      </c>
    </row>
    <row r="139" spans="2:39" x14ac:dyDescent="0.35">
      <c r="B139" t="s">
        <v>135</v>
      </c>
      <c r="C139" s="17">
        <v>8.78355550167359E-2</v>
      </c>
      <c r="D139" s="17">
        <v>8.1940399049755294E-2</v>
      </c>
      <c r="E139" s="17">
        <v>9.3856820461289597E-2</v>
      </c>
      <c r="F139" s="17"/>
      <c r="G139" s="17">
        <v>9.2828799271413506E-2</v>
      </c>
      <c r="H139" s="17">
        <v>7.0909181457845305E-2</v>
      </c>
      <c r="I139" s="17">
        <v>6.6594382000330105E-2</v>
      </c>
      <c r="J139" s="17">
        <v>7.7779302169521794E-2</v>
      </c>
      <c r="K139" s="17">
        <v>8.9208388901876004E-2</v>
      </c>
      <c r="L139" s="17">
        <v>0.131606301301259</v>
      </c>
      <c r="M139" s="17"/>
      <c r="N139" s="17">
        <v>0.11233201866996299</v>
      </c>
      <c r="O139" s="17">
        <v>7.3135738573538694E-2</v>
      </c>
      <c r="P139" s="17">
        <v>5.89146720631923E-2</v>
      </c>
      <c r="Q139" s="17">
        <v>0.119584567901555</v>
      </c>
      <c r="R139" s="17">
        <v>9.9017519964025094E-2</v>
      </c>
      <c r="S139" s="17">
        <v>6.6407846140603605E-2</v>
      </c>
      <c r="T139" s="17">
        <v>0.107902795393126</v>
      </c>
      <c r="U139" s="17">
        <v>6.5987316902872406E-2</v>
      </c>
      <c r="V139" s="17">
        <v>5.9491046839061798E-2</v>
      </c>
      <c r="W139" s="17">
        <v>9.4789062158145906E-2</v>
      </c>
      <c r="X139" s="17">
        <v>0.13748125613301199</v>
      </c>
      <c r="Y139" s="17">
        <v>0.318968826577404</v>
      </c>
      <c r="Z139" s="17">
        <v>5.2406176514528703E-2</v>
      </c>
      <c r="AA139" s="17">
        <v>0</v>
      </c>
      <c r="AB139" s="17">
        <v>9.9333892579096195E-2</v>
      </c>
      <c r="AC139" s="17">
        <v>7.1314014482391594E-2</v>
      </c>
      <c r="AD139" s="17">
        <v>6.1382691560042599E-2</v>
      </c>
      <c r="AE139" s="17">
        <v>0</v>
      </c>
      <c r="AF139" s="17">
        <v>0</v>
      </c>
      <c r="AG139" s="17">
        <v>0.163772228281161</v>
      </c>
      <c r="AH139" s="17">
        <v>0</v>
      </c>
      <c r="AI139" s="17"/>
      <c r="AJ139" s="17">
        <v>6.3685844094344704E-2</v>
      </c>
      <c r="AK139" s="17">
        <v>9.89006164480766E-2</v>
      </c>
      <c r="AL139" s="17"/>
      <c r="AM139" s="17">
        <v>4.7875621707646698E-2</v>
      </c>
    </row>
    <row r="140" spans="2:39" x14ac:dyDescent="0.35">
      <c r="B140" t="s">
        <v>136</v>
      </c>
      <c r="C140" s="17">
        <v>6.1439934708366201E-2</v>
      </c>
      <c r="D140" s="17">
        <v>6.1373280962710997E-2</v>
      </c>
      <c r="E140" s="17">
        <v>5.9375190798619602E-2</v>
      </c>
      <c r="F140" s="17"/>
      <c r="G140" s="17">
        <v>6.2165194500253103E-2</v>
      </c>
      <c r="H140" s="17">
        <v>3.1465594043375199E-2</v>
      </c>
      <c r="I140" s="17">
        <v>3.0534271613295E-2</v>
      </c>
      <c r="J140" s="17">
        <v>6.5395144047299805E-2</v>
      </c>
      <c r="K140" s="17">
        <v>3.7961558194019598E-2</v>
      </c>
      <c r="L140" s="17">
        <v>0.13971839583738199</v>
      </c>
      <c r="M140" s="17"/>
      <c r="N140" s="17">
        <v>1.38664922502145E-2</v>
      </c>
      <c r="O140" s="17">
        <v>5.1372639340187799E-2</v>
      </c>
      <c r="P140" s="17">
        <v>3.53042780162484E-2</v>
      </c>
      <c r="Q140" s="17">
        <v>4.0353114274994203E-2</v>
      </c>
      <c r="R140" s="17">
        <v>0.12262225037661401</v>
      </c>
      <c r="S140" s="17">
        <v>0</v>
      </c>
      <c r="T140" s="17">
        <v>0.10705175486071</v>
      </c>
      <c r="U140" s="17">
        <v>4.4488254205779398E-2</v>
      </c>
      <c r="V140" s="17">
        <v>6.9824849086503202E-2</v>
      </c>
      <c r="W140" s="17">
        <v>7.0683071932091293E-2</v>
      </c>
      <c r="X140" s="17">
        <v>0</v>
      </c>
      <c r="Y140" s="17">
        <v>2.66941078823595E-2</v>
      </c>
      <c r="Z140" s="17">
        <v>3.7309559782274598E-2</v>
      </c>
      <c r="AA140" s="17">
        <v>9.9313133794142902E-2</v>
      </c>
      <c r="AB140" s="17">
        <v>5.60492380580737E-2</v>
      </c>
      <c r="AC140" s="17">
        <v>5.0174810769067497E-2</v>
      </c>
      <c r="AD140" s="17">
        <v>0</v>
      </c>
      <c r="AE140" s="17">
        <v>0.30139298631012901</v>
      </c>
      <c r="AF140" s="17">
        <v>0</v>
      </c>
      <c r="AG140" s="17">
        <v>0</v>
      </c>
      <c r="AH140" s="17">
        <v>0</v>
      </c>
      <c r="AI140" s="17"/>
      <c r="AJ140" s="17">
        <v>3.7244370224801697E-2</v>
      </c>
      <c r="AK140" s="17">
        <v>7.11464781459787E-2</v>
      </c>
      <c r="AL140" s="17"/>
      <c r="AM140" s="17">
        <v>3.1338397440506503E-2</v>
      </c>
    </row>
    <row r="141" spans="2:39" x14ac:dyDescent="0.35">
      <c r="B141" t="s">
        <v>62</v>
      </c>
      <c r="C141" s="17">
        <v>7.98027500849279E-3</v>
      </c>
      <c r="D141" s="17">
        <v>1.4358530337966E-2</v>
      </c>
      <c r="E141" s="17">
        <v>1.84320626103623E-3</v>
      </c>
      <c r="F141" s="17"/>
      <c r="G141" s="17">
        <v>3.1649731998884801E-3</v>
      </c>
      <c r="H141" s="17">
        <v>1.00192122060552E-2</v>
      </c>
      <c r="I141" s="17">
        <v>4.4037734936029299E-3</v>
      </c>
      <c r="J141" s="17">
        <v>5.9964272634967803E-3</v>
      </c>
      <c r="K141" s="17">
        <v>1.12855540392954E-2</v>
      </c>
      <c r="L141" s="17">
        <v>1.1552674532007E-2</v>
      </c>
      <c r="M141" s="17"/>
      <c r="N141" s="17">
        <v>1.7612170402776298E-2</v>
      </c>
      <c r="O141" s="17">
        <v>2.2360756246399102E-2</v>
      </c>
      <c r="P141" s="17">
        <v>0</v>
      </c>
      <c r="Q141" s="17">
        <v>7.7799086583064904E-3</v>
      </c>
      <c r="R141" s="17">
        <v>0</v>
      </c>
      <c r="S141" s="17">
        <v>2.9553771859794201E-2</v>
      </c>
      <c r="T141" s="17">
        <v>1.00215989246056E-2</v>
      </c>
      <c r="U141" s="17">
        <v>0</v>
      </c>
      <c r="V141" s="17">
        <v>0</v>
      </c>
      <c r="W141" s="17">
        <v>0</v>
      </c>
      <c r="X141" s="17">
        <v>0</v>
      </c>
      <c r="Y141" s="17">
        <v>0</v>
      </c>
      <c r="Z141" s="17">
        <v>0</v>
      </c>
      <c r="AA141" s="17">
        <v>0</v>
      </c>
      <c r="AB141" s="17">
        <v>0</v>
      </c>
      <c r="AC141" s="17">
        <v>0</v>
      </c>
      <c r="AD141" s="17">
        <v>5.9401550724111303E-2</v>
      </c>
      <c r="AE141" s="17">
        <v>0</v>
      </c>
      <c r="AF141" s="17">
        <v>0</v>
      </c>
      <c r="AG141" s="17">
        <v>0</v>
      </c>
      <c r="AH141" s="17">
        <v>0</v>
      </c>
      <c r="AI141" s="17"/>
      <c r="AJ141" s="17">
        <v>6.4996992047208499E-3</v>
      </c>
      <c r="AK141" s="17">
        <v>7.5809116904630497E-3</v>
      </c>
      <c r="AL141" s="17"/>
      <c r="AM141" s="17">
        <v>6.7438986562474101E-4</v>
      </c>
    </row>
    <row r="142" spans="2:39" x14ac:dyDescent="0.35">
      <c r="B142" t="s">
        <v>137</v>
      </c>
      <c r="C142" s="17">
        <v>0.48484044508544599</v>
      </c>
      <c r="D142" s="17">
        <v>0.51303104549324496</v>
      </c>
      <c r="E142" s="17">
        <v>0.45805246931438798</v>
      </c>
      <c r="F142" s="17"/>
      <c r="G142" s="17">
        <v>0.54148695425150895</v>
      </c>
      <c r="H142" s="17">
        <v>0.58209810665273698</v>
      </c>
      <c r="I142" s="17">
        <v>0.52078520804414996</v>
      </c>
      <c r="J142" s="17">
        <v>0.53937120325987098</v>
      </c>
      <c r="K142" s="17">
        <v>0.48163196900412603</v>
      </c>
      <c r="L142" s="17">
        <v>0.277268550463527</v>
      </c>
      <c r="M142" s="17"/>
      <c r="N142" s="17">
        <v>0.43056099760407801</v>
      </c>
      <c r="O142" s="17">
        <v>0.49773658097890999</v>
      </c>
      <c r="P142" s="17">
        <v>0.58085534710256104</v>
      </c>
      <c r="Q142" s="17">
        <v>0.47618204356593102</v>
      </c>
      <c r="R142" s="17">
        <v>0.41588366486296802</v>
      </c>
      <c r="S142" s="17">
        <v>0.61765539880150599</v>
      </c>
      <c r="T142" s="17">
        <v>0.47125619037641098</v>
      </c>
      <c r="U142" s="17">
        <v>0.42140600222630997</v>
      </c>
      <c r="V142" s="17">
        <v>0.449801493755971</v>
      </c>
      <c r="W142" s="17">
        <v>0.53261623181624596</v>
      </c>
      <c r="X142" s="17">
        <v>0.40890592918450902</v>
      </c>
      <c r="Y142" s="17">
        <v>0.44817160577964299</v>
      </c>
      <c r="Z142" s="17">
        <v>0.47518945225868298</v>
      </c>
      <c r="AA142" s="17">
        <v>0.72667099699500604</v>
      </c>
      <c r="AB142" s="17">
        <v>0.302950186223375</v>
      </c>
      <c r="AC142" s="17">
        <v>0.58110319184412995</v>
      </c>
      <c r="AD142" s="17">
        <v>0.53720302037109202</v>
      </c>
      <c r="AE142" s="17">
        <v>0</v>
      </c>
      <c r="AF142" s="17">
        <v>0.39096779846577501</v>
      </c>
      <c r="AG142" s="17">
        <v>0.40832388627703398</v>
      </c>
      <c r="AH142" s="17">
        <v>0.81419342016378904</v>
      </c>
      <c r="AI142" s="17"/>
      <c r="AJ142" s="17">
        <v>0.57494482055968699</v>
      </c>
      <c r="AK142" s="17">
        <v>0.44860471655390899</v>
      </c>
      <c r="AL142" s="17"/>
      <c r="AM142" s="17">
        <v>0.658133717415194</v>
      </c>
    </row>
    <row r="143" spans="2:39" x14ac:dyDescent="0.35">
      <c r="B143" t="s">
        <v>138</v>
      </c>
      <c r="C143" s="17">
        <v>0.14927548972510199</v>
      </c>
      <c r="D143" s="17">
        <v>0.143313680012466</v>
      </c>
      <c r="E143" s="17">
        <v>0.15323201125990901</v>
      </c>
      <c r="F143" s="17"/>
      <c r="G143" s="17">
        <v>0.154993993771667</v>
      </c>
      <c r="H143" s="17">
        <v>0.102374775501221</v>
      </c>
      <c r="I143" s="17">
        <v>9.7128653613625202E-2</v>
      </c>
      <c r="J143" s="17">
        <v>0.14317444621682199</v>
      </c>
      <c r="K143" s="17">
        <v>0.12716994709589599</v>
      </c>
      <c r="L143" s="17">
        <v>0.27132469713864099</v>
      </c>
      <c r="M143" s="17"/>
      <c r="N143" s="17">
        <v>0.126198510920177</v>
      </c>
      <c r="O143" s="17">
        <v>0.124508377913726</v>
      </c>
      <c r="P143" s="17">
        <v>9.42189500794407E-2</v>
      </c>
      <c r="Q143" s="17">
        <v>0.159937682176549</v>
      </c>
      <c r="R143" s="17">
        <v>0.22163977034064</v>
      </c>
      <c r="S143" s="17">
        <v>6.6407846140603605E-2</v>
      </c>
      <c r="T143" s="17">
        <v>0.214954550253836</v>
      </c>
      <c r="U143" s="17">
        <v>0.110475571108652</v>
      </c>
      <c r="V143" s="17">
        <v>0.129315895925565</v>
      </c>
      <c r="W143" s="17">
        <v>0.16547213409023701</v>
      </c>
      <c r="X143" s="17">
        <v>0.13748125613301199</v>
      </c>
      <c r="Y143" s="17">
        <v>0.34566293445976298</v>
      </c>
      <c r="Z143" s="17">
        <v>8.9715736296803295E-2</v>
      </c>
      <c r="AA143" s="17">
        <v>9.9313133794142902E-2</v>
      </c>
      <c r="AB143" s="17">
        <v>0.15538313063716999</v>
      </c>
      <c r="AC143" s="17">
        <v>0.121488825251459</v>
      </c>
      <c r="AD143" s="17">
        <v>6.1382691560042599E-2</v>
      </c>
      <c r="AE143" s="17">
        <v>0.30139298631012901</v>
      </c>
      <c r="AF143" s="17">
        <v>0</v>
      </c>
      <c r="AG143" s="17">
        <v>0.163772228281161</v>
      </c>
      <c r="AH143" s="17">
        <v>0</v>
      </c>
      <c r="AI143" s="17"/>
      <c r="AJ143" s="17">
        <v>0.10093021431914601</v>
      </c>
      <c r="AK143" s="17">
        <v>0.17004709459405501</v>
      </c>
      <c r="AL143" s="17"/>
      <c r="AM143" s="17">
        <v>7.9214019148153195E-2</v>
      </c>
    </row>
    <row r="144" spans="2:39" x14ac:dyDescent="0.35">
      <c r="B144" t="s">
        <v>139</v>
      </c>
      <c r="C144" s="17">
        <v>0.33556495536034397</v>
      </c>
      <c r="D144" s="17">
        <v>0.36971736548077899</v>
      </c>
      <c r="E144" s="17">
        <v>0.30482045805447899</v>
      </c>
      <c r="F144" s="17"/>
      <c r="G144" s="17">
        <v>0.386492960479842</v>
      </c>
      <c r="H144" s="17">
        <v>0.479723331151517</v>
      </c>
      <c r="I144" s="17">
        <v>0.42365655443052502</v>
      </c>
      <c r="J144" s="17">
        <v>0.39619675704304902</v>
      </c>
      <c r="K144" s="17">
        <v>0.35446202190823001</v>
      </c>
      <c r="L144" s="17">
        <v>5.9438533248860597E-3</v>
      </c>
      <c r="M144" s="17"/>
      <c r="N144" s="17">
        <v>0.30436248668390098</v>
      </c>
      <c r="O144" s="17">
        <v>0.37322820306518401</v>
      </c>
      <c r="P144" s="17">
        <v>0.486636397023121</v>
      </c>
      <c r="Q144" s="17">
        <v>0.316244361389382</v>
      </c>
      <c r="R144" s="17">
        <v>0.19424389452232901</v>
      </c>
      <c r="S144" s="17">
        <v>0.55124755266090197</v>
      </c>
      <c r="T144" s="17">
        <v>0.256301640122575</v>
      </c>
      <c r="U144" s="17">
        <v>0.310930431117658</v>
      </c>
      <c r="V144" s="17">
        <v>0.32048559783040598</v>
      </c>
      <c r="W144" s="17">
        <v>0.36714409772600798</v>
      </c>
      <c r="X144" s="17">
        <v>0.27142467305149698</v>
      </c>
      <c r="Y144" s="17">
        <v>0.10250867131987999</v>
      </c>
      <c r="Z144" s="17">
        <v>0.38547371596188001</v>
      </c>
      <c r="AA144" s="17">
        <v>0.62735786320086295</v>
      </c>
      <c r="AB144" s="17">
        <v>0.147567055586205</v>
      </c>
      <c r="AC144" s="17">
        <v>0.45961436659267102</v>
      </c>
      <c r="AD144" s="17">
        <v>0.47582032881104902</v>
      </c>
      <c r="AE144" s="17">
        <v>-0.30139298631012901</v>
      </c>
      <c r="AF144" s="17">
        <v>0.39096779846577501</v>
      </c>
      <c r="AG144" s="17">
        <v>0.244551657995873</v>
      </c>
      <c r="AH144" s="17">
        <v>0.81419342016378904</v>
      </c>
      <c r="AI144" s="17"/>
      <c r="AJ144" s="17">
        <v>0.47401460624053998</v>
      </c>
      <c r="AK144" s="17">
        <v>0.27855762195985301</v>
      </c>
      <c r="AL144" s="17"/>
      <c r="AM144" s="17">
        <v>0.57891969826704004</v>
      </c>
    </row>
    <row r="145" spans="2:39" x14ac:dyDescent="0.35">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row>
    <row r="146" spans="2:39" x14ac:dyDescent="0.35">
      <c r="B146" s="6" t="s">
        <v>144</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row>
    <row r="147" spans="2:39" x14ac:dyDescent="0.35">
      <c r="B147" s="24" t="s">
        <v>65</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row>
    <row r="148" spans="2:39" x14ac:dyDescent="0.35">
      <c r="B148" t="s">
        <v>132</v>
      </c>
      <c r="C148" s="17">
        <v>0.26158350339733899</v>
      </c>
      <c r="D148" s="17">
        <v>0.25891414375376598</v>
      </c>
      <c r="E148" s="17">
        <v>0.26512308646011901</v>
      </c>
      <c r="F148" s="17"/>
      <c r="G148" s="17">
        <v>0.44705868899833001</v>
      </c>
      <c r="H148" s="17">
        <v>0.31170423242561102</v>
      </c>
      <c r="I148" s="17">
        <v>0.29859643520462298</v>
      </c>
      <c r="J148" s="17">
        <v>0.271331293456682</v>
      </c>
      <c r="K148" s="17">
        <v>0.20140227490670401</v>
      </c>
      <c r="L148" s="17">
        <v>0.12086893399729801</v>
      </c>
      <c r="M148" s="17"/>
      <c r="N148" s="17">
        <v>0.220422301742148</v>
      </c>
      <c r="O148" s="17">
        <v>0.24708815010815799</v>
      </c>
      <c r="P148" s="17">
        <v>0.24400068997766899</v>
      </c>
      <c r="Q148" s="17">
        <v>0.25358087374655303</v>
      </c>
      <c r="R148" s="17">
        <v>0.260566103520947</v>
      </c>
      <c r="S148" s="17">
        <v>0.106353789679156</v>
      </c>
      <c r="T148" s="17">
        <v>0.247496270065374</v>
      </c>
      <c r="U148" s="17">
        <v>0.45030992230432498</v>
      </c>
      <c r="V148" s="17">
        <v>0.31886915671278299</v>
      </c>
      <c r="W148" s="17">
        <v>0.25967174804699</v>
      </c>
      <c r="X148" s="17">
        <v>0.23242289798664001</v>
      </c>
      <c r="Y148" s="17">
        <v>0.13363929763846299</v>
      </c>
      <c r="Z148" s="17">
        <v>0.42113543146471299</v>
      </c>
      <c r="AA148" s="17">
        <v>0.28562106130581599</v>
      </c>
      <c r="AB148" s="17">
        <v>0.21493032897582401</v>
      </c>
      <c r="AC148" s="17">
        <v>0.53412739087651095</v>
      </c>
      <c r="AD148" s="17">
        <v>0.436630752696678</v>
      </c>
      <c r="AE148" s="17">
        <v>0</v>
      </c>
      <c r="AF148" s="17">
        <v>0.36451596590433</v>
      </c>
      <c r="AG148" s="17">
        <v>0.21206842729387601</v>
      </c>
      <c r="AH148" s="17">
        <v>0.234514156158453</v>
      </c>
      <c r="AI148" s="17"/>
      <c r="AJ148" s="17">
        <v>0.30899586709045901</v>
      </c>
      <c r="AK148" s="17">
        <v>0.24338704741468001</v>
      </c>
      <c r="AL148" s="17"/>
      <c r="AM148" s="17">
        <v>0.34785887286691303</v>
      </c>
    </row>
    <row r="149" spans="2:39" x14ac:dyDescent="0.35">
      <c r="B149" t="s">
        <v>133</v>
      </c>
      <c r="C149" s="17">
        <v>0.43425998133344001</v>
      </c>
      <c r="D149" s="17">
        <v>0.44629894441178197</v>
      </c>
      <c r="E149" s="17">
        <v>0.42054713736071597</v>
      </c>
      <c r="F149" s="17"/>
      <c r="G149" s="17">
        <v>0.40093714949267001</v>
      </c>
      <c r="H149" s="17">
        <v>0.496915437399777</v>
      </c>
      <c r="I149" s="17">
        <v>0.415223769065099</v>
      </c>
      <c r="J149" s="17">
        <v>0.39926807336504899</v>
      </c>
      <c r="K149" s="17">
        <v>0.459083426104475</v>
      </c>
      <c r="L149" s="17">
        <v>0.42905821627158802</v>
      </c>
      <c r="M149" s="17"/>
      <c r="N149" s="17">
        <v>0.28878425498975102</v>
      </c>
      <c r="O149" s="17">
        <v>0.48000188070494398</v>
      </c>
      <c r="P149" s="17">
        <v>0.52367978891453904</v>
      </c>
      <c r="Q149" s="17">
        <v>0.57769132855975103</v>
      </c>
      <c r="R149" s="17">
        <v>0.42125194024011797</v>
      </c>
      <c r="S149" s="17">
        <v>0.709478372454867</v>
      </c>
      <c r="T149" s="17">
        <v>0.39353910117270902</v>
      </c>
      <c r="U149" s="17">
        <v>0.14374677469609901</v>
      </c>
      <c r="V149" s="17">
        <v>0.30143592159259203</v>
      </c>
      <c r="W149" s="17">
        <v>0.37181889681667402</v>
      </c>
      <c r="X149" s="17">
        <v>0.45442079644332101</v>
      </c>
      <c r="Y149" s="17">
        <v>0.42268250148570002</v>
      </c>
      <c r="Z149" s="17">
        <v>0.26019909034734801</v>
      </c>
      <c r="AA149" s="17">
        <v>0.30064954270560201</v>
      </c>
      <c r="AB149" s="17">
        <v>0.52484021669041803</v>
      </c>
      <c r="AC149" s="17">
        <v>0.384740920824441</v>
      </c>
      <c r="AD149" s="17">
        <v>0.295887740663619</v>
      </c>
      <c r="AE149" s="17">
        <v>0.41021752798031502</v>
      </c>
      <c r="AF149" s="17">
        <v>0.63548403409567</v>
      </c>
      <c r="AG149" s="17">
        <v>0.42790388544180502</v>
      </c>
      <c r="AH149" s="17">
        <v>0.18580657983621099</v>
      </c>
      <c r="AI149" s="17"/>
      <c r="AJ149" s="17">
        <v>0.45389849608037902</v>
      </c>
      <c r="AK149" s="17">
        <v>0.42713416084091999</v>
      </c>
      <c r="AL149" s="17"/>
      <c r="AM149" s="17">
        <v>0.45440253653044999</v>
      </c>
    </row>
    <row r="150" spans="2:39" x14ac:dyDescent="0.35">
      <c r="B150" t="s">
        <v>134</v>
      </c>
      <c r="C150" s="17">
        <v>0.22971698292540799</v>
      </c>
      <c r="D150" s="17">
        <v>0.218712179055567</v>
      </c>
      <c r="E150" s="17">
        <v>0.24119822872972799</v>
      </c>
      <c r="F150" s="17"/>
      <c r="G150" s="17">
        <v>0.13489475481205099</v>
      </c>
      <c r="H150" s="17">
        <v>0.14406814977948701</v>
      </c>
      <c r="I150" s="17">
        <v>0.25497031725804897</v>
      </c>
      <c r="J150" s="17">
        <v>0.25074081767087097</v>
      </c>
      <c r="K150" s="17">
        <v>0.28030714957163599</v>
      </c>
      <c r="L150" s="17">
        <v>0.26194178018949199</v>
      </c>
      <c r="M150" s="17"/>
      <c r="N150" s="17">
        <v>0.384324740906129</v>
      </c>
      <c r="O150" s="17">
        <v>0.21278158197945601</v>
      </c>
      <c r="P150" s="17">
        <v>0.188180009679115</v>
      </c>
      <c r="Q150" s="17">
        <v>0.10609866457434899</v>
      </c>
      <c r="R150" s="17">
        <v>0.27100456466796902</v>
      </c>
      <c r="S150" s="17">
        <v>0.15461406600618199</v>
      </c>
      <c r="T150" s="17">
        <v>0.228869042003811</v>
      </c>
      <c r="U150" s="17">
        <v>0.32409545314066901</v>
      </c>
      <c r="V150" s="17">
        <v>0.32020387485556301</v>
      </c>
      <c r="W150" s="17">
        <v>0.27036851679593299</v>
      </c>
      <c r="X150" s="17">
        <v>0.24126407329020999</v>
      </c>
      <c r="Y150" s="17">
        <v>0.159552978010846</v>
      </c>
      <c r="Z150" s="17">
        <v>0.31866547818794</v>
      </c>
      <c r="AA150" s="17">
        <v>0.25472757050019901</v>
      </c>
      <c r="AB150" s="17">
        <v>0.26022945433375699</v>
      </c>
      <c r="AC150" s="17">
        <v>8.1131688299048599E-2</v>
      </c>
      <c r="AD150" s="17">
        <v>0.208079955915592</v>
      </c>
      <c r="AE150" s="17">
        <v>0.28838948570955503</v>
      </c>
      <c r="AF150" s="17">
        <v>0</v>
      </c>
      <c r="AG150" s="17">
        <v>0.19625545898315799</v>
      </c>
      <c r="AH150" s="17">
        <v>0.57967926400533598</v>
      </c>
      <c r="AI150" s="17"/>
      <c r="AJ150" s="17">
        <v>0.20921424580074199</v>
      </c>
      <c r="AK150" s="17">
        <v>0.23359742585739199</v>
      </c>
      <c r="AL150" s="17"/>
      <c r="AM150" s="17">
        <v>0.16670097930542499</v>
      </c>
    </row>
    <row r="151" spans="2:39" x14ac:dyDescent="0.35">
      <c r="B151" t="s">
        <v>135</v>
      </c>
      <c r="C151" s="17">
        <v>4.5524659418494803E-2</v>
      </c>
      <c r="D151" s="17">
        <v>3.8637374907779597E-2</v>
      </c>
      <c r="E151" s="17">
        <v>5.2349983344564199E-2</v>
      </c>
      <c r="F151" s="17"/>
      <c r="G151" s="17">
        <v>1.7109406696949402E-2</v>
      </c>
      <c r="H151" s="17">
        <v>2.4499470738219498E-2</v>
      </c>
      <c r="I151" s="17">
        <v>1.21654198458956E-2</v>
      </c>
      <c r="J151" s="17">
        <v>2.3255897734801901E-2</v>
      </c>
      <c r="K151" s="17">
        <v>4.0173899578719002E-2</v>
      </c>
      <c r="L151" s="17">
        <v>0.14345052914432199</v>
      </c>
      <c r="M151" s="17"/>
      <c r="N151" s="17">
        <v>8.8856531959196197E-2</v>
      </c>
      <c r="O151" s="17">
        <v>3.5575632615080101E-2</v>
      </c>
      <c r="P151" s="17">
        <v>2.7587457938596498E-2</v>
      </c>
      <c r="Q151" s="17">
        <v>4.41463144099098E-2</v>
      </c>
      <c r="R151" s="17">
        <v>7.7041561010011096E-3</v>
      </c>
      <c r="S151" s="17">
        <v>0</v>
      </c>
      <c r="T151" s="17">
        <v>7.7319154499468301E-2</v>
      </c>
      <c r="U151" s="17">
        <v>8.1847849858907404E-2</v>
      </c>
      <c r="V151" s="17">
        <v>5.9491046839061798E-2</v>
      </c>
      <c r="W151" s="17">
        <v>5.37908712389433E-2</v>
      </c>
      <c r="X151" s="17">
        <v>7.18922322798283E-2</v>
      </c>
      <c r="Y151" s="17">
        <v>0.259576842141376</v>
      </c>
      <c r="Z151" s="17">
        <v>0</v>
      </c>
      <c r="AA151" s="17">
        <v>9.9313133794142902E-2</v>
      </c>
      <c r="AB151" s="17">
        <v>0</v>
      </c>
      <c r="AC151" s="17">
        <v>0</v>
      </c>
      <c r="AD151" s="17">
        <v>0</v>
      </c>
      <c r="AE151" s="17">
        <v>0</v>
      </c>
      <c r="AF151" s="17">
        <v>0</v>
      </c>
      <c r="AG151" s="17">
        <v>0.163772228281161</v>
      </c>
      <c r="AH151" s="17">
        <v>0</v>
      </c>
      <c r="AI151" s="17"/>
      <c r="AJ151" s="17">
        <v>1.4496447054770401E-2</v>
      </c>
      <c r="AK151" s="17">
        <v>6.0794791320057801E-2</v>
      </c>
      <c r="AL151" s="17"/>
      <c r="AM151" s="17">
        <v>2.83497556762476E-2</v>
      </c>
    </row>
    <row r="152" spans="2:39" x14ac:dyDescent="0.35">
      <c r="B152" t="s">
        <v>136</v>
      </c>
      <c r="C152" s="17">
        <v>1.8339328975253099E-2</v>
      </c>
      <c r="D152" s="17">
        <v>2.5513043762545099E-2</v>
      </c>
      <c r="E152" s="17">
        <v>1.1471206220096701E-2</v>
      </c>
      <c r="F152" s="17"/>
      <c r="G152" s="17">
        <v>0</v>
      </c>
      <c r="H152" s="17">
        <v>1.9025973541918598E-2</v>
      </c>
      <c r="I152" s="17">
        <v>2.3201419353374598E-3</v>
      </c>
      <c r="J152" s="17">
        <v>3.6000161335349397E-2</v>
      </c>
      <c r="K152" s="17">
        <v>1.36759075852236E-2</v>
      </c>
      <c r="L152" s="17">
        <v>3.2505818601367503E-2</v>
      </c>
      <c r="M152" s="17"/>
      <c r="N152" s="17">
        <v>0</v>
      </c>
      <c r="O152" s="17">
        <v>1.3762467462377101E-2</v>
      </c>
      <c r="P152" s="17">
        <v>1.65520534900814E-2</v>
      </c>
      <c r="Q152" s="17">
        <v>0</v>
      </c>
      <c r="R152" s="17">
        <v>3.22112076930526E-2</v>
      </c>
      <c r="S152" s="17">
        <v>0</v>
      </c>
      <c r="T152" s="17">
        <v>2.5534296324233499E-2</v>
      </c>
      <c r="U152" s="17">
        <v>0</v>
      </c>
      <c r="V152" s="17">
        <v>0</v>
      </c>
      <c r="W152" s="17">
        <v>4.4349967101458797E-2</v>
      </c>
      <c r="X152" s="17">
        <v>0</v>
      </c>
      <c r="Y152" s="17">
        <v>2.4548380723614201E-2</v>
      </c>
      <c r="Z152" s="17">
        <v>0</v>
      </c>
      <c r="AA152" s="17">
        <v>0</v>
      </c>
      <c r="AB152" s="17">
        <v>0</v>
      </c>
      <c r="AC152" s="17">
        <v>0</v>
      </c>
      <c r="AD152" s="17">
        <v>0</v>
      </c>
      <c r="AE152" s="17">
        <v>0.30139298631012901</v>
      </c>
      <c r="AF152" s="17">
        <v>0</v>
      </c>
      <c r="AG152" s="17">
        <v>0</v>
      </c>
      <c r="AH152" s="17">
        <v>0</v>
      </c>
      <c r="AI152" s="17"/>
      <c r="AJ152" s="17">
        <v>7.8988286375490206E-3</v>
      </c>
      <c r="AK152" s="17">
        <v>2.30130151122914E-2</v>
      </c>
      <c r="AL152" s="17"/>
      <c r="AM152" s="17">
        <v>2.6878556209644399E-3</v>
      </c>
    </row>
    <row r="153" spans="2:39" x14ac:dyDescent="0.35">
      <c r="B153" t="s">
        <v>62</v>
      </c>
      <c r="C153" s="17">
        <v>1.05755439500647E-2</v>
      </c>
      <c r="D153" s="17">
        <v>1.1924314108561099E-2</v>
      </c>
      <c r="E153" s="17">
        <v>9.3103578847760094E-3</v>
      </c>
      <c r="F153" s="17"/>
      <c r="G153" s="17">
        <v>0</v>
      </c>
      <c r="H153" s="17">
        <v>3.7867361149870301E-3</v>
      </c>
      <c r="I153" s="17">
        <v>1.6723916690995499E-2</v>
      </c>
      <c r="J153" s="17">
        <v>1.94037564372464E-2</v>
      </c>
      <c r="K153" s="17">
        <v>5.3573422532424402E-3</v>
      </c>
      <c r="L153" s="17">
        <v>1.21747217959314E-2</v>
      </c>
      <c r="M153" s="17"/>
      <c r="N153" s="17">
        <v>1.7612170402776298E-2</v>
      </c>
      <c r="O153" s="17">
        <v>1.07902871299846E-2</v>
      </c>
      <c r="P153" s="17">
        <v>0</v>
      </c>
      <c r="Q153" s="17">
        <v>1.84828187094376E-2</v>
      </c>
      <c r="R153" s="17">
        <v>7.2620277769121196E-3</v>
      </c>
      <c r="S153" s="17">
        <v>2.9553771859794201E-2</v>
      </c>
      <c r="T153" s="17">
        <v>2.7242135934404402E-2</v>
      </c>
      <c r="U153" s="17">
        <v>0</v>
      </c>
      <c r="V153" s="17">
        <v>0</v>
      </c>
      <c r="W153" s="17">
        <v>0</v>
      </c>
      <c r="X153" s="17">
        <v>0</v>
      </c>
      <c r="Y153" s="17">
        <v>0</v>
      </c>
      <c r="Z153" s="17">
        <v>0</v>
      </c>
      <c r="AA153" s="17">
        <v>5.9688691694239598E-2</v>
      </c>
      <c r="AB153" s="17">
        <v>0</v>
      </c>
      <c r="AC153" s="17">
        <v>0</v>
      </c>
      <c r="AD153" s="17">
        <v>5.9401550724111303E-2</v>
      </c>
      <c r="AE153" s="17">
        <v>0</v>
      </c>
      <c r="AF153" s="17">
        <v>0</v>
      </c>
      <c r="AG153" s="17">
        <v>0</v>
      </c>
      <c r="AH153" s="17">
        <v>0</v>
      </c>
      <c r="AI153" s="17"/>
      <c r="AJ153" s="17">
        <v>5.4961153361008904E-3</v>
      </c>
      <c r="AK153" s="17">
        <v>1.2073559454659301E-2</v>
      </c>
      <c r="AL153" s="17"/>
      <c r="AM153" s="17">
        <v>0</v>
      </c>
    </row>
    <row r="154" spans="2:39" x14ac:dyDescent="0.35">
      <c r="B154" t="s">
        <v>137</v>
      </c>
      <c r="C154" s="17">
        <v>0.69584348473077995</v>
      </c>
      <c r="D154" s="17">
        <v>0.70521308816554695</v>
      </c>
      <c r="E154" s="17">
        <v>0.68567022382083498</v>
      </c>
      <c r="F154" s="17"/>
      <c r="G154" s="17">
        <v>0.84799583849100002</v>
      </c>
      <c r="H154" s="17">
        <v>0.80861966982538802</v>
      </c>
      <c r="I154" s="17">
        <v>0.71382020426972304</v>
      </c>
      <c r="J154" s="17">
        <v>0.67059936682173105</v>
      </c>
      <c r="K154" s="17">
        <v>0.66048570101117898</v>
      </c>
      <c r="L154" s="17">
        <v>0.54992715026888594</v>
      </c>
      <c r="M154" s="17"/>
      <c r="N154" s="17">
        <v>0.50920655673189896</v>
      </c>
      <c r="O154" s="17">
        <v>0.72709003081310197</v>
      </c>
      <c r="P154" s="17">
        <v>0.76768047889220703</v>
      </c>
      <c r="Q154" s="17">
        <v>0.83127220230630305</v>
      </c>
      <c r="R154" s="17">
        <v>0.68181804376106503</v>
      </c>
      <c r="S154" s="17">
        <v>0.81583216213402399</v>
      </c>
      <c r="T154" s="17">
        <v>0.64103537123808296</v>
      </c>
      <c r="U154" s="17">
        <v>0.59405669700042396</v>
      </c>
      <c r="V154" s="17">
        <v>0.62030507830537496</v>
      </c>
      <c r="W154" s="17">
        <v>0.63149064486366502</v>
      </c>
      <c r="X154" s="17">
        <v>0.68684369442996196</v>
      </c>
      <c r="Y154" s="17">
        <v>0.55632179912416302</v>
      </c>
      <c r="Z154" s="17">
        <v>0.68133452181206</v>
      </c>
      <c r="AA154" s="17">
        <v>0.58627060401141795</v>
      </c>
      <c r="AB154" s="17">
        <v>0.73977054566624301</v>
      </c>
      <c r="AC154" s="17">
        <v>0.91886831170095096</v>
      </c>
      <c r="AD154" s="17">
        <v>0.73251849336029695</v>
      </c>
      <c r="AE154" s="17">
        <v>0.41021752798031502</v>
      </c>
      <c r="AF154" s="17">
        <v>1</v>
      </c>
      <c r="AG154" s="17">
        <v>0.639972312735681</v>
      </c>
      <c r="AH154" s="17">
        <v>0.42032073599466402</v>
      </c>
      <c r="AI154" s="17"/>
      <c r="AJ154" s="17">
        <v>0.76289436317083803</v>
      </c>
      <c r="AK154" s="17">
        <v>0.67052120825560002</v>
      </c>
      <c r="AL154" s="17"/>
      <c r="AM154" s="17">
        <v>0.80226140939736301</v>
      </c>
    </row>
    <row r="155" spans="2:39" x14ac:dyDescent="0.35">
      <c r="B155" t="s">
        <v>138</v>
      </c>
      <c r="C155" s="17">
        <v>6.3863988393747906E-2</v>
      </c>
      <c r="D155" s="17">
        <v>6.4150418670324796E-2</v>
      </c>
      <c r="E155" s="17">
        <v>6.3821189564660902E-2</v>
      </c>
      <c r="F155" s="17"/>
      <c r="G155" s="17">
        <v>1.7109406696949402E-2</v>
      </c>
      <c r="H155" s="17">
        <v>4.3525444280138097E-2</v>
      </c>
      <c r="I155" s="17">
        <v>1.44855617812331E-2</v>
      </c>
      <c r="J155" s="17">
        <v>5.9256059070151301E-2</v>
      </c>
      <c r="K155" s="17">
        <v>5.3849807163942602E-2</v>
      </c>
      <c r="L155" s="17">
        <v>0.17595634774568999</v>
      </c>
      <c r="M155" s="17"/>
      <c r="N155" s="17">
        <v>8.8856531959196197E-2</v>
      </c>
      <c r="O155" s="17">
        <v>4.9338100077457203E-2</v>
      </c>
      <c r="P155" s="17">
        <v>4.4139511428677898E-2</v>
      </c>
      <c r="Q155" s="17">
        <v>4.41463144099098E-2</v>
      </c>
      <c r="R155" s="17">
        <v>3.99153637940537E-2</v>
      </c>
      <c r="S155" s="17">
        <v>0</v>
      </c>
      <c r="T155" s="17">
        <v>0.10285345082370199</v>
      </c>
      <c r="U155" s="17">
        <v>8.1847849858907404E-2</v>
      </c>
      <c r="V155" s="17">
        <v>5.9491046839061798E-2</v>
      </c>
      <c r="W155" s="17">
        <v>9.8140838340402201E-2</v>
      </c>
      <c r="X155" s="17">
        <v>7.18922322798283E-2</v>
      </c>
      <c r="Y155" s="17">
        <v>0.28412522286498998</v>
      </c>
      <c r="Z155" s="17">
        <v>0</v>
      </c>
      <c r="AA155" s="17">
        <v>9.9313133794142902E-2</v>
      </c>
      <c r="AB155" s="17">
        <v>0</v>
      </c>
      <c r="AC155" s="17">
        <v>0</v>
      </c>
      <c r="AD155" s="17">
        <v>0</v>
      </c>
      <c r="AE155" s="17">
        <v>0.30139298631012901</v>
      </c>
      <c r="AF155" s="17">
        <v>0</v>
      </c>
      <c r="AG155" s="17">
        <v>0.163772228281161</v>
      </c>
      <c r="AH155" s="17">
        <v>0</v>
      </c>
      <c r="AI155" s="17"/>
      <c r="AJ155" s="17">
        <v>2.2395275692319399E-2</v>
      </c>
      <c r="AK155" s="17">
        <v>8.3807806432349197E-2</v>
      </c>
      <c r="AL155" s="17"/>
      <c r="AM155" s="17">
        <v>3.1037611297212098E-2</v>
      </c>
    </row>
    <row r="156" spans="2:39" x14ac:dyDescent="0.35">
      <c r="B156" t="s">
        <v>139</v>
      </c>
      <c r="C156" s="17">
        <v>0.63197949633703199</v>
      </c>
      <c r="D156" s="17">
        <v>0.64106266949522295</v>
      </c>
      <c r="E156" s="17">
        <v>0.62184903425617399</v>
      </c>
      <c r="F156" s="17"/>
      <c r="G156" s="17">
        <v>0.83088643179405097</v>
      </c>
      <c r="H156" s="17">
        <v>0.76509422554524997</v>
      </c>
      <c r="I156" s="17">
        <v>0.69933464248848998</v>
      </c>
      <c r="J156" s="17">
        <v>0.61134330775157997</v>
      </c>
      <c r="K156" s="17">
        <v>0.60663589384723604</v>
      </c>
      <c r="L156" s="17">
        <v>0.37397080252319698</v>
      </c>
      <c r="M156" s="17"/>
      <c r="N156" s="17">
        <v>0.420350024772702</v>
      </c>
      <c r="O156" s="17">
        <v>0.67775193073564499</v>
      </c>
      <c r="P156" s="17">
        <v>0.72354096746352903</v>
      </c>
      <c r="Q156" s="17">
        <v>0.78712588789639304</v>
      </c>
      <c r="R156" s="17">
        <v>0.641902679967011</v>
      </c>
      <c r="S156" s="17">
        <v>0.81583216213402399</v>
      </c>
      <c r="T156" s="17">
        <v>0.53818192041438095</v>
      </c>
      <c r="U156" s="17">
        <v>0.51220884714151704</v>
      </c>
      <c r="V156" s="17">
        <v>0.56081403146631303</v>
      </c>
      <c r="W156" s="17">
        <v>0.53334980652326203</v>
      </c>
      <c r="X156" s="17">
        <v>0.61495146215013397</v>
      </c>
      <c r="Y156" s="17">
        <v>0.27219657625917298</v>
      </c>
      <c r="Z156" s="17">
        <v>0.68133452181206</v>
      </c>
      <c r="AA156" s="17">
        <v>0.48695747021727598</v>
      </c>
      <c r="AB156" s="17">
        <v>0.73977054566624301</v>
      </c>
      <c r="AC156" s="17">
        <v>0.91886831170095096</v>
      </c>
      <c r="AD156" s="17">
        <v>0.73251849336029695</v>
      </c>
      <c r="AE156" s="17">
        <v>0.108824541670186</v>
      </c>
      <c r="AF156" s="17">
        <v>1</v>
      </c>
      <c r="AG156" s="17">
        <v>0.47620008445452</v>
      </c>
      <c r="AH156" s="17">
        <v>0.42032073599466402</v>
      </c>
      <c r="AI156" s="17"/>
      <c r="AJ156" s="17">
        <v>0.740499087478518</v>
      </c>
      <c r="AK156" s="17">
        <v>0.58671340182325105</v>
      </c>
      <c r="AL156" s="17"/>
      <c r="AM156" s="17">
        <v>0.77122379810015096</v>
      </c>
    </row>
    <row r="157" spans="2:39" x14ac:dyDescent="0.35">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row>
    <row r="158" spans="2:39" x14ac:dyDescent="0.35">
      <c r="B158" s="6" t="s">
        <v>145</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row>
    <row r="159" spans="2:39" x14ac:dyDescent="0.35">
      <c r="B159" s="24" t="s">
        <v>65</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row>
    <row r="160" spans="2:39" x14ac:dyDescent="0.35">
      <c r="B160" t="s">
        <v>132</v>
      </c>
      <c r="C160" s="17">
        <v>0.103983969469718</v>
      </c>
      <c r="D160" s="17">
        <v>0.119561076651892</v>
      </c>
      <c r="E160" s="17">
        <v>8.9305634660206704E-2</v>
      </c>
      <c r="F160" s="17"/>
      <c r="G160" s="17">
        <v>0.11021179605046399</v>
      </c>
      <c r="H160" s="17">
        <v>8.7672377370290294E-2</v>
      </c>
      <c r="I160" s="17">
        <v>7.5318971389018594E-2</v>
      </c>
      <c r="J160" s="17">
        <v>0.12042837764391701</v>
      </c>
      <c r="K160" s="17">
        <v>0.128830707965226</v>
      </c>
      <c r="L160" s="17">
        <v>0.10577908255966199</v>
      </c>
      <c r="M160" s="17"/>
      <c r="N160" s="17">
        <v>7.0057213655550302E-2</v>
      </c>
      <c r="O160" s="17">
        <v>0.128607806541992</v>
      </c>
      <c r="P160" s="17">
        <v>0.14974923821094399</v>
      </c>
      <c r="Q160" s="17">
        <v>2.40780453881741E-2</v>
      </c>
      <c r="R160" s="17">
        <v>6.4239945915268507E-2</v>
      </c>
      <c r="S160" s="17">
        <v>0.116605054155784</v>
      </c>
      <c r="T160" s="17">
        <v>0.104211727228358</v>
      </c>
      <c r="U160" s="17">
        <v>0.10123555305316501</v>
      </c>
      <c r="V160" s="17">
        <v>0.218399526304736</v>
      </c>
      <c r="W160" s="17">
        <v>8.7975213113103398E-2</v>
      </c>
      <c r="X160" s="17">
        <v>0.11663214721812599</v>
      </c>
      <c r="Y160" s="17">
        <v>0.108890329678169</v>
      </c>
      <c r="Z160" s="17">
        <v>0.117647581616936</v>
      </c>
      <c r="AA160" s="17">
        <v>0.105993951576541</v>
      </c>
      <c r="AB160" s="17">
        <v>5.9547198338654399E-2</v>
      </c>
      <c r="AC160" s="17">
        <v>7.8733842785641397E-2</v>
      </c>
      <c r="AD160" s="17">
        <v>0.16687063568143801</v>
      </c>
      <c r="AE160" s="17">
        <v>0</v>
      </c>
      <c r="AF160" s="17">
        <v>7.4843583939738598E-2</v>
      </c>
      <c r="AG160" s="17">
        <v>0.19625545898315799</v>
      </c>
      <c r="AH160" s="17">
        <v>0.43145049824301601</v>
      </c>
      <c r="AI160" s="17"/>
      <c r="AJ160" s="17">
        <v>8.7900146814494998E-2</v>
      </c>
      <c r="AK160" s="17">
        <v>0.114085279130352</v>
      </c>
      <c r="AL160" s="17"/>
      <c r="AM160" s="17">
        <v>0.11946211167715</v>
      </c>
    </row>
    <row r="161" spans="2:39" x14ac:dyDescent="0.35">
      <c r="B161" t="s">
        <v>133</v>
      </c>
      <c r="C161" s="17">
        <v>0.148265434837004</v>
      </c>
      <c r="D161" s="17">
        <v>0.17974611239350299</v>
      </c>
      <c r="E161" s="17">
        <v>0.118374290651463</v>
      </c>
      <c r="F161" s="17"/>
      <c r="G161" s="17">
        <v>0.17150031029242099</v>
      </c>
      <c r="H161" s="17">
        <v>0.16461745018871601</v>
      </c>
      <c r="I161" s="17">
        <v>0.15766112138469099</v>
      </c>
      <c r="J161" s="17">
        <v>0.124235448932762</v>
      </c>
      <c r="K161" s="17">
        <v>0.15268583194802299</v>
      </c>
      <c r="L161" s="17">
        <v>0.130005394420699</v>
      </c>
      <c r="M161" s="17"/>
      <c r="N161" s="17">
        <v>0.103825304585592</v>
      </c>
      <c r="O161" s="17">
        <v>0.115979445069213</v>
      </c>
      <c r="P161" s="17">
        <v>0.17921072041811401</v>
      </c>
      <c r="Q161" s="17">
        <v>0.128659714557712</v>
      </c>
      <c r="R161" s="17">
        <v>0.18683320445781701</v>
      </c>
      <c r="S161" s="17">
        <v>0.293572799675339</v>
      </c>
      <c r="T161" s="17">
        <v>0.14111632132667801</v>
      </c>
      <c r="U161" s="17">
        <v>0.101345098065273</v>
      </c>
      <c r="V161" s="17">
        <v>0.15240666668752101</v>
      </c>
      <c r="W161" s="17">
        <v>0.150077182409175</v>
      </c>
      <c r="X161" s="17">
        <v>0.20549216237208601</v>
      </c>
      <c r="Y161" s="17">
        <v>0.15132842014648501</v>
      </c>
      <c r="Z161" s="17">
        <v>0.12606337951955299</v>
      </c>
      <c r="AA161" s="17">
        <v>0.16250404529755799</v>
      </c>
      <c r="AB161" s="17">
        <v>7.3289272817891493E-2</v>
      </c>
      <c r="AC161" s="17">
        <v>0.30512440036034499</v>
      </c>
      <c r="AD161" s="17">
        <v>0.24603253567128</v>
      </c>
      <c r="AE161" s="17">
        <v>0</v>
      </c>
      <c r="AF161" s="17">
        <v>0</v>
      </c>
      <c r="AG161" s="17">
        <v>0.21206842729387601</v>
      </c>
      <c r="AH161" s="17">
        <v>0</v>
      </c>
      <c r="AI161" s="17"/>
      <c r="AJ161" s="17">
        <v>0.15225482154139899</v>
      </c>
      <c r="AK161" s="17">
        <v>0.14958984240591899</v>
      </c>
      <c r="AL161" s="17"/>
      <c r="AM161" s="17">
        <v>0.16914800141078401</v>
      </c>
    </row>
    <row r="162" spans="2:39" x14ac:dyDescent="0.35">
      <c r="B162" t="s">
        <v>134</v>
      </c>
      <c r="C162" s="17">
        <v>0.42507422318953098</v>
      </c>
      <c r="D162" s="17">
        <v>0.37184724113829098</v>
      </c>
      <c r="E162" s="17">
        <v>0.47809086281353802</v>
      </c>
      <c r="F162" s="17"/>
      <c r="G162" s="17">
        <v>0.45517567367217499</v>
      </c>
      <c r="H162" s="17">
        <v>0.41765765184831699</v>
      </c>
      <c r="I162" s="17">
        <v>0.43556717337512302</v>
      </c>
      <c r="J162" s="17">
        <v>0.45923192254471301</v>
      </c>
      <c r="K162" s="17">
        <v>0.45531201927509202</v>
      </c>
      <c r="L162" s="17">
        <v>0.34038507443252303</v>
      </c>
      <c r="M162" s="17"/>
      <c r="N162" s="17">
        <v>0.49498834270765302</v>
      </c>
      <c r="O162" s="17">
        <v>0.48659875608942099</v>
      </c>
      <c r="P162" s="17">
        <v>0.37756730953865703</v>
      </c>
      <c r="Q162" s="17">
        <v>0.39685545189783</v>
      </c>
      <c r="R162" s="17">
        <v>0.42526758095252498</v>
      </c>
      <c r="S162" s="17">
        <v>0.26828315822502702</v>
      </c>
      <c r="T162" s="17">
        <v>0.31542536245547897</v>
      </c>
      <c r="U162" s="17">
        <v>0.42569039129935099</v>
      </c>
      <c r="V162" s="17">
        <v>0.48143842996111702</v>
      </c>
      <c r="W162" s="17">
        <v>0.41019424390651799</v>
      </c>
      <c r="X162" s="17">
        <v>0.58935748951408495</v>
      </c>
      <c r="Y162" s="17">
        <v>0.42830047142410099</v>
      </c>
      <c r="Z162" s="17">
        <v>0.48354051260308301</v>
      </c>
      <c r="AA162" s="17">
        <v>0.27431623402983701</v>
      </c>
      <c r="AB162" s="17">
        <v>0.483667140207097</v>
      </c>
      <c r="AC162" s="17">
        <v>0.38874296773888301</v>
      </c>
      <c r="AD162" s="17">
        <v>0.31488212707470598</v>
      </c>
      <c r="AE162" s="17">
        <v>1</v>
      </c>
      <c r="AF162" s="17">
        <v>0.48005185490400099</v>
      </c>
      <c r="AG162" s="17">
        <v>0.42790388544180502</v>
      </c>
      <c r="AH162" s="17">
        <v>0.56854950175698404</v>
      </c>
      <c r="AI162" s="17"/>
      <c r="AJ162" s="17">
        <v>0.433123882664813</v>
      </c>
      <c r="AK162" s="17">
        <v>0.42249000972306799</v>
      </c>
      <c r="AL162" s="17"/>
      <c r="AM162" s="17">
        <v>0.38379879352989799</v>
      </c>
    </row>
    <row r="163" spans="2:39" x14ac:dyDescent="0.35">
      <c r="B163" t="s">
        <v>135</v>
      </c>
      <c r="C163" s="17">
        <v>0.241399459715055</v>
      </c>
      <c r="D163" s="17">
        <v>0.235433438423546</v>
      </c>
      <c r="E163" s="17">
        <v>0.244386350105671</v>
      </c>
      <c r="F163" s="17"/>
      <c r="G163" s="17">
        <v>0.20342139997461101</v>
      </c>
      <c r="H163" s="17">
        <v>0.26636911698946503</v>
      </c>
      <c r="I163" s="17">
        <v>0.25873717639301003</v>
      </c>
      <c r="J163" s="17">
        <v>0.20422544485986399</v>
      </c>
      <c r="K163" s="17">
        <v>0.20325890305194</v>
      </c>
      <c r="L163" s="17">
        <v>0.29544750791284402</v>
      </c>
      <c r="M163" s="17"/>
      <c r="N163" s="17">
        <v>0.22082949331749999</v>
      </c>
      <c r="O163" s="17">
        <v>0.158916173531188</v>
      </c>
      <c r="P163" s="17">
        <v>0.21239638070918501</v>
      </c>
      <c r="Q163" s="17">
        <v>0.35664858800889598</v>
      </c>
      <c r="R163" s="17">
        <v>0.244507332722746</v>
      </c>
      <c r="S163" s="17">
        <v>0.29198521608405598</v>
      </c>
      <c r="T163" s="17">
        <v>0.38587737999416399</v>
      </c>
      <c r="U163" s="17">
        <v>0.33436936192908301</v>
      </c>
      <c r="V163" s="17">
        <v>7.6944703737894304E-2</v>
      </c>
      <c r="W163" s="17">
        <v>0.271095902416225</v>
      </c>
      <c r="X163" s="17">
        <v>8.8518200895703794E-2</v>
      </c>
      <c r="Y163" s="17">
        <v>0.29216582948127101</v>
      </c>
      <c r="Z163" s="17">
        <v>0.16011623030700001</v>
      </c>
      <c r="AA163" s="17">
        <v>0.39749707740182499</v>
      </c>
      <c r="AB163" s="17">
        <v>0.21030288201310901</v>
      </c>
      <c r="AC163" s="17">
        <v>0.136061189211967</v>
      </c>
      <c r="AD163" s="17">
        <v>0.120500973407002</v>
      </c>
      <c r="AE163" s="17">
        <v>0</v>
      </c>
      <c r="AF163" s="17">
        <v>0.44510456115626001</v>
      </c>
      <c r="AG163" s="17">
        <v>0.163772228281161</v>
      </c>
      <c r="AH163" s="17">
        <v>0</v>
      </c>
      <c r="AI163" s="17"/>
      <c r="AJ163" s="17">
        <v>0.260528071069759</v>
      </c>
      <c r="AK163" s="17">
        <v>0.23274444350185799</v>
      </c>
      <c r="AL163" s="17"/>
      <c r="AM163" s="17">
        <v>0.256054248332379</v>
      </c>
    </row>
    <row r="164" spans="2:39" x14ac:dyDescent="0.35">
      <c r="B164" t="s">
        <v>136</v>
      </c>
      <c r="C164" s="17">
        <v>6.0791068134165203E-2</v>
      </c>
      <c r="D164" s="17">
        <v>7.3147407845052595E-2</v>
      </c>
      <c r="E164" s="17">
        <v>4.9068145768383302E-2</v>
      </c>
      <c r="F164" s="17"/>
      <c r="G164" s="17">
        <v>4.8558903457277702E-2</v>
      </c>
      <c r="H164" s="17">
        <v>6.3683403603212202E-2</v>
      </c>
      <c r="I164" s="17">
        <v>6.6797217531299094E-2</v>
      </c>
      <c r="J164" s="17">
        <v>7.2771152906153297E-2</v>
      </c>
      <c r="K164" s="17">
        <v>4.9931413616341701E-2</v>
      </c>
      <c r="L164" s="17">
        <v>5.7255445728154102E-2</v>
      </c>
      <c r="M164" s="17"/>
      <c r="N164" s="17">
        <v>0.110299645733704</v>
      </c>
      <c r="O164" s="17">
        <v>8.6222056144509104E-2</v>
      </c>
      <c r="P164" s="17">
        <v>8.1076351123099299E-2</v>
      </c>
      <c r="Q164" s="17">
        <v>7.9138200410550696E-2</v>
      </c>
      <c r="R164" s="17">
        <v>5.3347079559624401E-2</v>
      </c>
      <c r="S164" s="17">
        <v>0</v>
      </c>
      <c r="T164" s="17">
        <v>2.0337976893717299E-2</v>
      </c>
      <c r="U164" s="17">
        <v>3.7359595653127999E-2</v>
      </c>
      <c r="V164" s="17">
        <v>7.0810673308731004E-2</v>
      </c>
      <c r="W164" s="17">
        <v>3.1678933716811603E-2</v>
      </c>
      <c r="X164" s="17">
        <v>0</v>
      </c>
      <c r="Y164" s="17">
        <v>1.9314949269972799E-2</v>
      </c>
      <c r="Z164" s="17">
        <v>0.112632295953428</v>
      </c>
      <c r="AA164" s="17">
        <v>0</v>
      </c>
      <c r="AB164" s="17">
        <v>0.17319350662324801</v>
      </c>
      <c r="AC164" s="17">
        <v>9.1337599903163397E-2</v>
      </c>
      <c r="AD164" s="17">
        <v>3.0929485881419801E-2</v>
      </c>
      <c r="AE164" s="17">
        <v>0</v>
      </c>
      <c r="AF164" s="17">
        <v>0</v>
      </c>
      <c r="AG164" s="17">
        <v>0</v>
      </c>
      <c r="AH164" s="17">
        <v>0</v>
      </c>
      <c r="AI164" s="17"/>
      <c r="AJ164" s="17">
        <v>6.5258512035022101E-2</v>
      </c>
      <c r="AK164" s="17">
        <v>5.8025103324297701E-2</v>
      </c>
      <c r="AL164" s="17"/>
      <c r="AM164" s="17">
        <v>7.0347252646206601E-2</v>
      </c>
    </row>
    <row r="165" spans="2:39" x14ac:dyDescent="0.35">
      <c r="B165" t="s">
        <v>62</v>
      </c>
      <c r="C165" s="17">
        <v>2.0485844654526499E-2</v>
      </c>
      <c r="D165" s="17">
        <v>2.02647235477156E-2</v>
      </c>
      <c r="E165" s="17">
        <v>2.0774716000737301E-2</v>
      </c>
      <c r="F165" s="17"/>
      <c r="G165" s="17">
        <v>1.11319165530522E-2</v>
      </c>
      <c r="H165" s="17">
        <v>0</v>
      </c>
      <c r="I165" s="17">
        <v>5.91833992685815E-3</v>
      </c>
      <c r="J165" s="17">
        <v>1.9107653112591199E-2</v>
      </c>
      <c r="K165" s="17">
        <v>9.9811241433770004E-3</v>
      </c>
      <c r="L165" s="17">
        <v>7.11274949461186E-2</v>
      </c>
      <c r="M165" s="17"/>
      <c r="N165" s="17">
        <v>0</v>
      </c>
      <c r="O165" s="17">
        <v>2.3675762623676402E-2</v>
      </c>
      <c r="P165" s="17">
        <v>0</v>
      </c>
      <c r="Q165" s="17">
        <v>1.46199997368377E-2</v>
      </c>
      <c r="R165" s="17">
        <v>2.5804856392019099E-2</v>
      </c>
      <c r="S165" s="17">
        <v>2.9553771859794201E-2</v>
      </c>
      <c r="T165" s="17">
        <v>3.3031232101603997E-2</v>
      </c>
      <c r="U165" s="17">
        <v>0</v>
      </c>
      <c r="V165" s="17">
        <v>0</v>
      </c>
      <c r="W165" s="17">
        <v>4.8978524438166998E-2</v>
      </c>
      <c r="X165" s="17">
        <v>0</v>
      </c>
      <c r="Y165" s="17">
        <v>0</v>
      </c>
      <c r="Z165" s="17">
        <v>0</v>
      </c>
      <c r="AA165" s="17">
        <v>5.9688691694239598E-2</v>
      </c>
      <c r="AB165" s="17">
        <v>0</v>
      </c>
      <c r="AC165" s="17">
        <v>0</v>
      </c>
      <c r="AD165" s="17">
        <v>0.12078424228415401</v>
      </c>
      <c r="AE165" s="17">
        <v>0</v>
      </c>
      <c r="AF165" s="17">
        <v>0</v>
      </c>
      <c r="AG165" s="17">
        <v>0</v>
      </c>
      <c r="AH165" s="17">
        <v>0</v>
      </c>
      <c r="AI165" s="17"/>
      <c r="AJ165" s="17">
        <v>9.3456587451202697E-4</v>
      </c>
      <c r="AK165" s="17">
        <v>2.30653219145046E-2</v>
      </c>
      <c r="AL165" s="17"/>
      <c r="AM165" s="17">
        <v>1.1895924035819001E-3</v>
      </c>
    </row>
    <row r="166" spans="2:39" x14ac:dyDescent="0.35">
      <c r="B166" t="s">
        <v>137</v>
      </c>
      <c r="C166" s="17">
        <v>0.25224940430672199</v>
      </c>
      <c r="D166" s="17">
        <v>0.29930718904539499</v>
      </c>
      <c r="E166" s="17">
        <v>0.20767992531166901</v>
      </c>
      <c r="F166" s="17"/>
      <c r="G166" s="17">
        <v>0.28171210634288502</v>
      </c>
      <c r="H166" s="17">
        <v>0.25228982755900597</v>
      </c>
      <c r="I166" s="17">
        <v>0.23298009277371001</v>
      </c>
      <c r="J166" s="17">
        <v>0.24466382657667901</v>
      </c>
      <c r="K166" s="17">
        <v>0.28151653991324899</v>
      </c>
      <c r="L166" s="17">
        <v>0.23578447698036101</v>
      </c>
      <c r="M166" s="17"/>
      <c r="N166" s="17">
        <v>0.17388251824114301</v>
      </c>
      <c r="O166" s="17">
        <v>0.24458725161120501</v>
      </c>
      <c r="P166" s="17">
        <v>0.32895995862905802</v>
      </c>
      <c r="Q166" s="17">
        <v>0.15273775994588601</v>
      </c>
      <c r="R166" s="17">
        <v>0.25107315037308597</v>
      </c>
      <c r="S166" s="17">
        <v>0.41017785383112298</v>
      </c>
      <c r="T166" s="17">
        <v>0.24532804855503601</v>
      </c>
      <c r="U166" s="17">
        <v>0.20258065111843801</v>
      </c>
      <c r="V166" s="17">
        <v>0.37080619299225798</v>
      </c>
      <c r="W166" s="17">
        <v>0.238052395522279</v>
      </c>
      <c r="X166" s="17">
        <v>0.32212430959021199</v>
      </c>
      <c r="Y166" s="17">
        <v>0.26021874982465398</v>
      </c>
      <c r="Z166" s="17">
        <v>0.24371096113648899</v>
      </c>
      <c r="AA166" s="17">
        <v>0.26849799687409798</v>
      </c>
      <c r="AB166" s="17">
        <v>0.13283647115654601</v>
      </c>
      <c r="AC166" s="17">
        <v>0.38385824314598599</v>
      </c>
      <c r="AD166" s="17">
        <v>0.41290317135271798</v>
      </c>
      <c r="AE166" s="17">
        <v>0</v>
      </c>
      <c r="AF166" s="17">
        <v>7.4843583939738598E-2</v>
      </c>
      <c r="AG166" s="17">
        <v>0.40832388627703398</v>
      </c>
      <c r="AH166" s="17">
        <v>0.43145049824301601</v>
      </c>
      <c r="AI166" s="17"/>
      <c r="AJ166" s="17">
        <v>0.24015496835589401</v>
      </c>
      <c r="AK166" s="17">
        <v>0.26367512153627098</v>
      </c>
      <c r="AL166" s="17"/>
      <c r="AM166" s="17">
        <v>0.28861011308793399</v>
      </c>
    </row>
    <row r="167" spans="2:39" x14ac:dyDescent="0.35">
      <c r="B167" t="s">
        <v>138</v>
      </c>
      <c r="C167" s="17">
        <v>0.30219052784922001</v>
      </c>
      <c r="D167" s="17">
        <v>0.308580846268599</v>
      </c>
      <c r="E167" s="17">
        <v>0.29345449587405498</v>
      </c>
      <c r="F167" s="17"/>
      <c r="G167" s="17">
        <v>0.25198030343188799</v>
      </c>
      <c r="H167" s="17">
        <v>0.33005252059267698</v>
      </c>
      <c r="I167" s="17">
        <v>0.325534393924309</v>
      </c>
      <c r="J167" s="17">
        <v>0.27699659776601698</v>
      </c>
      <c r="K167" s="17">
        <v>0.25319031666828201</v>
      </c>
      <c r="L167" s="17">
        <v>0.35270295364099802</v>
      </c>
      <c r="M167" s="17"/>
      <c r="N167" s="17">
        <v>0.331129139051204</v>
      </c>
      <c r="O167" s="17">
        <v>0.24513822967569701</v>
      </c>
      <c r="P167" s="17">
        <v>0.29347273183228501</v>
      </c>
      <c r="Q167" s="17">
        <v>0.43578678841944601</v>
      </c>
      <c r="R167" s="17">
        <v>0.29785441228236997</v>
      </c>
      <c r="S167" s="17">
        <v>0.29198521608405598</v>
      </c>
      <c r="T167" s="17">
        <v>0.40621535688788102</v>
      </c>
      <c r="U167" s="17">
        <v>0.37172895758221097</v>
      </c>
      <c r="V167" s="17">
        <v>0.147755377046625</v>
      </c>
      <c r="W167" s="17">
        <v>0.30277483613303702</v>
      </c>
      <c r="X167" s="17">
        <v>8.8518200895703794E-2</v>
      </c>
      <c r="Y167" s="17">
        <v>0.31148077875124403</v>
      </c>
      <c r="Z167" s="17">
        <v>0.272748526260428</v>
      </c>
      <c r="AA167" s="17">
        <v>0.39749707740182499</v>
      </c>
      <c r="AB167" s="17">
        <v>0.38349638863635699</v>
      </c>
      <c r="AC167" s="17">
        <v>0.22739878911513101</v>
      </c>
      <c r="AD167" s="17">
        <v>0.151430459288422</v>
      </c>
      <c r="AE167" s="17">
        <v>0</v>
      </c>
      <c r="AF167" s="17">
        <v>0.44510456115626001</v>
      </c>
      <c r="AG167" s="17">
        <v>0.163772228281161</v>
      </c>
      <c r="AH167" s="17">
        <v>0</v>
      </c>
      <c r="AI167" s="17"/>
      <c r="AJ167" s="17">
        <v>0.32578658310478098</v>
      </c>
      <c r="AK167" s="17">
        <v>0.29076954682615602</v>
      </c>
      <c r="AL167" s="17"/>
      <c r="AM167" s="17">
        <v>0.326401500978586</v>
      </c>
    </row>
    <row r="168" spans="2:39" x14ac:dyDescent="0.35">
      <c r="B168" t="s">
        <v>139</v>
      </c>
      <c r="C168" s="17">
        <v>-4.9941123542497801E-2</v>
      </c>
      <c r="D168" s="17">
        <v>-9.2736572232038402E-3</v>
      </c>
      <c r="E168" s="17">
        <v>-8.5774570562385299E-2</v>
      </c>
      <c r="F168" s="17"/>
      <c r="G168" s="17">
        <v>2.97318029109967E-2</v>
      </c>
      <c r="H168" s="17">
        <v>-7.7762693033671296E-2</v>
      </c>
      <c r="I168" s="17">
        <v>-9.2554301150599205E-2</v>
      </c>
      <c r="J168" s="17">
        <v>-3.2332771189338499E-2</v>
      </c>
      <c r="K168" s="17">
        <v>2.8326223244967402E-2</v>
      </c>
      <c r="L168" s="17">
        <v>-0.116918476660637</v>
      </c>
      <c r="M168" s="17"/>
      <c r="N168" s="17">
        <v>-0.15724662081006199</v>
      </c>
      <c r="O168" s="17">
        <v>-5.5097806449258503E-4</v>
      </c>
      <c r="P168" s="17">
        <v>3.5487226796773498E-2</v>
      </c>
      <c r="Q168" s="17">
        <v>-0.28304902847356</v>
      </c>
      <c r="R168" s="17">
        <v>-4.6781261909284597E-2</v>
      </c>
      <c r="S168" s="17">
        <v>0.11819263774706699</v>
      </c>
      <c r="T168" s="17">
        <v>-0.16088730833284501</v>
      </c>
      <c r="U168" s="17">
        <v>-0.16914830646377299</v>
      </c>
      <c r="V168" s="17">
        <v>0.223050815945632</v>
      </c>
      <c r="W168" s="17">
        <v>-6.4722440610757798E-2</v>
      </c>
      <c r="X168" s="17">
        <v>0.23360610869450801</v>
      </c>
      <c r="Y168" s="17">
        <v>-5.1262028926589799E-2</v>
      </c>
      <c r="Z168" s="17">
        <v>-2.9037565123938899E-2</v>
      </c>
      <c r="AA168" s="17">
        <v>-0.12899908052772599</v>
      </c>
      <c r="AB168" s="17">
        <v>-0.25065991747981098</v>
      </c>
      <c r="AC168" s="17">
        <v>0.15645945403085501</v>
      </c>
      <c r="AD168" s="17">
        <v>0.26147271206429701</v>
      </c>
      <c r="AE168" s="17">
        <v>0</v>
      </c>
      <c r="AF168" s="17">
        <v>-0.37026097721652201</v>
      </c>
      <c r="AG168" s="17">
        <v>0.244551657995873</v>
      </c>
      <c r="AH168" s="17">
        <v>0.43145049824301601</v>
      </c>
      <c r="AI168" s="17"/>
      <c r="AJ168" s="17">
        <v>-8.5631614748887599E-2</v>
      </c>
      <c r="AK168" s="17">
        <v>-2.7094425289884799E-2</v>
      </c>
      <c r="AL168" s="17"/>
      <c r="AM168" s="17">
        <v>-3.7791387890651798E-2</v>
      </c>
    </row>
    <row r="169" spans="2:39" x14ac:dyDescent="0.35">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row>
    <row r="170" spans="2:39" x14ac:dyDescent="0.35">
      <c r="B170" s="6" t="s">
        <v>146</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row>
    <row r="171" spans="2:39" x14ac:dyDescent="0.35">
      <c r="B171" s="24" t="s">
        <v>147</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row>
    <row r="172" spans="2:39" x14ac:dyDescent="0.35">
      <c r="B172" t="s">
        <v>132</v>
      </c>
      <c r="C172" s="17">
        <v>0.13862184315235401</v>
      </c>
      <c r="D172" s="17">
        <v>0.13310416031896699</v>
      </c>
      <c r="E172" s="17">
        <v>0.14458128014434901</v>
      </c>
      <c r="F172" s="17"/>
      <c r="G172" s="17">
        <v>0.23919614856338001</v>
      </c>
      <c r="H172" s="17">
        <v>0.13638725261485399</v>
      </c>
      <c r="I172" s="17">
        <v>0.18027905784975001</v>
      </c>
      <c r="J172" s="17">
        <v>9.7826629723146999E-2</v>
      </c>
      <c r="K172" s="17">
        <v>0.134347104025376</v>
      </c>
      <c r="L172" s="17">
        <v>7.9613705657818501E-2</v>
      </c>
      <c r="M172" s="17"/>
      <c r="N172" s="17">
        <v>0.166908720493291</v>
      </c>
      <c r="O172" s="17">
        <v>0.14404881055482199</v>
      </c>
      <c r="P172" s="17">
        <v>0.104972718776899</v>
      </c>
      <c r="Q172" s="17">
        <v>0.17267598698268599</v>
      </c>
      <c r="R172" s="17">
        <v>9.6084563527340003E-2</v>
      </c>
      <c r="S172" s="17">
        <v>0.404834515534156</v>
      </c>
      <c r="T172" s="17">
        <v>0.118261939792157</v>
      </c>
      <c r="U172" s="17">
        <v>0.119534538168497</v>
      </c>
      <c r="V172" s="17">
        <v>0.29931424000804602</v>
      </c>
      <c r="W172" s="17">
        <v>0.226155399160577</v>
      </c>
      <c r="X172" s="17">
        <v>3.86302410883054E-2</v>
      </c>
      <c r="Y172" s="17">
        <v>2.83124576660558E-2</v>
      </c>
      <c r="Z172" s="17">
        <v>0.18503044531620799</v>
      </c>
      <c r="AA172" s="17">
        <v>2.8697029012682299E-2</v>
      </c>
      <c r="AB172" s="17">
        <v>9.5664405724138396E-2</v>
      </c>
      <c r="AC172" s="17">
        <v>0.139211116718126</v>
      </c>
      <c r="AD172" s="17">
        <v>0.148861033663064</v>
      </c>
      <c r="AE172" s="17" t="s">
        <v>85</v>
      </c>
      <c r="AF172" s="17">
        <v>0</v>
      </c>
      <c r="AG172" s="17">
        <v>0.30930814185454403</v>
      </c>
      <c r="AH172" s="17">
        <v>0</v>
      </c>
      <c r="AI172" s="17"/>
      <c r="AJ172" s="17">
        <v>0.17668740002303801</v>
      </c>
      <c r="AK172" s="17">
        <v>0.124986478840629</v>
      </c>
      <c r="AL172" s="17"/>
      <c r="AM172" s="17">
        <v>0.16497668597182699</v>
      </c>
    </row>
    <row r="173" spans="2:39" x14ac:dyDescent="0.35">
      <c r="B173" t="s">
        <v>133</v>
      </c>
      <c r="C173" s="17">
        <v>0.43780254407162</v>
      </c>
      <c r="D173" s="17">
        <v>0.43303212199015501</v>
      </c>
      <c r="E173" s="17">
        <v>0.44446399820761701</v>
      </c>
      <c r="F173" s="17"/>
      <c r="G173" s="17">
        <v>0.48674793611219702</v>
      </c>
      <c r="H173" s="17">
        <v>0.54946787399131503</v>
      </c>
      <c r="I173" s="17">
        <v>0.42151213961773598</v>
      </c>
      <c r="J173" s="17">
        <v>0.49006227994599999</v>
      </c>
      <c r="K173" s="17">
        <v>0.37010369888233802</v>
      </c>
      <c r="L173" s="17">
        <v>0.34605512628601598</v>
      </c>
      <c r="M173" s="17"/>
      <c r="N173" s="17">
        <v>0.50749708511549996</v>
      </c>
      <c r="O173" s="17">
        <v>0.43108565310632901</v>
      </c>
      <c r="P173" s="17">
        <v>0.49498918020173099</v>
      </c>
      <c r="Q173" s="17">
        <v>0.35978859561898602</v>
      </c>
      <c r="R173" s="17">
        <v>0.36906041936412598</v>
      </c>
      <c r="S173" s="17">
        <v>0.18112680569946399</v>
      </c>
      <c r="T173" s="17">
        <v>0.39599465372703102</v>
      </c>
      <c r="U173" s="17">
        <v>0.40507738082682498</v>
      </c>
      <c r="V173" s="17">
        <v>0.43260099709074401</v>
      </c>
      <c r="W173" s="17">
        <v>0.47457112309069399</v>
      </c>
      <c r="X173" s="17">
        <v>0.48056270839562099</v>
      </c>
      <c r="Y173" s="17">
        <v>0.54786675282685104</v>
      </c>
      <c r="Z173" s="17">
        <v>0.45734269059796701</v>
      </c>
      <c r="AA173" s="17">
        <v>0.60626608375648905</v>
      </c>
      <c r="AB173" s="17">
        <v>0.51444347635887699</v>
      </c>
      <c r="AC173" s="17">
        <v>0.57299788795571904</v>
      </c>
      <c r="AD173" s="17">
        <v>0.34029220006781602</v>
      </c>
      <c r="AE173" s="17" t="s">
        <v>85</v>
      </c>
      <c r="AF173" s="17">
        <v>0</v>
      </c>
      <c r="AG173" s="17">
        <v>0.40444740336496598</v>
      </c>
      <c r="AH173" s="17">
        <v>1</v>
      </c>
      <c r="AI173" s="17"/>
      <c r="AJ173" s="17">
        <v>0.46333380848009298</v>
      </c>
      <c r="AK173" s="17">
        <v>0.43093089177919203</v>
      </c>
      <c r="AL173" s="17"/>
      <c r="AM173" s="17">
        <v>0.57138419388627704</v>
      </c>
    </row>
    <row r="174" spans="2:39" x14ac:dyDescent="0.35">
      <c r="B174" t="s">
        <v>134</v>
      </c>
      <c r="C174" s="17">
        <v>0.348943366527381</v>
      </c>
      <c r="D174" s="17">
        <v>0.34260373632377999</v>
      </c>
      <c r="E174" s="17">
        <v>0.356690794465366</v>
      </c>
      <c r="F174" s="17"/>
      <c r="G174" s="17">
        <v>0.20715794897477699</v>
      </c>
      <c r="H174" s="17">
        <v>0.25653139391901503</v>
      </c>
      <c r="I174" s="17">
        <v>0.36808778916061402</v>
      </c>
      <c r="J174" s="17">
        <v>0.34454231166804899</v>
      </c>
      <c r="K174" s="17">
        <v>0.378781436300408</v>
      </c>
      <c r="L174" s="17">
        <v>0.46547913500326699</v>
      </c>
      <c r="M174" s="17"/>
      <c r="N174" s="17">
        <v>0.29973877497747797</v>
      </c>
      <c r="O174" s="17">
        <v>0.306793063639478</v>
      </c>
      <c r="P174" s="17">
        <v>0.35632489331459399</v>
      </c>
      <c r="Q174" s="17">
        <v>0.44715325663295702</v>
      </c>
      <c r="R174" s="17">
        <v>0.47181414370351599</v>
      </c>
      <c r="S174" s="17">
        <v>0.32277257691829903</v>
      </c>
      <c r="T174" s="17">
        <v>0.41620839612541999</v>
      </c>
      <c r="U174" s="17">
        <v>0.475388081004678</v>
      </c>
      <c r="V174" s="17">
        <v>0.16149850043462999</v>
      </c>
      <c r="W174" s="17">
        <v>0.28144942730140599</v>
      </c>
      <c r="X174" s="17">
        <v>0.48080705051607298</v>
      </c>
      <c r="Y174" s="17">
        <v>6.75154757543837E-2</v>
      </c>
      <c r="Z174" s="17">
        <v>0.31003973630285397</v>
      </c>
      <c r="AA174" s="17">
        <v>0.117557879807029</v>
      </c>
      <c r="AB174" s="17">
        <v>0.38989211791698403</v>
      </c>
      <c r="AC174" s="17">
        <v>0.28779099532615499</v>
      </c>
      <c r="AD174" s="17">
        <v>0.11013396199905399</v>
      </c>
      <c r="AE174" s="17" t="s">
        <v>85</v>
      </c>
      <c r="AF174" s="17">
        <v>0.29087576049275998</v>
      </c>
      <c r="AG174" s="17">
        <v>0.28624445478048899</v>
      </c>
      <c r="AH174" s="17">
        <v>0</v>
      </c>
      <c r="AI174" s="17"/>
      <c r="AJ174" s="17">
        <v>0.31462003440467001</v>
      </c>
      <c r="AK174" s="17">
        <v>0.35934543532757501</v>
      </c>
      <c r="AL174" s="17"/>
      <c r="AM174" s="17">
        <v>0.229812057390339</v>
      </c>
    </row>
    <row r="175" spans="2:39" x14ac:dyDescent="0.35">
      <c r="B175" t="s">
        <v>135</v>
      </c>
      <c r="C175" s="17">
        <v>4.1463619845026702E-2</v>
      </c>
      <c r="D175" s="17">
        <v>5.00006794739885E-2</v>
      </c>
      <c r="E175" s="17">
        <v>3.3457845655939303E-2</v>
      </c>
      <c r="F175" s="17"/>
      <c r="G175" s="17">
        <v>4.43907210367376E-2</v>
      </c>
      <c r="H175" s="17">
        <v>3.8433714920761398E-2</v>
      </c>
      <c r="I175" s="17">
        <v>2.2964608637760401E-2</v>
      </c>
      <c r="J175" s="17">
        <v>3.1348981365157E-2</v>
      </c>
      <c r="K175" s="17">
        <v>6.8224899417815302E-2</v>
      </c>
      <c r="L175" s="17">
        <v>4.6725038813291701E-2</v>
      </c>
      <c r="M175" s="17"/>
      <c r="N175" s="17">
        <v>2.5855419413730801E-2</v>
      </c>
      <c r="O175" s="17">
        <v>1.42236151307298E-2</v>
      </c>
      <c r="P175" s="17">
        <v>1.03305055645041E-2</v>
      </c>
      <c r="Q175" s="17">
        <v>2.0382160765370801E-2</v>
      </c>
      <c r="R175" s="17">
        <v>4.5148352817580402E-2</v>
      </c>
      <c r="S175" s="17">
        <v>0</v>
      </c>
      <c r="T175" s="17">
        <v>5.76159261129323E-2</v>
      </c>
      <c r="U175" s="17">
        <v>0</v>
      </c>
      <c r="V175" s="17">
        <v>0.10658626246658</v>
      </c>
      <c r="W175" s="17">
        <v>0</v>
      </c>
      <c r="X175" s="17">
        <v>0</v>
      </c>
      <c r="Y175" s="17">
        <v>0.35630531375270902</v>
      </c>
      <c r="Z175" s="17">
        <v>4.7587127782970799E-2</v>
      </c>
      <c r="AA175" s="17">
        <v>0.247479007423799</v>
      </c>
      <c r="AB175" s="17">
        <v>0</v>
      </c>
      <c r="AC175" s="17">
        <v>0</v>
      </c>
      <c r="AD175" s="17">
        <v>0.189195284864281</v>
      </c>
      <c r="AE175" s="17" t="s">
        <v>85</v>
      </c>
      <c r="AF175" s="17">
        <v>0.70912423950724002</v>
      </c>
      <c r="AG175" s="17">
        <v>0</v>
      </c>
      <c r="AH175" s="17">
        <v>0</v>
      </c>
      <c r="AI175" s="17"/>
      <c r="AJ175" s="17">
        <v>3.1757104587965303E-2</v>
      </c>
      <c r="AK175" s="17">
        <v>4.6697442157297202E-2</v>
      </c>
      <c r="AL175" s="17"/>
      <c r="AM175" s="17">
        <v>2.3137810259685899E-2</v>
      </c>
    </row>
    <row r="176" spans="2:39" x14ac:dyDescent="0.35">
      <c r="B176" t="s">
        <v>136</v>
      </c>
      <c r="C176" s="17">
        <v>8.6229969228232596E-3</v>
      </c>
      <c r="D176" s="17">
        <v>1.27003805973194E-2</v>
      </c>
      <c r="E176" s="17">
        <v>0</v>
      </c>
      <c r="F176" s="17"/>
      <c r="G176" s="17">
        <v>2.25072453129091E-2</v>
      </c>
      <c r="H176" s="17">
        <v>6.3659453586215201E-3</v>
      </c>
      <c r="I176" s="17">
        <v>0</v>
      </c>
      <c r="J176" s="17">
        <v>1.7367544437161202E-2</v>
      </c>
      <c r="K176" s="17">
        <v>1.24363017983154E-2</v>
      </c>
      <c r="L176" s="17">
        <v>0</v>
      </c>
      <c r="M176" s="17"/>
      <c r="N176" s="17">
        <v>0</v>
      </c>
      <c r="O176" s="17">
        <v>7.2686084170936697E-3</v>
      </c>
      <c r="P176" s="17">
        <v>2.5569108067771899E-2</v>
      </c>
      <c r="Q176" s="17">
        <v>0</v>
      </c>
      <c r="R176" s="17">
        <v>1.78925205874369E-2</v>
      </c>
      <c r="S176" s="17">
        <v>0</v>
      </c>
      <c r="T176" s="17">
        <v>0</v>
      </c>
      <c r="U176" s="17">
        <v>0</v>
      </c>
      <c r="V176" s="17">
        <v>0</v>
      </c>
      <c r="W176" s="17">
        <v>1.7824050447323801E-2</v>
      </c>
      <c r="X176" s="17">
        <v>0</v>
      </c>
      <c r="Y176" s="17">
        <v>0</v>
      </c>
      <c r="Z176" s="17">
        <v>0</v>
      </c>
      <c r="AA176" s="17">
        <v>0</v>
      </c>
      <c r="AB176" s="17">
        <v>0</v>
      </c>
      <c r="AC176" s="17">
        <v>0</v>
      </c>
      <c r="AD176" s="17">
        <v>0</v>
      </c>
      <c r="AE176" s="17" t="s">
        <v>85</v>
      </c>
      <c r="AF176" s="17">
        <v>0</v>
      </c>
      <c r="AG176" s="17">
        <v>0</v>
      </c>
      <c r="AH176" s="17">
        <v>0</v>
      </c>
      <c r="AI176" s="17"/>
      <c r="AJ176" s="17">
        <v>3.34133723737091E-3</v>
      </c>
      <c r="AK176" s="17">
        <v>1.11520883977375E-2</v>
      </c>
      <c r="AL176" s="17"/>
      <c r="AM176" s="17">
        <v>7.5318686332241699E-3</v>
      </c>
    </row>
    <row r="177" spans="2:39" x14ac:dyDescent="0.35">
      <c r="B177" t="s">
        <v>62</v>
      </c>
      <c r="C177" s="17">
        <v>2.4545629480794601E-2</v>
      </c>
      <c r="D177" s="17">
        <v>2.8558921295789599E-2</v>
      </c>
      <c r="E177" s="17">
        <v>2.0806081526728901E-2</v>
      </c>
      <c r="F177" s="17"/>
      <c r="G177" s="17">
        <v>0</v>
      </c>
      <c r="H177" s="17">
        <v>1.2813819195433E-2</v>
      </c>
      <c r="I177" s="17">
        <v>7.1564047341394999E-3</v>
      </c>
      <c r="J177" s="17">
        <v>1.8852252860485402E-2</v>
      </c>
      <c r="K177" s="17">
        <v>3.6106559575747099E-2</v>
      </c>
      <c r="L177" s="17">
        <v>6.2126994239606798E-2</v>
      </c>
      <c r="M177" s="17"/>
      <c r="N177" s="17">
        <v>0</v>
      </c>
      <c r="O177" s="17">
        <v>9.6580249151547296E-2</v>
      </c>
      <c r="P177" s="17">
        <v>7.8135940745001093E-3</v>
      </c>
      <c r="Q177" s="17">
        <v>0</v>
      </c>
      <c r="R177" s="17">
        <v>0</v>
      </c>
      <c r="S177" s="17">
        <v>9.1266101848081801E-2</v>
      </c>
      <c r="T177" s="17">
        <v>1.19190842424595E-2</v>
      </c>
      <c r="U177" s="17">
        <v>0</v>
      </c>
      <c r="V177" s="17">
        <v>0</v>
      </c>
      <c r="W177" s="17">
        <v>0</v>
      </c>
      <c r="X177" s="17">
        <v>0</v>
      </c>
      <c r="Y177" s="17">
        <v>0</v>
      </c>
      <c r="Z177" s="17">
        <v>0</v>
      </c>
      <c r="AA177" s="17">
        <v>0</v>
      </c>
      <c r="AB177" s="17">
        <v>0</v>
      </c>
      <c r="AC177" s="17">
        <v>0</v>
      </c>
      <c r="AD177" s="17">
        <v>0.211517519405785</v>
      </c>
      <c r="AE177" s="17" t="s">
        <v>85</v>
      </c>
      <c r="AF177" s="17">
        <v>0</v>
      </c>
      <c r="AG177" s="17">
        <v>0</v>
      </c>
      <c r="AH177" s="17">
        <v>0</v>
      </c>
      <c r="AI177" s="17"/>
      <c r="AJ177" s="17">
        <v>1.0260315266862999E-2</v>
      </c>
      <c r="AK177" s="17">
        <v>2.6887663497568801E-2</v>
      </c>
      <c r="AL177" s="17"/>
      <c r="AM177" s="17">
        <v>3.1573838586471201E-3</v>
      </c>
    </row>
    <row r="178" spans="2:39" x14ac:dyDescent="0.35">
      <c r="B178" t="s">
        <v>137</v>
      </c>
      <c r="C178" s="17">
        <v>0.57642438722397404</v>
      </c>
      <c r="D178" s="17">
        <v>0.56613628230912205</v>
      </c>
      <c r="E178" s="17">
        <v>0.58904527835196596</v>
      </c>
      <c r="F178" s="17"/>
      <c r="G178" s="17">
        <v>0.72594408467557603</v>
      </c>
      <c r="H178" s="17">
        <v>0.68585512660616899</v>
      </c>
      <c r="I178" s="17">
        <v>0.60179119746748599</v>
      </c>
      <c r="J178" s="17">
        <v>0.58788890966914698</v>
      </c>
      <c r="K178" s="17">
        <v>0.50445080290771405</v>
      </c>
      <c r="L178" s="17">
        <v>0.42566883194383498</v>
      </c>
      <c r="M178" s="17"/>
      <c r="N178" s="17">
        <v>0.67440580560879104</v>
      </c>
      <c r="O178" s="17">
        <v>0.57513446366115195</v>
      </c>
      <c r="P178" s="17">
        <v>0.59996189897862995</v>
      </c>
      <c r="Q178" s="17">
        <v>0.53246458260167195</v>
      </c>
      <c r="R178" s="17">
        <v>0.465144982891466</v>
      </c>
      <c r="S178" s="17">
        <v>0.58596132123361999</v>
      </c>
      <c r="T178" s="17">
        <v>0.51425659351918795</v>
      </c>
      <c r="U178" s="17">
        <v>0.524611918995322</v>
      </c>
      <c r="V178" s="17">
        <v>0.73191523709879003</v>
      </c>
      <c r="W178" s="17">
        <v>0.70072652225127097</v>
      </c>
      <c r="X178" s="17">
        <v>0.51919294948392702</v>
      </c>
      <c r="Y178" s="17">
        <v>0.57617921049290699</v>
      </c>
      <c r="Z178" s="17">
        <v>0.642373135914175</v>
      </c>
      <c r="AA178" s="17">
        <v>0.63496311276917194</v>
      </c>
      <c r="AB178" s="17">
        <v>0.61010788208301603</v>
      </c>
      <c r="AC178" s="17">
        <v>0.71220900467384496</v>
      </c>
      <c r="AD178" s="17">
        <v>0.48915323373087999</v>
      </c>
      <c r="AE178" s="17" t="s">
        <v>85</v>
      </c>
      <c r="AF178" s="17">
        <v>0</v>
      </c>
      <c r="AG178" s="17">
        <v>0.71375554521951101</v>
      </c>
      <c r="AH178" s="17">
        <v>1</v>
      </c>
      <c r="AI178" s="17"/>
      <c r="AJ178" s="17">
        <v>0.64002120850313104</v>
      </c>
      <c r="AK178" s="17">
        <v>0.55591737061982105</v>
      </c>
      <c r="AL178" s="17"/>
      <c r="AM178" s="17">
        <v>0.73636087985810394</v>
      </c>
    </row>
    <row r="179" spans="2:39" x14ac:dyDescent="0.35">
      <c r="B179" t="s">
        <v>138</v>
      </c>
      <c r="C179" s="17">
        <v>5.0086616767849999E-2</v>
      </c>
      <c r="D179" s="17">
        <v>6.2701060071307907E-2</v>
      </c>
      <c r="E179" s="17">
        <v>3.3457845655939303E-2</v>
      </c>
      <c r="F179" s="17"/>
      <c r="G179" s="17">
        <v>6.6897966349646704E-2</v>
      </c>
      <c r="H179" s="17">
        <v>4.4799660279383001E-2</v>
      </c>
      <c r="I179" s="17">
        <v>2.2964608637760401E-2</v>
      </c>
      <c r="J179" s="17">
        <v>4.8716525802318299E-2</v>
      </c>
      <c r="K179" s="17">
        <v>8.0661201216130601E-2</v>
      </c>
      <c r="L179" s="17">
        <v>4.6725038813291701E-2</v>
      </c>
      <c r="M179" s="17"/>
      <c r="N179" s="17">
        <v>2.5855419413730801E-2</v>
      </c>
      <c r="O179" s="17">
        <v>2.14922235478235E-2</v>
      </c>
      <c r="P179" s="17">
        <v>3.5899613632275999E-2</v>
      </c>
      <c r="Q179" s="17">
        <v>2.0382160765370801E-2</v>
      </c>
      <c r="R179" s="17">
        <v>6.3040873405017295E-2</v>
      </c>
      <c r="S179" s="17">
        <v>0</v>
      </c>
      <c r="T179" s="17">
        <v>5.76159261129323E-2</v>
      </c>
      <c r="U179" s="17">
        <v>0</v>
      </c>
      <c r="V179" s="17">
        <v>0.10658626246658</v>
      </c>
      <c r="W179" s="17">
        <v>1.7824050447323801E-2</v>
      </c>
      <c r="X179" s="17">
        <v>0</v>
      </c>
      <c r="Y179" s="17">
        <v>0.35630531375270902</v>
      </c>
      <c r="Z179" s="17">
        <v>4.7587127782970799E-2</v>
      </c>
      <c r="AA179" s="17">
        <v>0.247479007423799</v>
      </c>
      <c r="AB179" s="17">
        <v>0</v>
      </c>
      <c r="AC179" s="17">
        <v>0</v>
      </c>
      <c r="AD179" s="17">
        <v>0.189195284864281</v>
      </c>
      <c r="AE179" s="17" t="s">
        <v>85</v>
      </c>
      <c r="AF179" s="17">
        <v>0.70912423950724002</v>
      </c>
      <c r="AG179" s="17">
        <v>0</v>
      </c>
      <c r="AH179" s="17">
        <v>0</v>
      </c>
      <c r="AI179" s="17"/>
      <c r="AJ179" s="17">
        <v>3.5098441825336203E-2</v>
      </c>
      <c r="AK179" s="17">
        <v>5.7849530555034598E-2</v>
      </c>
      <c r="AL179" s="17"/>
      <c r="AM179" s="17">
        <v>3.0669678892910099E-2</v>
      </c>
    </row>
    <row r="180" spans="2:39" x14ac:dyDescent="0.35">
      <c r="B180" t="s">
        <v>139</v>
      </c>
      <c r="C180" s="17">
        <v>0.52633777045612395</v>
      </c>
      <c r="D180" s="17">
        <v>0.50343522223781401</v>
      </c>
      <c r="E180" s="17">
        <v>0.55558743269602695</v>
      </c>
      <c r="F180" s="17"/>
      <c r="G180" s="17">
        <v>0.65904611832592996</v>
      </c>
      <c r="H180" s="17">
        <v>0.64105546632678601</v>
      </c>
      <c r="I180" s="17">
        <v>0.57882658882972604</v>
      </c>
      <c r="J180" s="17">
        <v>0.53917238386682897</v>
      </c>
      <c r="K180" s="17">
        <v>0.42378960169158397</v>
      </c>
      <c r="L180" s="17">
        <v>0.37894379313054299</v>
      </c>
      <c r="M180" s="17"/>
      <c r="N180" s="17">
        <v>0.64855038619506</v>
      </c>
      <c r="O180" s="17">
        <v>0.55364224011332797</v>
      </c>
      <c r="P180" s="17">
        <v>0.56406228534635405</v>
      </c>
      <c r="Q180" s="17">
        <v>0.51208242183630104</v>
      </c>
      <c r="R180" s="17">
        <v>0.40210410948644898</v>
      </c>
      <c r="S180" s="17">
        <v>0.58596132123361999</v>
      </c>
      <c r="T180" s="17">
        <v>0.45664066740625597</v>
      </c>
      <c r="U180" s="17">
        <v>0.524611918995322</v>
      </c>
      <c r="V180" s="17">
        <v>0.62532897463221004</v>
      </c>
      <c r="W180" s="17">
        <v>0.68290247180394703</v>
      </c>
      <c r="X180" s="17">
        <v>0.51919294948392702</v>
      </c>
      <c r="Y180" s="17">
        <v>0.219873896740198</v>
      </c>
      <c r="Z180" s="17">
        <v>0.59478600813120397</v>
      </c>
      <c r="AA180" s="17">
        <v>0.38748410534537298</v>
      </c>
      <c r="AB180" s="17">
        <v>0.61010788208301603</v>
      </c>
      <c r="AC180" s="17">
        <v>0.71220900467384496</v>
      </c>
      <c r="AD180" s="17">
        <v>0.29995794886659899</v>
      </c>
      <c r="AE180" s="17" t="s">
        <v>85</v>
      </c>
      <c r="AF180" s="17">
        <v>-0.70912423950724002</v>
      </c>
      <c r="AG180" s="17">
        <v>0.71375554521951101</v>
      </c>
      <c r="AH180" s="17">
        <v>1</v>
      </c>
      <c r="AI180" s="17"/>
      <c r="AJ180" s="17">
        <v>0.60492276667779499</v>
      </c>
      <c r="AK180" s="17">
        <v>0.49806784006478699</v>
      </c>
      <c r="AL180" s="17"/>
      <c r="AM180" s="17">
        <v>0.705691200965194</v>
      </c>
    </row>
    <row r="181" spans="2:39" x14ac:dyDescent="0.35">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row>
    <row r="182" spans="2:39" x14ac:dyDescent="0.35">
      <c r="B182" s="6" t="s">
        <v>148</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row>
    <row r="183" spans="2:39" x14ac:dyDescent="0.35">
      <c r="B183" s="24" t="s">
        <v>147</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row>
    <row r="184" spans="2:39" x14ac:dyDescent="0.35">
      <c r="B184" t="s">
        <v>132</v>
      </c>
      <c r="C184" s="17">
        <v>0.123499681195613</v>
      </c>
      <c r="D184" s="17">
        <v>0.165808180197691</v>
      </c>
      <c r="E184" s="17">
        <v>8.2670433495783194E-2</v>
      </c>
      <c r="F184" s="17"/>
      <c r="G184" s="17">
        <v>0.119731549783143</v>
      </c>
      <c r="H184" s="17">
        <v>0.167371439721822</v>
      </c>
      <c r="I184" s="17">
        <v>0.15544410118760699</v>
      </c>
      <c r="J184" s="17">
        <v>0.11401243529036401</v>
      </c>
      <c r="K184" s="17">
        <v>9.9677749179635802E-2</v>
      </c>
      <c r="L184" s="17">
        <v>8.4186629214946199E-2</v>
      </c>
      <c r="M184" s="17"/>
      <c r="N184" s="17">
        <v>7.6812333087791701E-2</v>
      </c>
      <c r="O184" s="17">
        <v>0.147371121870812</v>
      </c>
      <c r="P184" s="17">
        <v>0.127556900149248</v>
      </c>
      <c r="Q184" s="17">
        <v>0.12866782299031901</v>
      </c>
      <c r="R184" s="17">
        <v>9.6072428966266193E-2</v>
      </c>
      <c r="S184" s="17">
        <v>0.27452952548849802</v>
      </c>
      <c r="T184" s="17">
        <v>0.10590015004073899</v>
      </c>
      <c r="U184" s="17">
        <v>0.1050028084614</v>
      </c>
      <c r="V184" s="17">
        <v>0.21540055724113899</v>
      </c>
      <c r="W184" s="17">
        <v>6.8906772401670396E-2</v>
      </c>
      <c r="X184" s="17">
        <v>0.30107170343203199</v>
      </c>
      <c r="Y184" s="17">
        <v>0.15152130300821101</v>
      </c>
      <c r="Z184" s="17">
        <v>0.19101499233066499</v>
      </c>
      <c r="AA184" s="17">
        <v>0.201748837793889</v>
      </c>
      <c r="AB184" s="17">
        <v>0</v>
      </c>
      <c r="AC184" s="17">
        <v>0.134825239796354</v>
      </c>
      <c r="AD184" s="17">
        <v>0.34342048515047502</v>
      </c>
      <c r="AE184" s="17">
        <v>0</v>
      </c>
      <c r="AF184" s="17">
        <v>0</v>
      </c>
      <c r="AG184" s="17">
        <v>0</v>
      </c>
      <c r="AH184" s="17">
        <v>0.28803248755225402</v>
      </c>
      <c r="AI184" s="17"/>
      <c r="AJ184" s="17">
        <v>0.14371051417893699</v>
      </c>
      <c r="AK184" s="17">
        <v>0.117261908496981</v>
      </c>
      <c r="AL184" s="17"/>
      <c r="AM184" s="17">
        <v>0.15204898627961499</v>
      </c>
    </row>
    <row r="185" spans="2:39" x14ac:dyDescent="0.35">
      <c r="B185" t="s">
        <v>133</v>
      </c>
      <c r="C185" s="17">
        <v>0.47769442471546703</v>
      </c>
      <c r="D185" s="17">
        <v>0.47457551665004299</v>
      </c>
      <c r="E185" s="17">
        <v>0.48197107152413599</v>
      </c>
      <c r="F185" s="17"/>
      <c r="G185" s="17">
        <v>0.37776267898835503</v>
      </c>
      <c r="H185" s="17">
        <v>0.620352021259583</v>
      </c>
      <c r="I185" s="17">
        <v>0.45821754296105599</v>
      </c>
      <c r="J185" s="17">
        <v>0.38297179999257303</v>
      </c>
      <c r="K185" s="17">
        <v>0.46335463248834002</v>
      </c>
      <c r="L185" s="17">
        <v>0.53570790098444798</v>
      </c>
      <c r="M185" s="17"/>
      <c r="N185" s="17">
        <v>0.333207664489794</v>
      </c>
      <c r="O185" s="17">
        <v>0.45334687098975501</v>
      </c>
      <c r="P185" s="17">
        <v>0.55063734277187204</v>
      </c>
      <c r="Q185" s="17">
        <v>0.41945486122088099</v>
      </c>
      <c r="R185" s="17">
        <v>0.38355352714949298</v>
      </c>
      <c r="S185" s="17">
        <v>0.43338666944583998</v>
      </c>
      <c r="T185" s="17">
        <v>0.528588020385654</v>
      </c>
      <c r="U185" s="17">
        <v>0.54504399565089201</v>
      </c>
      <c r="V185" s="17">
        <v>0.29925937196673102</v>
      </c>
      <c r="W185" s="17">
        <v>0.48020503648475898</v>
      </c>
      <c r="X185" s="17">
        <v>0.468769429959637</v>
      </c>
      <c r="Y185" s="17">
        <v>0.50987359772095298</v>
      </c>
      <c r="Z185" s="17">
        <v>0.24207900371933799</v>
      </c>
      <c r="AA185" s="17">
        <v>0.46090959723911101</v>
      </c>
      <c r="AB185" s="17">
        <v>0.251174345007253</v>
      </c>
      <c r="AC185" s="17">
        <v>0.71241905226617297</v>
      </c>
      <c r="AD185" s="17">
        <v>0.46571257593792298</v>
      </c>
      <c r="AE185" s="17">
        <v>0.69860701368987099</v>
      </c>
      <c r="AF185" s="17">
        <v>1</v>
      </c>
      <c r="AG185" s="17">
        <v>1</v>
      </c>
      <c r="AH185" s="17">
        <v>0.47008844881573397</v>
      </c>
      <c r="AI185" s="17"/>
      <c r="AJ185" s="17">
        <v>0.54335874371015402</v>
      </c>
      <c r="AK185" s="17">
        <v>0.45109000954294998</v>
      </c>
      <c r="AL185" s="17"/>
      <c r="AM185" s="17">
        <v>0.56019908597610701</v>
      </c>
    </row>
    <row r="186" spans="2:39" x14ac:dyDescent="0.35">
      <c r="B186" t="s">
        <v>134</v>
      </c>
      <c r="C186" s="17">
        <v>0.34098068032761097</v>
      </c>
      <c r="D186" s="17">
        <v>0.29788543332004802</v>
      </c>
      <c r="E186" s="17">
        <v>0.38378385306086199</v>
      </c>
      <c r="F186" s="17"/>
      <c r="G186" s="17">
        <v>0.420360562941403</v>
      </c>
      <c r="H186" s="17">
        <v>0.19060029549985599</v>
      </c>
      <c r="I186" s="17">
        <v>0.33421735342103398</v>
      </c>
      <c r="J186" s="17">
        <v>0.40644055125600798</v>
      </c>
      <c r="K186" s="17">
        <v>0.35970555101837298</v>
      </c>
      <c r="L186" s="17">
        <v>0.35565797579772002</v>
      </c>
      <c r="M186" s="17"/>
      <c r="N186" s="17">
        <v>0.37580603290661102</v>
      </c>
      <c r="O186" s="17">
        <v>0.31487155630310099</v>
      </c>
      <c r="P186" s="17">
        <v>0.27526193712192798</v>
      </c>
      <c r="Q186" s="17">
        <v>0.45187731578880103</v>
      </c>
      <c r="R186" s="17">
        <v>0.43010549427890099</v>
      </c>
      <c r="S186" s="17">
        <v>0.29208380506566201</v>
      </c>
      <c r="T186" s="17">
        <v>0.31862946237971501</v>
      </c>
      <c r="U186" s="17">
        <v>0.34995319588770801</v>
      </c>
      <c r="V186" s="17">
        <v>0.43023999215629</v>
      </c>
      <c r="W186" s="17">
        <v>0.39414260163915099</v>
      </c>
      <c r="X186" s="17">
        <v>0.23015886660833099</v>
      </c>
      <c r="Y186" s="17">
        <v>0.29286374777018698</v>
      </c>
      <c r="Z186" s="17">
        <v>0.44916407322927399</v>
      </c>
      <c r="AA186" s="17">
        <v>0.33734156496700102</v>
      </c>
      <c r="AB186" s="17">
        <v>0.748825654992747</v>
      </c>
      <c r="AC186" s="17">
        <v>8.0202427678215102E-2</v>
      </c>
      <c r="AD186" s="17">
        <v>0.190866938911602</v>
      </c>
      <c r="AE186" s="17">
        <v>0.30139298631012901</v>
      </c>
      <c r="AF186" s="17">
        <v>0</v>
      </c>
      <c r="AG186" s="17">
        <v>0</v>
      </c>
      <c r="AH186" s="17">
        <v>0.241879063632012</v>
      </c>
      <c r="AI186" s="17"/>
      <c r="AJ186" s="17">
        <v>0.263643329272018</v>
      </c>
      <c r="AK186" s="17">
        <v>0.36839513284509001</v>
      </c>
      <c r="AL186" s="17"/>
      <c r="AM186" s="17">
        <v>0.25269235345278901</v>
      </c>
    </row>
    <row r="187" spans="2:39" x14ac:dyDescent="0.35">
      <c r="B187" t="s">
        <v>135</v>
      </c>
      <c r="C187" s="17">
        <v>3.9943853034475597E-2</v>
      </c>
      <c r="D187" s="17">
        <v>4.0792038645107803E-2</v>
      </c>
      <c r="E187" s="17">
        <v>3.6620544544549202E-2</v>
      </c>
      <c r="F187" s="17"/>
      <c r="G187" s="17">
        <v>5.0563713045327002E-2</v>
      </c>
      <c r="H187" s="17">
        <v>2.1676243518738699E-2</v>
      </c>
      <c r="I187" s="17">
        <v>2.89843931459145E-2</v>
      </c>
      <c r="J187" s="17">
        <v>6.1132493351608197E-2</v>
      </c>
      <c r="K187" s="17">
        <v>5.65287869424815E-2</v>
      </c>
      <c r="L187" s="17">
        <v>2.44474940028854E-2</v>
      </c>
      <c r="M187" s="17"/>
      <c r="N187" s="17">
        <v>0.147032509803079</v>
      </c>
      <c r="O187" s="17">
        <v>5.5306969555973202E-2</v>
      </c>
      <c r="P187" s="17">
        <v>3.5367031892962301E-2</v>
      </c>
      <c r="Q187" s="17">
        <v>0</v>
      </c>
      <c r="R187" s="17">
        <v>4.7246878023856E-2</v>
      </c>
      <c r="S187" s="17">
        <v>0</v>
      </c>
      <c r="T187" s="17">
        <v>4.6882367193892001E-2</v>
      </c>
      <c r="U187" s="17">
        <v>0</v>
      </c>
      <c r="V187" s="17">
        <v>0</v>
      </c>
      <c r="W187" s="17">
        <v>4.6837218371658398E-2</v>
      </c>
      <c r="X187" s="17">
        <v>0</v>
      </c>
      <c r="Y187" s="17">
        <v>4.5741351500649501E-2</v>
      </c>
      <c r="Z187" s="17">
        <v>0.117741930720723</v>
      </c>
      <c r="AA187" s="17">
        <v>0</v>
      </c>
      <c r="AB187" s="17">
        <v>0</v>
      </c>
      <c r="AC187" s="17">
        <v>0</v>
      </c>
      <c r="AD187" s="17">
        <v>0</v>
      </c>
      <c r="AE187" s="17">
        <v>0</v>
      </c>
      <c r="AF187" s="17">
        <v>0</v>
      </c>
      <c r="AG187" s="17">
        <v>0</v>
      </c>
      <c r="AH187" s="17">
        <v>0</v>
      </c>
      <c r="AI187" s="17"/>
      <c r="AJ187" s="17">
        <v>2.7662395544677299E-2</v>
      </c>
      <c r="AK187" s="17">
        <v>4.9076696159975897E-2</v>
      </c>
      <c r="AL187" s="17"/>
      <c r="AM187" s="17">
        <v>2.88700053079077E-2</v>
      </c>
    </row>
    <row r="188" spans="2:39" x14ac:dyDescent="0.35">
      <c r="B188" t="s">
        <v>136</v>
      </c>
      <c r="C188" s="17">
        <v>5.9973822341992198E-3</v>
      </c>
      <c r="D188" s="17">
        <v>8.0636045971017208E-3</v>
      </c>
      <c r="E188" s="17">
        <v>4.0033137233893203E-3</v>
      </c>
      <c r="F188" s="17"/>
      <c r="G188" s="17">
        <v>6.3887386149942896E-3</v>
      </c>
      <c r="H188" s="17">
        <v>0</v>
      </c>
      <c r="I188" s="17">
        <v>7.1519754804605798E-3</v>
      </c>
      <c r="J188" s="17">
        <v>1.27293650725635E-2</v>
      </c>
      <c r="K188" s="17">
        <v>9.0851235553367701E-3</v>
      </c>
      <c r="L188" s="17">
        <v>0</v>
      </c>
      <c r="M188" s="17"/>
      <c r="N188" s="17">
        <v>0</v>
      </c>
      <c r="O188" s="17">
        <v>8.3712339656284405E-3</v>
      </c>
      <c r="P188" s="17">
        <v>0</v>
      </c>
      <c r="Q188" s="17">
        <v>0</v>
      </c>
      <c r="R188" s="17">
        <v>2.7931418450126502E-2</v>
      </c>
      <c r="S188" s="17">
        <v>0</v>
      </c>
      <c r="T188" s="17">
        <v>0</v>
      </c>
      <c r="U188" s="17">
        <v>0</v>
      </c>
      <c r="V188" s="17">
        <v>5.5100078635840398E-2</v>
      </c>
      <c r="W188" s="17">
        <v>0</v>
      </c>
      <c r="X188" s="17">
        <v>0</v>
      </c>
      <c r="Y188" s="17">
        <v>0</v>
      </c>
      <c r="Z188" s="17">
        <v>0</v>
      </c>
      <c r="AA188" s="17">
        <v>0</v>
      </c>
      <c r="AB188" s="17">
        <v>0</v>
      </c>
      <c r="AC188" s="17">
        <v>0</v>
      </c>
      <c r="AD188" s="17">
        <v>0</v>
      </c>
      <c r="AE188" s="17">
        <v>0</v>
      </c>
      <c r="AF188" s="17">
        <v>0</v>
      </c>
      <c r="AG188" s="17">
        <v>0</v>
      </c>
      <c r="AH188" s="17">
        <v>0</v>
      </c>
      <c r="AI188" s="17"/>
      <c r="AJ188" s="17">
        <v>1.26386676335805E-2</v>
      </c>
      <c r="AK188" s="17">
        <v>0</v>
      </c>
      <c r="AL188" s="17"/>
      <c r="AM188" s="17">
        <v>3.9644077815845502E-3</v>
      </c>
    </row>
    <row r="189" spans="2:39" x14ac:dyDescent="0.35">
      <c r="B189" t="s">
        <v>62</v>
      </c>
      <c r="C189" s="17">
        <v>1.1883978492633901E-2</v>
      </c>
      <c r="D189" s="17">
        <v>1.28752265900081E-2</v>
      </c>
      <c r="E189" s="17">
        <v>1.09507836512798E-2</v>
      </c>
      <c r="F189" s="17"/>
      <c r="G189" s="17">
        <v>2.51927566267778E-2</v>
      </c>
      <c r="H189" s="17">
        <v>0</v>
      </c>
      <c r="I189" s="17">
        <v>1.5984633803928099E-2</v>
      </c>
      <c r="J189" s="17">
        <v>2.27133550368834E-2</v>
      </c>
      <c r="K189" s="17">
        <v>1.16481568158327E-2</v>
      </c>
      <c r="L189" s="17">
        <v>0</v>
      </c>
      <c r="M189" s="17"/>
      <c r="N189" s="17">
        <v>6.7141459712724297E-2</v>
      </c>
      <c r="O189" s="17">
        <v>2.0732247314730199E-2</v>
      </c>
      <c r="P189" s="17">
        <v>1.11767880639901E-2</v>
      </c>
      <c r="Q189" s="17">
        <v>0</v>
      </c>
      <c r="R189" s="17">
        <v>1.5090253131358301E-2</v>
      </c>
      <c r="S189" s="17">
        <v>0</v>
      </c>
      <c r="T189" s="17">
        <v>0</v>
      </c>
      <c r="U189" s="17">
        <v>0</v>
      </c>
      <c r="V189" s="17">
        <v>0</v>
      </c>
      <c r="W189" s="17">
        <v>9.9083711027615692E-3</v>
      </c>
      <c r="X189" s="17">
        <v>0</v>
      </c>
      <c r="Y189" s="17">
        <v>0</v>
      </c>
      <c r="Z189" s="17">
        <v>0</v>
      </c>
      <c r="AA189" s="17">
        <v>0</v>
      </c>
      <c r="AB189" s="17">
        <v>0</v>
      </c>
      <c r="AC189" s="17">
        <v>7.2553280259258293E-2</v>
      </c>
      <c r="AD189" s="17">
        <v>0</v>
      </c>
      <c r="AE189" s="17">
        <v>0</v>
      </c>
      <c r="AF189" s="17">
        <v>0</v>
      </c>
      <c r="AG189" s="17">
        <v>0</v>
      </c>
      <c r="AH189" s="17">
        <v>0</v>
      </c>
      <c r="AI189" s="17"/>
      <c r="AJ189" s="17">
        <v>8.9863496606332003E-3</v>
      </c>
      <c r="AK189" s="17">
        <v>1.41762529550037E-2</v>
      </c>
      <c r="AL189" s="17"/>
      <c r="AM189" s="17">
        <v>2.22516120199686E-3</v>
      </c>
    </row>
    <row r="190" spans="2:39" x14ac:dyDescent="0.35">
      <c r="B190" t="s">
        <v>137</v>
      </c>
      <c r="C190" s="17">
        <v>0.60119410591108002</v>
      </c>
      <c r="D190" s="17">
        <v>0.640383696847734</v>
      </c>
      <c r="E190" s="17">
        <v>0.56464150501992005</v>
      </c>
      <c r="F190" s="17"/>
      <c r="G190" s="17">
        <v>0.49749422877149801</v>
      </c>
      <c r="H190" s="17">
        <v>0.787723460981405</v>
      </c>
      <c r="I190" s="17">
        <v>0.61366164414866298</v>
      </c>
      <c r="J190" s="17">
        <v>0.496984235282937</v>
      </c>
      <c r="K190" s="17">
        <v>0.56303238166797598</v>
      </c>
      <c r="L190" s="17">
        <v>0.619894530199394</v>
      </c>
      <c r="M190" s="17"/>
      <c r="N190" s="17">
        <v>0.410019997577586</v>
      </c>
      <c r="O190" s="17">
        <v>0.60071799286056704</v>
      </c>
      <c r="P190" s="17">
        <v>0.67819424292111896</v>
      </c>
      <c r="Q190" s="17">
        <v>0.54812268421119903</v>
      </c>
      <c r="R190" s="17">
        <v>0.47962595611575898</v>
      </c>
      <c r="S190" s="17">
        <v>0.70791619493433799</v>
      </c>
      <c r="T190" s="17">
        <v>0.63448817042639305</v>
      </c>
      <c r="U190" s="17">
        <v>0.65004680411229199</v>
      </c>
      <c r="V190" s="17">
        <v>0.51465992920786996</v>
      </c>
      <c r="W190" s="17">
        <v>0.54911180888642896</v>
      </c>
      <c r="X190" s="17">
        <v>0.76984113339166904</v>
      </c>
      <c r="Y190" s="17">
        <v>0.66139490072916396</v>
      </c>
      <c r="Z190" s="17">
        <v>0.43309399605000298</v>
      </c>
      <c r="AA190" s="17">
        <v>0.66265843503299904</v>
      </c>
      <c r="AB190" s="17">
        <v>0.251174345007253</v>
      </c>
      <c r="AC190" s="17">
        <v>0.84724429206252705</v>
      </c>
      <c r="AD190" s="17">
        <v>0.809133061088398</v>
      </c>
      <c r="AE190" s="17">
        <v>0.69860701368987099</v>
      </c>
      <c r="AF190" s="17">
        <v>1</v>
      </c>
      <c r="AG190" s="17">
        <v>1</v>
      </c>
      <c r="AH190" s="17">
        <v>0.75812093636798805</v>
      </c>
      <c r="AI190" s="17"/>
      <c r="AJ190" s="17">
        <v>0.68706925788909101</v>
      </c>
      <c r="AK190" s="17">
        <v>0.56835191803993101</v>
      </c>
      <c r="AL190" s="17"/>
      <c r="AM190" s="17">
        <v>0.71224807225572195</v>
      </c>
    </row>
    <row r="191" spans="2:39" x14ac:dyDescent="0.35">
      <c r="B191" t="s">
        <v>138</v>
      </c>
      <c r="C191" s="17">
        <v>4.5941235268674802E-2</v>
      </c>
      <c r="D191" s="17">
        <v>4.88556432422095E-2</v>
      </c>
      <c r="E191" s="17">
        <v>4.0623858267938497E-2</v>
      </c>
      <c r="F191" s="17"/>
      <c r="G191" s="17">
        <v>5.6952451660321299E-2</v>
      </c>
      <c r="H191" s="17">
        <v>2.1676243518738699E-2</v>
      </c>
      <c r="I191" s="17">
        <v>3.6136368626375003E-2</v>
      </c>
      <c r="J191" s="17">
        <v>7.38618584241717E-2</v>
      </c>
      <c r="K191" s="17">
        <v>6.5613910497818201E-2</v>
      </c>
      <c r="L191" s="17">
        <v>2.44474940028854E-2</v>
      </c>
      <c r="M191" s="17"/>
      <c r="N191" s="17">
        <v>0.147032509803079</v>
      </c>
      <c r="O191" s="17">
        <v>6.3678203521601598E-2</v>
      </c>
      <c r="P191" s="17">
        <v>3.5367031892962301E-2</v>
      </c>
      <c r="Q191" s="17">
        <v>0</v>
      </c>
      <c r="R191" s="17">
        <v>7.5178296473982498E-2</v>
      </c>
      <c r="S191" s="17">
        <v>0</v>
      </c>
      <c r="T191" s="17">
        <v>4.6882367193892001E-2</v>
      </c>
      <c r="U191" s="17">
        <v>0</v>
      </c>
      <c r="V191" s="17">
        <v>5.5100078635840398E-2</v>
      </c>
      <c r="W191" s="17">
        <v>4.6837218371658398E-2</v>
      </c>
      <c r="X191" s="17">
        <v>0</v>
      </c>
      <c r="Y191" s="17">
        <v>4.5741351500649501E-2</v>
      </c>
      <c r="Z191" s="17">
        <v>0.117741930720723</v>
      </c>
      <c r="AA191" s="17">
        <v>0</v>
      </c>
      <c r="AB191" s="17">
        <v>0</v>
      </c>
      <c r="AC191" s="17">
        <v>0</v>
      </c>
      <c r="AD191" s="17">
        <v>0</v>
      </c>
      <c r="AE191" s="17">
        <v>0</v>
      </c>
      <c r="AF191" s="17">
        <v>0</v>
      </c>
      <c r="AG191" s="17">
        <v>0</v>
      </c>
      <c r="AH191" s="17">
        <v>0</v>
      </c>
      <c r="AI191" s="17"/>
      <c r="AJ191" s="17">
        <v>4.0301063178257802E-2</v>
      </c>
      <c r="AK191" s="17">
        <v>4.9076696159975897E-2</v>
      </c>
      <c r="AL191" s="17"/>
      <c r="AM191" s="17">
        <v>3.2834413089492198E-2</v>
      </c>
    </row>
    <row r="192" spans="2:39" x14ac:dyDescent="0.35">
      <c r="B192" t="s">
        <v>139</v>
      </c>
      <c r="C192" s="17">
        <v>0.55525287064240503</v>
      </c>
      <c r="D192" s="17">
        <v>0.59152805360552496</v>
      </c>
      <c r="E192" s="17">
        <v>0.52401764675198104</v>
      </c>
      <c r="F192" s="17"/>
      <c r="G192" s="17">
        <v>0.44054177711117698</v>
      </c>
      <c r="H192" s="17">
        <v>0.76604721746266602</v>
      </c>
      <c r="I192" s="17">
        <v>0.57752527552228705</v>
      </c>
      <c r="J192" s="17">
        <v>0.42312237685876602</v>
      </c>
      <c r="K192" s="17">
        <v>0.49741847117015803</v>
      </c>
      <c r="L192" s="17">
        <v>0.59544703619650896</v>
      </c>
      <c r="M192" s="17"/>
      <c r="N192" s="17">
        <v>0.26298748777450698</v>
      </c>
      <c r="O192" s="17">
        <v>0.53703978933896501</v>
      </c>
      <c r="P192" s="17">
        <v>0.64282721102815699</v>
      </c>
      <c r="Q192" s="17">
        <v>0.54812268421119903</v>
      </c>
      <c r="R192" s="17">
        <v>0.40444765964177598</v>
      </c>
      <c r="S192" s="17">
        <v>0.70791619493433799</v>
      </c>
      <c r="T192" s="17">
        <v>0.587605803232501</v>
      </c>
      <c r="U192" s="17">
        <v>0.65004680411229199</v>
      </c>
      <c r="V192" s="17">
        <v>0.45955985057202903</v>
      </c>
      <c r="W192" s="17">
        <v>0.50227459051477097</v>
      </c>
      <c r="X192" s="17">
        <v>0.76984113339166904</v>
      </c>
      <c r="Y192" s="17">
        <v>0.61565354922851401</v>
      </c>
      <c r="Z192" s="17">
        <v>0.31535206532928001</v>
      </c>
      <c r="AA192" s="17">
        <v>0.66265843503299904</v>
      </c>
      <c r="AB192" s="17">
        <v>0.251174345007253</v>
      </c>
      <c r="AC192" s="17">
        <v>0.84724429206252705</v>
      </c>
      <c r="AD192" s="17">
        <v>0.809133061088398</v>
      </c>
      <c r="AE192" s="17">
        <v>0.69860701368987099</v>
      </c>
      <c r="AF192" s="17">
        <v>1</v>
      </c>
      <c r="AG192" s="17">
        <v>1</v>
      </c>
      <c r="AH192" s="17">
        <v>0.75812093636798805</v>
      </c>
      <c r="AI192" s="17"/>
      <c r="AJ192" s="17">
        <v>0.64676819471083302</v>
      </c>
      <c r="AK192" s="17">
        <v>0.51927522187995501</v>
      </c>
      <c r="AL192" s="17"/>
      <c r="AM192" s="17">
        <v>0.67941365916622898</v>
      </c>
    </row>
    <row r="193" spans="2:39" x14ac:dyDescent="0.35">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row>
    <row r="194" spans="2:39" x14ac:dyDescent="0.35">
      <c r="B194" s="6" t="s">
        <v>157</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row>
    <row r="195" spans="2:39" x14ac:dyDescent="0.35">
      <c r="B195" s="24" t="s">
        <v>65</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row>
    <row r="196" spans="2:39" x14ac:dyDescent="0.35">
      <c r="B196" t="s">
        <v>132</v>
      </c>
      <c r="C196" s="17">
        <v>0.17688310203878399</v>
      </c>
      <c r="D196" s="17">
        <v>0.173032804173785</v>
      </c>
      <c r="E196" s="17">
        <v>0.181253887156512</v>
      </c>
      <c r="F196" s="17"/>
      <c r="G196" s="17">
        <v>0.28763714905661902</v>
      </c>
      <c r="H196" s="17">
        <v>0.25942830935628303</v>
      </c>
      <c r="I196" s="17">
        <v>0.25062884795393697</v>
      </c>
      <c r="J196" s="17">
        <v>0.15806779273954899</v>
      </c>
      <c r="K196" s="17">
        <v>9.6890742362526094E-2</v>
      </c>
      <c r="L196" s="17">
        <v>5.7175033373476597E-2</v>
      </c>
      <c r="M196" s="17"/>
      <c r="N196" s="17">
        <v>0.16519284968575301</v>
      </c>
      <c r="O196" s="17">
        <v>0.174719261511215</v>
      </c>
      <c r="P196" s="17">
        <v>0.132254741559721</v>
      </c>
      <c r="Q196" s="17">
        <v>0.167471949235381</v>
      </c>
      <c r="R196" s="17">
        <v>0.181230227887963</v>
      </c>
      <c r="S196" s="17">
        <v>0.25545388863548302</v>
      </c>
      <c r="T196" s="17">
        <v>0.12686089672277101</v>
      </c>
      <c r="U196" s="17">
        <v>0.507968382490259</v>
      </c>
      <c r="V196" s="17">
        <v>0.20253176294126601</v>
      </c>
      <c r="W196" s="17">
        <v>0.17054878090450001</v>
      </c>
      <c r="X196" s="17">
        <v>0.25327200690152601</v>
      </c>
      <c r="Y196" s="17">
        <v>5.2349376683731602E-2</v>
      </c>
      <c r="Z196" s="17">
        <v>0.27656673252453301</v>
      </c>
      <c r="AA196" s="17">
        <v>0.24432206618550401</v>
      </c>
      <c r="AB196" s="17">
        <v>0.15669985529785699</v>
      </c>
      <c r="AC196" s="17">
        <v>0.451094476927487</v>
      </c>
      <c r="AD196" s="17">
        <v>7.4279144250238002E-2</v>
      </c>
      <c r="AE196" s="17">
        <v>0.28838948570955503</v>
      </c>
      <c r="AF196" s="17">
        <v>9.7671973568086407E-2</v>
      </c>
      <c r="AG196" s="17">
        <v>0.21206842729387601</v>
      </c>
      <c r="AH196" s="17">
        <v>0.42032073599466402</v>
      </c>
      <c r="AI196" s="17"/>
      <c r="AJ196" s="17">
        <v>0.247016341199117</v>
      </c>
      <c r="AK196" s="17">
        <v>0.144888036209675</v>
      </c>
      <c r="AL196" s="17"/>
      <c r="AM196" s="17">
        <v>0.27309421826548402</v>
      </c>
    </row>
    <row r="197" spans="2:39" x14ac:dyDescent="0.35">
      <c r="B197" t="s">
        <v>133</v>
      </c>
      <c r="C197" s="17">
        <v>0.40757081122869698</v>
      </c>
      <c r="D197" s="17">
        <v>0.38798523481302699</v>
      </c>
      <c r="E197" s="17">
        <v>0.42564528345622599</v>
      </c>
      <c r="F197" s="17"/>
      <c r="G197" s="17">
        <v>0.39557812962307998</v>
      </c>
      <c r="H197" s="17">
        <v>0.47987107456102801</v>
      </c>
      <c r="I197" s="17">
        <v>0.410125022553883</v>
      </c>
      <c r="J197" s="17">
        <v>0.43169003882513002</v>
      </c>
      <c r="K197" s="17">
        <v>0.41499044373633198</v>
      </c>
      <c r="L197" s="17">
        <v>0.31678077629738599</v>
      </c>
      <c r="M197" s="17"/>
      <c r="N197" s="17">
        <v>0.40267839419318102</v>
      </c>
      <c r="O197" s="17">
        <v>0.426893503501034</v>
      </c>
      <c r="P197" s="17">
        <v>0.53880838195025704</v>
      </c>
      <c r="Q197" s="17">
        <v>0.42670401757343401</v>
      </c>
      <c r="R197" s="17">
        <v>0.33539129476677298</v>
      </c>
      <c r="S197" s="17">
        <v>0.41297090213501197</v>
      </c>
      <c r="T197" s="17">
        <v>0.39554193755504502</v>
      </c>
      <c r="U197" s="17">
        <v>0.17446107352079701</v>
      </c>
      <c r="V197" s="17">
        <v>0.44773383954037099</v>
      </c>
      <c r="W197" s="17">
        <v>0.40367374183355698</v>
      </c>
      <c r="X197" s="17">
        <v>0.25126840829468</v>
      </c>
      <c r="Y197" s="17">
        <v>0.45501017346239198</v>
      </c>
      <c r="Z197" s="17">
        <v>0.24078536655756699</v>
      </c>
      <c r="AA197" s="17">
        <v>0.48855328011089399</v>
      </c>
      <c r="AB197" s="17">
        <v>0.319925245260265</v>
      </c>
      <c r="AC197" s="17">
        <v>0.31150329456585002</v>
      </c>
      <c r="AD197" s="17">
        <v>0.67906903636119098</v>
      </c>
      <c r="AE197" s="17">
        <v>0.41021752798031502</v>
      </c>
      <c r="AF197" s="17">
        <v>0.14529065736039901</v>
      </c>
      <c r="AG197" s="17">
        <v>0.42790388544180502</v>
      </c>
      <c r="AH197" s="17">
        <v>0.38274292192077303</v>
      </c>
      <c r="AI197" s="17"/>
      <c r="AJ197" s="17">
        <v>0.48164432438847099</v>
      </c>
      <c r="AK197" s="17">
        <v>0.37357464467793899</v>
      </c>
      <c r="AL197" s="17"/>
      <c r="AM197" s="17">
        <v>0.499710660692469</v>
      </c>
    </row>
    <row r="198" spans="2:39" x14ac:dyDescent="0.35">
      <c r="B198" t="s">
        <v>134</v>
      </c>
      <c r="C198" s="17">
        <v>0.231224622392986</v>
      </c>
      <c r="D198" s="17">
        <v>0.25196549412930302</v>
      </c>
      <c r="E198" s="17">
        <v>0.21070912985444001</v>
      </c>
      <c r="F198" s="17"/>
      <c r="G198" s="17">
        <v>0.14048724545955901</v>
      </c>
      <c r="H198" s="17">
        <v>0.158063505329649</v>
      </c>
      <c r="I198" s="17">
        <v>0.20993327766245901</v>
      </c>
      <c r="J198" s="17">
        <v>0.22275249918649101</v>
      </c>
      <c r="K198" s="17">
        <v>0.31556278928530201</v>
      </c>
      <c r="L198" s="17">
        <v>0.29722755010444801</v>
      </c>
      <c r="M198" s="17"/>
      <c r="N198" s="17">
        <v>0.27083460945906501</v>
      </c>
      <c r="O198" s="17">
        <v>0.193381879564267</v>
      </c>
      <c r="P198" s="17">
        <v>0.21421591759243799</v>
      </c>
      <c r="Q198" s="17">
        <v>0.123817517979474</v>
      </c>
      <c r="R198" s="17">
        <v>0.29336723892073302</v>
      </c>
      <c r="S198" s="17">
        <v>0.23561359122910699</v>
      </c>
      <c r="T198" s="17">
        <v>0.235465667918761</v>
      </c>
      <c r="U198" s="17">
        <v>0.28894282273920002</v>
      </c>
      <c r="V198" s="17">
        <v>0.16863644341947001</v>
      </c>
      <c r="W198" s="17">
        <v>0.21953366404628799</v>
      </c>
      <c r="X198" s="17">
        <v>0.33927229192727199</v>
      </c>
      <c r="Y198" s="17">
        <v>0.203348848227939</v>
      </c>
      <c r="Z198" s="17">
        <v>0.20750243675499899</v>
      </c>
      <c r="AA198" s="17">
        <v>0.167811519909458</v>
      </c>
      <c r="AB198" s="17">
        <v>0.46732566138380399</v>
      </c>
      <c r="AC198" s="17">
        <v>0.18529461645394299</v>
      </c>
      <c r="AD198" s="17">
        <v>8.4062168896049297E-2</v>
      </c>
      <c r="AE198" s="17">
        <v>0.30139298631012901</v>
      </c>
      <c r="AF198" s="17">
        <v>0.64072841248586199</v>
      </c>
      <c r="AG198" s="17">
        <v>0.19625545898315799</v>
      </c>
      <c r="AH198" s="17">
        <v>0.19693634208456301</v>
      </c>
      <c r="AI198" s="17"/>
      <c r="AJ198" s="17">
        <v>0.16391579925334401</v>
      </c>
      <c r="AK198" s="17">
        <v>0.25542454168197498</v>
      </c>
      <c r="AL198" s="17"/>
      <c r="AM198" s="17">
        <v>0.155539749726575</v>
      </c>
    </row>
    <row r="199" spans="2:39" x14ac:dyDescent="0.35">
      <c r="B199" t="s">
        <v>135</v>
      </c>
      <c r="C199" s="17">
        <v>8.9911371059630998E-2</v>
      </c>
      <c r="D199" s="17">
        <v>7.8580692733194707E-2</v>
      </c>
      <c r="E199" s="17">
        <v>0.101195160626405</v>
      </c>
      <c r="F199" s="17"/>
      <c r="G199" s="17">
        <v>9.09141355108192E-2</v>
      </c>
      <c r="H199" s="17">
        <v>4.74608118867971E-2</v>
      </c>
      <c r="I199" s="17">
        <v>6.7398536087104804E-2</v>
      </c>
      <c r="J199" s="17">
        <v>8.3442299246632295E-2</v>
      </c>
      <c r="K199" s="17">
        <v>6.0910600221592899E-2</v>
      </c>
      <c r="L199" s="17">
        <v>0.18555895895427399</v>
      </c>
      <c r="M199" s="17"/>
      <c r="N199" s="17">
        <v>9.3378900647938107E-2</v>
      </c>
      <c r="O199" s="17">
        <v>7.1702039267501905E-2</v>
      </c>
      <c r="P199" s="17">
        <v>6.6050691287098895E-2</v>
      </c>
      <c r="Q199" s="17">
        <v>0.15684227944224699</v>
      </c>
      <c r="R199" s="17">
        <v>5.75055489714228E-2</v>
      </c>
      <c r="S199" s="17">
        <v>6.6407846140603605E-2</v>
      </c>
      <c r="T199" s="17">
        <v>0.10188121011113099</v>
      </c>
      <c r="U199" s="17">
        <v>2.8627721249744401E-2</v>
      </c>
      <c r="V199" s="17">
        <v>9.0140273534849394E-2</v>
      </c>
      <c r="W199" s="17">
        <v>0.12873156286710299</v>
      </c>
      <c r="X199" s="17">
        <v>0</v>
      </c>
      <c r="Y199" s="17">
        <v>0.22465817639465599</v>
      </c>
      <c r="Z199" s="17">
        <v>0.192473267226934</v>
      </c>
      <c r="AA199" s="17">
        <v>9.9313133794142902E-2</v>
      </c>
      <c r="AB199" s="17">
        <v>5.60492380580737E-2</v>
      </c>
      <c r="AC199" s="17">
        <v>0</v>
      </c>
      <c r="AD199" s="17">
        <v>0.10318809976840999</v>
      </c>
      <c r="AE199" s="17">
        <v>0</v>
      </c>
      <c r="AF199" s="17">
        <v>0.116308956585652</v>
      </c>
      <c r="AG199" s="17">
        <v>0.163772228281161</v>
      </c>
      <c r="AH199" s="17">
        <v>0</v>
      </c>
      <c r="AI199" s="17"/>
      <c r="AJ199" s="17">
        <v>5.8929055113832098E-2</v>
      </c>
      <c r="AK199" s="17">
        <v>0.107817827444231</v>
      </c>
      <c r="AL199" s="17"/>
      <c r="AM199" s="17">
        <v>5.3463103848171802E-2</v>
      </c>
    </row>
    <row r="200" spans="2:39" x14ac:dyDescent="0.35">
      <c r="B200" t="s">
        <v>136</v>
      </c>
      <c r="C200" s="17">
        <v>6.2924508735243301E-2</v>
      </c>
      <c r="D200" s="17">
        <v>7.0303369570481805E-2</v>
      </c>
      <c r="E200" s="17">
        <v>5.6021497804462798E-2</v>
      </c>
      <c r="F200" s="17"/>
      <c r="G200" s="17">
        <v>8.5383340349923106E-2</v>
      </c>
      <c r="H200" s="17">
        <v>5.1496851167598903E-2</v>
      </c>
      <c r="I200" s="17">
        <v>3.4285736107334298E-2</v>
      </c>
      <c r="J200" s="17">
        <v>7.5112028944620102E-2</v>
      </c>
      <c r="K200" s="17">
        <v>7.8231116413801302E-2</v>
      </c>
      <c r="L200" s="17">
        <v>6.4614806592083796E-2</v>
      </c>
      <c r="M200" s="17"/>
      <c r="N200" s="17">
        <v>3.2801603210237597E-2</v>
      </c>
      <c r="O200" s="17">
        <v>5.4740672701448598E-2</v>
      </c>
      <c r="P200" s="17">
        <v>3.68557669717164E-2</v>
      </c>
      <c r="Q200" s="17">
        <v>0.115899827307925</v>
      </c>
      <c r="R200" s="17">
        <v>0.111174646543255</v>
      </c>
      <c r="S200" s="17">
        <v>0</v>
      </c>
      <c r="T200" s="17">
        <v>7.6961189009964806E-2</v>
      </c>
      <c r="U200" s="17">
        <v>0</v>
      </c>
      <c r="V200" s="17">
        <v>9.09576805640437E-2</v>
      </c>
      <c r="W200" s="17">
        <v>6.5724516002539299E-2</v>
      </c>
      <c r="X200" s="17">
        <v>0.156187292876522</v>
      </c>
      <c r="Y200" s="17">
        <v>3.9929774332137798E-2</v>
      </c>
      <c r="Z200" s="17">
        <v>8.2672196935966197E-2</v>
      </c>
      <c r="AA200" s="17">
        <v>0</v>
      </c>
      <c r="AB200" s="17">
        <v>0</v>
      </c>
      <c r="AC200" s="17">
        <v>0</v>
      </c>
      <c r="AD200" s="17">
        <v>0</v>
      </c>
      <c r="AE200" s="17">
        <v>0</v>
      </c>
      <c r="AF200" s="17">
        <v>0</v>
      </c>
      <c r="AG200" s="17">
        <v>0</v>
      </c>
      <c r="AH200" s="17">
        <v>0</v>
      </c>
      <c r="AI200" s="17"/>
      <c r="AJ200" s="17">
        <v>3.5416027960718403E-2</v>
      </c>
      <c r="AK200" s="17">
        <v>7.7847057204467204E-2</v>
      </c>
      <c r="AL200" s="17"/>
      <c r="AM200" s="17">
        <v>1.6966061643540101E-2</v>
      </c>
    </row>
    <row r="201" spans="2:39" x14ac:dyDescent="0.35">
      <c r="B201" t="s">
        <v>62</v>
      </c>
      <c r="C201" s="17">
        <v>3.14855845446591E-2</v>
      </c>
      <c r="D201" s="17">
        <v>3.8132404580209001E-2</v>
      </c>
      <c r="E201" s="17">
        <v>2.51750411019546E-2</v>
      </c>
      <c r="F201" s="17"/>
      <c r="G201" s="17">
        <v>0</v>
      </c>
      <c r="H201" s="17">
        <v>3.67944769864418E-3</v>
      </c>
      <c r="I201" s="17">
        <v>2.7628579635281401E-2</v>
      </c>
      <c r="J201" s="17">
        <v>2.89353410575783E-2</v>
      </c>
      <c r="K201" s="17">
        <v>3.3414307980446097E-2</v>
      </c>
      <c r="L201" s="17">
        <v>7.8642874678330699E-2</v>
      </c>
      <c r="M201" s="17"/>
      <c r="N201" s="17">
        <v>3.51136428038255E-2</v>
      </c>
      <c r="O201" s="17">
        <v>7.8562643454533704E-2</v>
      </c>
      <c r="P201" s="17">
        <v>1.1814500638768899E-2</v>
      </c>
      <c r="Q201" s="17">
        <v>9.2644084615381306E-3</v>
      </c>
      <c r="R201" s="17">
        <v>2.1331042909853899E-2</v>
      </c>
      <c r="S201" s="17">
        <v>2.9553771859794201E-2</v>
      </c>
      <c r="T201" s="17">
        <v>6.3289098682327599E-2</v>
      </c>
      <c r="U201" s="17">
        <v>0</v>
      </c>
      <c r="V201" s="17">
        <v>0</v>
      </c>
      <c r="W201" s="17">
        <v>1.1787734346013099E-2</v>
      </c>
      <c r="X201" s="17">
        <v>0</v>
      </c>
      <c r="Y201" s="17">
        <v>2.4703650899143899E-2</v>
      </c>
      <c r="Z201" s="17">
        <v>0</v>
      </c>
      <c r="AA201" s="17">
        <v>0</v>
      </c>
      <c r="AB201" s="17">
        <v>0</v>
      </c>
      <c r="AC201" s="17">
        <v>5.21076120527195E-2</v>
      </c>
      <c r="AD201" s="17">
        <v>5.9401550724111303E-2</v>
      </c>
      <c r="AE201" s="17">
        <v>0</v>
      </c>
      <c r="AF201" s="17">
        <v>0</v>
      </c>
      <c r="AG201" s="17">
        <v>0</v>
      </c>
      <c r="AH201" s="17">
        <v>0</v>
      </c>
      <c r="AI201" s="17"/>
      <c r="AJ201" s="17">
        <v>1.30784520845178E-2</v>
      </c>
      <c r="AK201" s="17">
        <v>4.0447892781712597E-2</v>
      </c>
      <c r="AL201" s="17"/>
      <c r="AM201" s="17">
        <v>1.22620582376069E-3</v>
      </c>
    </row>
    <row r="202" spans="2:39" x14ac:dyDescent="0.35">
      <c r="B202" t="s">
        <v>137</v>
      </c>
      <c r="C202" s="17">
        <v>0.58445391326748097</v>
      </c>
      <c r="D202" s="17">
        <v>0.56101803898681202</v>
      </c>
      <c r="E202" s="17">
        <v>0.60689917061273702</v>
      </c>
      <c r="F202" s="17"/>
      <c r="G202" s="17">
        <v>0.683215278679698</v>
      </c>
      <c r="H202" s="17">
        <v>0.73929938391731098</v>
      </c>
      <c r="I202" s="17">
        <v>0.66075387050781997</v>
      </c>
      <c r="J202" s="17">
        <v>0.58975783156467798</v>
      </c>
      <c r="K202" s="17">
        <v>0.51188118609885802</v>
      </c>
      <c r="L202" s="17">
        <v>0.373955809670863</v>
      </c>
      <c r="M202" s="17"/>
      <c r="N202" s="17">
        <v>0.56787124387893395</v>
      </c>
      <c r="O202" s="17">
        <v>0.60161276501224903</v>
      </c>
      <c r="P202" s="17">
        <v>0.67106312350997799</v>
      </c>
      <c r="Q202" s="17">
        <v>0.59417596680881601</v>
      </c>
      <c r="R202" s="17">
        <v>0.51662152265473504</v>
      </c>
      <c r="S202" s="17">
        <v>0.66842479077049499</v>
      </c>
      <c r="T202" s="17">
        <v>0.52240283427781598</v>
      </c>
      <c r="U202" s="17">
        <v>0.68242945601105598</v>
      </c>
      <c r="V202" s="17">
        <v>0.65026560248163701</v>
      </c>
      <c r="W202" s="17">
        <v>0.57422252273805596</v>
      </c>
      <c r="X202" s="17">
        <v>0.50454041519620596</v>
      </c>
      <c r="Y202" s="17">
        <v>0.50735955014612399</v>
      </c>
      <c r="Z202" s="17">
        <v>0.5173520990821</v>
      </c>
      <c r="AA202" s="17">
        <v>0.73287534629639906</v>
      </c>
      <c r="AB202" s="17">
        <v>0.47662510055812202</v>
      </c>
      <c r="AC202" s="17">
        <v>0.76259777149333696</v>
      </c>
      <c r="AD202" s="17">
        <v>0.75334818061142905</v>
      </c>
      <c r="AE202" s="17">
        <v>0.69860701368987099</v>
      </c>
      <c r="AF202" s="17">
        <v>0.242962630928486</v>
      </c>
      <c r="AG202" s="17">
        <v>0.639972312735681</v>
      </c>
      <c r="AH202" s="17">
        <v>0.80306365791543699</v>
      </c>
      <c r="AI202" s="17"/>
      <c r="AJ202" s="17">
        <v>0.72866066558758802</v>
      </c>
      <c r="AK202" s="17">
        <v>0.51846268088761405</v>
      </c>
      <c r="AL202" s="17"/>
      <c r="AM202" s="17">
        <v>0.77280487895795202</v>
      </c>
    </row>
    <row r="203" spans="2:39" x14ac:dyDescent="0.35">
      <c r="B203" t="s">
        <v>138</v>
      </c>
      <c r="C203" s="17">
        <v>0.15283587979487401</v>
      </c>
      <c r="D203" s="17">
        <v>0.14888406230367701</v>
      </c>
      <c r="E203" s="17">
        <v>0.15721665843086799</v>
      </c>
      <c r="F203" s="17"/>
      <c r="G203" s="17">
        <v>0.17629747586074199</v>
      </c>
      <c r="H203" s="17">
        <v>9.8957663054395906E-2</v>
      </c>
      <c r="I203" s="17">
        <v>0.101684272194439</v>
      </c>
      <c r="J203" s="17">
        <v>0.15855432819125201</v>
      </c>
      <c r="K203" s="17">
        <v>0.13914171663539401</v>
      </c>
      <c r="L203" s="17">
        <v>0.25017376554635801</v>
      </c>
      <c r="M203" s="17"/>
      <c r="N203" s="17">
        <v>0.126180503858176</v>
      </c>
      <c r="O203" s="17">
        <v>0.12644271196895099</v>
      </c>
      <c r="P203" s="17">
        <v>0.102906458258815</v>
      </c>
      <c r="Q203" s="17">
        <v>0.27274210675017202</v>
      </c>
      <c r="R203" s="17">
        <v>0.168680195514678</v>
      </c>
      <c r="S203" s="17">
        <v>6.6407846140603605E-2</v>
      </c>
      <c r="T203" s="17">
        <v>0.17884239912109501</v>
      </c>
      <c r="U203" s="17">
        <v>2.8627721249744401E-2</v>
      </c>
      <c r="V203" s="17">
        <v>0.18109795409889301</v>
      </c>
      <c r="W203" s="17">
        <v>0.194456078869642</v>
      </c>
      <c r="X203" s="17">
        <v>0.156187292876522</v>
      </c>
      <c r="Y203" s="17">
        <v>0.26458795072679298</v>
      </c>
      <c r="Z203" s="17">
        <v>0.27514546416290098</v>
      </c>
      <c r="AA203" s="17">
        <v>9.9313133794142902E-2</v>
      </c>
      <c r="AB203" s="17">
        <v>5.60492380580737E-2</v>
      </c>
      <c r="AC203" s="17">
        <v>0</v>
      </c>
      <c r="AD203" s="17">
        <v>0.10318809976840999</v>
      </c>
      <c r="AE203" s="17">
        <v>0</v>
      </c>
      <c r="AF203" s="17">
        <v>0.116308956585652</v>
      </c>
      <c r="AG203" s="17">
        <v>0.163772228281161</v>
      </c>
      <c r="AH203" s="17">
        <v>0</v>
      </c>
      <c r="AI203" s="17"/>
      <c r="AJ203" s="17">
        <v>9.4345083074550501E-2</v>
      </c>
      <c r="AK203" s="17">
        <v>0.18566488464869901</v>
      </c>
      <c r="AL203" s="17"/>
      <c r="AM203" s="17">
        <v>7.0429165491712006E-2</v>
      </c>
    </row>
    <row r="204" spans="2:39" x14ac:dyDescent="0.35">
      <c r="B204" t="s">
        <v>139</v>
      </c>
      <c r="C204" s="17">
        <v>0.43161803347260702</v>
      </c>
      <c r="D204" s="17">
        <v>0.41213397668313501</v>
      </c>
      <c r="E204" s="17">
        <v>0.449682512181869</v>
      </c>
      <c r="F204" s="17"/>
      <c r="G204" s="17">
        <v>0.50691780281895604</v>
      </c>
      <c r="H204" s="17">
        <v>0.64034172086291496</v>
      </c>
      <c r="I204" s="17">
        <v>0.55906959831338099</v>
      </c>
      <c r="J204" s="17">
        <v>0.431203503373426</v>
      </c>
      <c r="K204" s="17">
        <v>0.37273946946346298</v>
      </c>
      <c r="L204" s="17">
        <v>0.123782044124505</v>
      </c>
      <c r="M204" s="17"/>
      <c r="N204" s="17">
        <v>0.44169074002075798</v>
      </c>
      <c r="O204" s="17">
        <v>0.47517005304329801</v>
      </c>
      <c r="P204" s="17">
        <v>0.56815666525116304</v>
      </c>
      <c r="Q204" s="17">
        <v>0.321433860058643</v>
      </c>
      <c r="R204" s="17">
        <v>0.34794132714005799</v>
      </c>
      <c r="S204" s="17">
        <v>0.60201694462989097</v>
      </c>
      <c r="T204" s="17">
        <v>0.34356043515672002</v>
      </c>
      <c r="U204" s="17">
        <v>0.65380173476131198</v>
      </c>
      <c r="V204" s="17">
        <v>0.469167648382744</v>
      </c>
      <c r="W204" s="17">
        <v>0.37976644386841402</v>
      </c>
      <c r="X204" s="17">
        <v>0.34835312231968402</v>
      </c>
      <c r="Y204" s="17">
        <v>0.24277159941933099</v>
      </c>
      <c r="Z204" s="17">
        <v>0.2422066349192</v>
      </c>
      <c r="AA204" s="17">
        <v>0.63356221250225597</v>
      </c>
      <c r="AB204" s="17">
        <v>0.42057586250004803</v>
      </c>
      <c r="AC204" s="17">
        <v>0.76259777149333696</v>
      </c>
      <c r="AD204" s="17">
        <v>0.65016008084301902</v>
      </c>
      <c r="AE204" s="17">
        <v>0.69860701368987099</v>
      </c>
      <c r="AF204" s="17">
        <v>0.12665367434283301</v>
      </c>
      <c r="AG204" s="17">
        <v>0.47620008445452</v>
      </c>
      <c r="AH204" s="17">
        <v>0.80306365791543699</v>
      </c>
      <c r="AI204" s="17"/>
      <c r="AJ204" s="17">
        <v>0.63431558251303699</v>
      </c>
      <c r="AK204" s="17">
        <v>0.33279779623891598</v>
      </c>
      <c r="AL204" s="17"/>
      <c r="AM204" s="17">
        <v>0.70237571346624095</v>
      </c>
    </row>
    <row r="205" spans="2:39" x14ac:dyDescent="0.35">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row>
    <row r="206" spans="2:39" x14ac:dyDescent="0.35">
      <c r="B206" s="6" t="s">
        <v>158</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row>
    <row r="207" spans="2:39" x14ac:dyDescent="0.35">
      <c r="B207" s="24" t="s">
        <v>65</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row>
    <row r="208" spans="2:39" x14ac:dyDescent="0.35">
      <c r="B208" t="s">
        <v>132</v>
      </c>
      <c r="C208" s="17">
        <v>0.22087695947339001</v>
      </c>
      <c r="D208" s="17">
        <v>0.23969330803496799</v>
      </c>
      <c r="E208" s="17">
        <v>0.20218411066130701</v>
      </c>
      <c r="F208" s="17"/>
      <c r="G208" s="17">
        <v>0.32802134138774303</v>
      </c>
      <c r="H208" s="17">
        <v>0.32321019856542499</v>
      </c>
      <c r="I208" s="17">
        <v>0.32422923207153198</v>
      </c>
      <c r="J208" s="17">
        <v>0.22818117950578701</v>
      </c>
      <c r="K208" s="17">
        <v>0.14829361064770399</v>
      </c>
      <c r="L208" s="17">
        <v>2.0692664965469901E-2</v>
      </c>
      <c r="M208" s="17"/>
      <c r="N208" s="17">
        <v>0.18442230854393599</v>
      </c>
      <c r="O208" s="17">
        <v>0.24239622754088899</v>
      </c>
      <c r="P208" s="17">
        <v>0.19230621187036101</v>
      </c>
      <c r="Q208" s="17">
        <v>0.24531785858416799</v>
      </c>
      <c r="R208" s="17">
        <v>0.204387148171945</v>
      </c>
      <c r="S208" s="17">
        <v>0.46599948390148199</v>
      </c>
      <c r="T208" s="17">
        <v>0.20486225427907701</v>
      </c>
      <c r="U208" s="17">
        <v>0.220860928649143</v>
      </c>
      <c r="V208" s="17">
        <v>0.288665092148501</v>
      </c>
      <c r="W208" s="17">
        <v>0.164155963837503</v>
      </c>
      <c r="X208" s="17">
        <v>0.30974114703187</v>
      </c>
      <c r="Y208" s="17">
        <v>0.12031339394797801</v>
      </c>
      <c r="Z208" s="17">
        <v>0.27646442080175698</v>
      </c>
      <c r="AA208" s="17">
        <v>0.22817362089396201</v>
      </c>
      <c r="AB208" s="17">
        <v>0.268798331414004</v>
      </c>
      <c r="AC208" s="17">
        <v>0.288083509015991</v>
      </c>
      <c r="AD208" s="17">
        <v>0.158824210189248</v>
      </c>
      <c r="AE208" s="17">
        <v>0.69860701368987099</v>
      </c>
      <c r="AF208" s="17">
        <v>9.7671973568086407E-2</v>
      </c>
      <c r="AG208" s="17">
        <v>0.11812266885285801</v>
      </c>
      <c r="AH208" s="17">
        <v>0.39387268416912502</v>
      </c>
      <c r="AI208" s="17"/>
      <c r="AJ208" s="17">
        <v>0.28150519243175398</v>
      </c>
      <c r="AK208" s="17">
        <v>0.195315980130675</v>
      </c>
      <c r="AL208" s="17"/>
      <c r="AM208" s="17">
        <v>0.32177070123637302</v>
      </c>
    </row>
    <row r="209" spans="2:39" x14ac:dyDescent="0.35">
      <c r="B209" t="s">
        <v>133</v>
      </c>
      <c r="C209" s="17">
        <v>0.42917562894491301</v>
      </c>
      <c r="D209" s="17">
        <v>0.411497432725837</v>
      </c>
      <c r="E209" s="17">
        <v>0.447839708471514</v>
      </c>
      <c r="F209" s="17"/>
      <c r="G209" s="17">
        <v>0.46537785878070498</v>
      </c>
      <c r="H209" s="17">
        <v>0.47104718427408998</v>
      </c>
      <c r="I209" s="17">
        <v>0.40952911118437602</v>
      </c>
      <c r="J209" s="17">
        <v>0.460348244761493</v>
      </c>
      <c r="K209" s="17">
        <v>0.43026616581466598</v>
      </c>
      <c r="L209" s="17">
        <v>0.36125342503917302</v>
      </c>
      <c r="M209" s="17"/>
      <c r="N209" s="17">
        <v>0.36798600859508901</v>
      </c>
      <c r="O209" s="17">
        <v>0.43359768229247497</v>
      </c>
      <c r="P209" s="17">
        <v>0.47871338936761099</v>
      </c>
      <c r="Q209" s="17">
        <v>0.54780361205713601</v>
      </c>
      <c r="R209" s="17">
        <v>0.38397860542075801</v>
      </c>
      <c r="S209" s="17">
        <v>0.38417763687138701</v>
      </c>
      <c r="T209" s="17">
        <v>0.44112205926183801</v>
      </c>
      <c r="U209" s="17">
        <v>0.47325987496446797</v>
      </c>
      <c r="V209" s="17">
        <v>0.410822784690203</v>
      </c>
      <c r="W209" s="17">
        <v>0.47629584288981602</v>
      </c>
      <c r="X209" s="17">
        <v>0.457868984421817</v>
      </c>
      <c r="Y209" s="17">
        <v>0.291348534649986</v>
      </c>
      <c r="Z209" s="17">
        <v>0.22288953056507299</v>
      </c>
      <c r="AA209" s="17">
        <v>0.379598067115829</v>
      </c>
      <c r="AB209" s="17">
        <v>0.37379324769844502</v>
      </c>
      <c r="AC209" s="17">
        <v>0.56140358948622104</v>
      </c>
      <c r="AD209" s="17">
        <v>0.54534814450536095</v>
      </c>
      <c r="AE209" s="17">
        <v>0</v>
      </c>
      <c r="AF209" s="17">
        <v>0.19115254052539099</v>
      </c>
      <c r="AG209" s="17">
        <v>0.48936641318082602</v>
      </c>
      <c r="AH209" s="17">
        <v>0.60612731583087498</v>
      </c>
      <c r="AI209" s="17"/>
      <c r="AJ209" s="17">
        <v>0.49330005451554099</v>
      </c>
      <c r="AK209" s="17">
        <v>0.400974560621987</v>
      </c>
      <c r="AL209" s="17"/>
      <c r="AM209" s="17">
        <v>0.47650294331044901</v>
      </c>
    </row>
    <row r="210" spans="2:39" x14ac:dyDescent="0.35">
      <c r="B210" t="s">
        <v>134</v>
      </c>
      <c r="C210" s="17">
        <v>0.27298513068668601</v>
      </c>
      <c r="D210" s="17">
        <v>0.24481372745161301</v>
      </c>
      <c r="E210" s="17">
        <v>0.30122118926486102</v>
      </c>
      <c r="F210" s="17"/>
      <c r="G210" s="17">
        <v>0.16814512233961501</v>
      </c>
      <c r="H210" s="17">
        <v>0.16493503754122299</v>
      </c>
      <c r="I210" s="17">
        <v>0.22510102634568399</v>
      </c>
      <c r="J210" s="17">
        <v>0.26350282190604601</v>
      </c>
      <c r="K210" s="17">
        <v>0.34616972648486899</v>
      </c>
      <c r="L210" s="17">
        <v>0.418326973530254</v>
      </c>
      <c r="M210" s="17"/>
      <c r="N210" s="17">
        <v>0.38888017841802702</v>
      </c>
      <c r="O210" s="17">
        <v>0.23795144054389999</v>
      </c>
      <c r="P210" s="17">
        <v>0.3007277166906</v>
      </c>
      <c r="Q210" s="17">
        <v>0.199098620700389</v>
      </c>
      <c r="R210" s="17">
        <v>0.31904116026440599</v>
      </c>
      <c r="S210" s="17">
        <v>0.14982287922713</v>
      </c>
      <c r="T210" s="17">
        <v>0.24767629507217101</v>
      </c>
      <c r="U210" s="17">
        <v>0.305879196386389</v>
      </c>
      <c r="V210" s="17">
        <v>0.27616611435681498</v>
      </c>
      <c r="W210" s="17">
        <v>0.21256593380934299</v>
      </c>
      <c r="X210" s="17">
        <v>0.23238986854631399</v>
      </c>
      <c r="Y210" s="17">
        <v>0.34262393903849597</v>
      </c>
      <c r="Z210" s="17">
        <v>0.45528341147947898</v>
      </c>
      <c r="AA210" s="17">
        <v>0.19360204440192399</v>
      </c>
      <c r="AB210" s="17">
        <v>0.30586453557841298</v>
      </c>
      <c r="AC210" s="17">
        <v>0.15051290149778801</v>
      </c>
      <c r="AD210" s="17">
        <v>0.15632078278304001</v>
      </c>
      <c r="AE210" s="17">
        <v>0.30139298631012901</v>
      </c>
      <c r="AF210" s="17">
        <v>0.53943299598467798</v>
      </c>
      <c r="AG210" s="17">
        <v>0.39251091796631599</v>
      </c>
      <c r="AH210" s="17">
        <v>0</v>
      </c>
      <c r="AI210" s="17"/>
      <c r="AJ210" s="17">
        <v>0.182691629192477</v>
      </c>
      <c r="AK210" s="17">
        <v>0.30925821503478801</v>
      </c>
      <c r="AL210" s="17"/>
      <c r="AM210" s="17">
        <v>0.171772518839166</v>
      </c>
    </row>
    <row r="211" spans="2:39" x14ac:dyDescent="0.35">
      <c r="B211" t="s">
        <v>135</v>
      </c>
      <c r="C211" s="17">
        <v>3.99237455504248E-2</v>
      </c>
      <c r="D211" s="17">
        <v>5.3904516297568997E-2</v>
      </c>
      <c r="E211" s="17">
        <v>2.6553871699067401E-2</v>
      </c>
      <c r="F211" s="17"/>
      <c r="G211" s="17">
        <v>1.9171392817989099E-2</v>
      </c>
      <c r="H211" s="17">
        <v>3.3362416754081803E-2</v>
      </c>
      <c r="I211" s="17">
        <v>1.7507307054845201E-2</v>
      </c>
      <c r="J211" s="17">
        <v>1.5849022669178599E-2</v>
      </c>
      <c r="K211" s="17">
        <v>5.0309035428241701E-2</v>
      </c>
      <c r="L211" s="17">
        <v>9.5514754038575497E-2</v>
      </c>
      <c r="M211" s="17"/>
      <c r="N211" s="17">
        <v>4.1099334040170597E-2</v>
      </c>
      <c r="O211" s="17">
        <v>4.1621998896569597E-2</v>
      </c>
      <c r="P211" s="17">
        <v>1.45601820950869E-2</v>
      </c>
      <c r="Q211" s="17">
        <v>0</v>
      </c>
      <c r="R211" s="17">
        <v>4.70116744396561E-2</v>
      </c>
      <c r="S211" s="17">
        <v>0</v>
      </c>
      <c r="T211" s="17">
        <v>7.3744387447857801E-2</v>
      </c>
      <c r="U211" s="17">
        <v>0</v>
      </c>
      <c r="V211" s="17">
        <v>0</v>
      </c>
      <c r="W211" s="17">
        <v>3.1533023299228698E-2</v>
      </c>
      <c r="X211" s="17">
        <v>0</v>
      </c>
      <c r="Y211" s="17">
        <v>0.12107982009941499</v>
      </c>
      <c r="Z211" s="17">
        <v>4.5362637153691501E-2</v>
      </c>
      <c r="AA211" s="17">
        <v>0.198626267588286</v>
      </c>
      <c r="AB211" s="17">
        <v>0</v>
      </c>
      <c r="AC211" s="17">
        <v>0</v>
      </c>
      <c r="AD211" s="17">
        <v>8.0105311798239598E-2</v>
      </c>
      <c r="AE211" s="17">
        <v>0</v>
      </c>
      <c r="AF211" s="17">
        <v>0.17174248992184399</v>
      </c>
      <c r="AG211" s="17">
        <v>0</v>
      </c>
      <c r="AH211" s="17">
        <v>0</v>
      </c>
      <c r="AI211" s="17"/>
      <c r="AJ211" s="17">
        <v>2.3178029397809899E-2</v>
      </c>
      <c r="AK211" s="17">
        <v>4.9831134863152701E-2</v>
      </c>
      <c r="AL211" s="17"/>
      <c r="AM211" s="17">
        <v>2.2144939520920299E-2</v>
      </c>
    </row>
    <row r="212" spans="2:39" x14ac:dyDescent="0.35">
      <c r="B212" t="s">
        <v>136</v>
      </c>
      <c r="C212" s="17">
        <v>2.7629186950209599E-2</v>
      </c>
      <c r="D212" s="17">
        <v>3.6028833570511398E-2</v>
      </c>
      <c r="E212" s="17">
        <v>1.9609921769075798E-2</v>
      </c>
      <c r="F212" s="17"/>
      <c r="G212" s="17">
        <v>7.67644817393305E-3</v>
      </c>
      <c r="H212" s="17">
        <v>0</v>
      </c>
      <c r="I212" s="17">
        <v>1.5663728678765101E-2</v>
      </c>
      <c r="J212" s="17">
        <v>1.94772210536353E-2</v>
      </c>
      <c r="K212" s="17">
        <v>1.9604119371276599E-2</v>
      </c>
      <c r="L212" s="17">
        <v>9.2037460630596701E-2</v>
      </c>
      <c r="M212" s="17"/>
      <c r="N212" s="17">
        <v>0</v>
      </c>
      <c r="O212" s="17">
        <v>3.6663673806896599E-2</v>
      </c>
      <c r="P212" s="17">
        <v>4.1378715345952296E-3</v>
      </c>
      <c r="Q212" s="17">
        <v>0</v>
      </c>
      <c r="R212" s="17">
        <v>4.5581411703234799E-2</v>
      </c>
      <c r="S212" s="17">
        <v>0</v>
      </c>
      <c r="T212" s="17">
        <v>0</v>
      </c>
      <c r="U212" s="17">
        <v>0</v>
      </c>
      <c r="V212" s="17">
        <v>2.43460088044814E-2</v>
      </c>
      <c r="W212" s="17">
        <v>0.10787844969139999</v>
      </c>
      <c r="X212" s="17">
        <v>0</v>
      </c>
      <c r="Y212" s="17">
        <v>0.124634312264125</v>
      </c>
      <c r="Z212" s="17">
        <v>0</v>
      </c>
      <c r="AA212" s="17">
        <v>0</v>
      </c>
      <c r="AB212" s="17">
        <v>5.1543885309137498E-2</v>
      </c>
      <c r="AC212" s="17">
        <v>0</v>
      </c>
      <c r="AD212" s="17">
        <v>0</v>
      </c>
      <c r="AE212" s="17">
        <v>0</v>
      </c>
      <c r="AF212" s="17">
        <v>0</v>
      </c>
      <c r="AG212" s="17">
        <v>0</v>
      </c>
      <c r="AH212" s="17">
        <v>0</v>
      </c>
      <c r="AI212" s="17"/>
      <c r="AJ212" s="17">
        <v>1.07762615348912E-2</v>
      </c>
      <c r="AK212" s="17">
        <v>3.58643509815572E-2</v>
      </c>
      <c r="AL212" s="17"/>
      <c r="AM212" s="17">
        <v>5.3355089147294104E-3</v>
      </c>
    </row>
    <row r="213" spans="2:39" x14ac:dyDescent="0.35">
      <c r="B213" t="s">
        <v>62</v>
      </c>
      <c r="C213" s="17">
        <v>9.4093483943763698E-3</v>
      </c>
      <c r="D213" s="17">
        <v>1.40621819195019E-2</v>
      </c>
      <c r="E213" s="17">
        <v>2.5911981341750199E-3</v>
      </c>
      <c r="F213" s="17"/>
      <c r="G213" s="17">
        <v>1.16078365000145E-2</v>
      </c>
      <c r="H213" s="17">
        <v>7.4451628651799997E-3</v>
      </c>
      <c r="I213" s="17">
        <v>7.9695946647977203E-3</v>
      </c>
      <c r="J213" s="17">
        <v>1.264151010386E-2</v>
      </c>
      <c r="K213" s="17">
        <v>5.3573422532424402E-3</v>
      </c>
      <c r="L213" s="17">
        <v>1.21747217959314E-2</v>
      </c>
      <c r="M213" s="17"/>
      <c r="N213" s="17">
        <v>1.7612170402776298E-2</v>
      </c>
      <c r="O213" s="17">
        <v>7.7689769192705498E-3</v>
      </c>
      <c r="P213" s="17">
        <v>9.5546284417460606E-3</v>
      </c>
      <c r="Q213" s="17">
        <v>7.7799086583064904E-3</v>
      </c>
      <c r="R213" s="17">
        <v>0</v>
      </c>
      <c r="S213" s="17">
        <v>0</v>
      </c>
      <c r="T213" s="17">
        <v>3.2595003939055602E-2</v>
      </c>
      <c r="U213" s="17">
        <v>0</v>
      </c>
      <c r="V213" s="17">
        <v>0</v>
      </c>
      <c r="W213" s="17">
        <v>7.5707864727100798E-3</v>
      </c>
      <c r="X213" s="17">
        <v>0</v>
      </c>
      <c r="Y213" s="17">
        <v>0</v>
      </c>
      <c r="Z213" s="17">
        <v>0</v>
      </c>
      <c r="AA213" s="17">
        <v>0</v>
      </c>
      <c r="AB213" s="17">
        <v>0</v>
      </c>
      <c r="AC213" s="17">
        <v>0</v>
      </c>
      <c r="AD213" s="17">
        <v>5.9401550724111303E-2</v>
      </c>
      <c r="AE213" s="17">
        <v>0</v>
      </c>
      <c r="AF213" s="17">
        <v>0</v>
      </c>
      <c r="AG213" s="17">
        <v>0</v>
      </c>
      <c r="AH213" s="17">
        <v>0</v>
      </c>
      <c r="AI213" s="17"/>
      <c r="AJ213" s="17">
        <v>8.54883292752588E-3</v>
      </c>
      <c r="AK213" s="17">
        <v>8.7557583678390099E-3</v>
      </c>
      <c r="AL213" s="17"/>
      <c r="AM213" s="17">
        <v>2.4733881783626402E-3</v>
      </c>
    </row>
    <row r="214" spans="2:39" x14ac:dyDescent="0.35">
      <c r="B214" t="s">
        <v>137</v>
      </c>
      <c r="C214" s="17">
        <v>0.65005258841830305</v>
      </c>
      <c r="D214" s="17">
        <v>0.65119074076080496</v>
      </c>
      <c r="E214" s="17">
        <v>0.65002381913282103</v>
      </c>
      <c r="F214" s="17"/>
      <c r="G214" s="17">
        <v>0.793399200168448</v>
      </c>
      <c r="H214" s="17">
        <v>0.79425738283951497</v>
      </c>
      <c r="I214" s="17">
        <v>0.73375834325590805</v>
      </c>
      <c r="J214" s="17">
        <v>0.68852942426728003</v>
      </c>
      <c r="K214" s="17">
        <v>0.57855977646237</v>
      </c>
      <c r="L214" s="17">
        <v>0.38194609000464302</v>
      </c>
      <c r="M214" s="17"/>
      <c r="N214" s="17">
        <v>0.55240831713902605</v>
      </c>
      <c r="O214" s="17">
        <v>0.67599390983336405</v>
      </c>
      <c r="P214" s="17">
        <v>0.671019601237971</v>
      </c>
      <c r="Q214" s="17">
        <v>0.793121470641304</v>
      </c>
      <c r="R214" s="17">
        <v>0.58836575359270304</v>
      </c>
      <c r="S214" s="17">
        <v>0.85017712077287</v>
      </c>
      <c r="T214" s="17">
        <v>0.64598431354091501</v>
      </c>
      <c r="U214" s="17">
        <v>0.69412080361361095</v>
      </c>
      <c r="V214" s="17">
        <v>0.69948787683870395</v>
      </c>
      <c r="W214" s="17">
        <v>0.64045180672731905</v>
      </c>
      <c r="X214" s="17">
        <v>0.76761013145368695</v>
      </c>
      <c r="Y214" s="17">
        <v>0.41166192859796402</v>
      </c>
      <c r="Z214" s="17">
        <v>0.49935395136682897</v>
      </c>
      <c r="AA214" s="17">
        <v>0.60777168800979098</v>
      </c>
      <c r="AB214" s="17">
        <v>0.64259157911244902</v>
      </c>
      <c r="AC214" s="17">
        <v>0.84948709850221205</v>
      </c>
      <c r="AD214" s="17">
        <v>0.70417235469460904</v>
      </c>
      <c r="AE214" s="17">
        <v>0.69860701368987099</v>
      </c>
      <c r="AF214" s="17">
        <v>0.28882451409347698</v>
      </c>
      <c r="AG214" s="17">
        <v>0.60748908203368401</v>
      </c>
      <c r="AH214" s="17">
        <v>1</v>
      </c>
      <c r="AI214" s="17"/>
      <c r="AJ214" s="17">
        <v>0.77480524694729602</v>
      </c>
      <c r="AK214" s="17">
        <v>0.59629054075266297</v>
      </c>
      <c r="AL214" s="17"/>
      <c r="AM214" s="17">
        <v>0.79827364454682204</v>
      </c>
    </row>
    <row r="215" spans="2:39" x14ac:dyDescent="0.35">
      <c r="B215" t="s">
        <v>138</v>
      </c>
      <c r="C215" s="17">
        <v>6.7552932500634294E-2</v>
      </c>
      <c r="D215" s="17">
        <v>8.9933349868080298E-2</v>
      </c>
      <c r="E215" s="17">
        <v>4.6163793468143199E-2</v>
      </c>
      <c r="F215" s="17"/>
      <c r="G215" s="17">
        <v>2.6847840991922198E-2</v>
      </c>
      <c r="H215" s="17">
        <v>3.3362416754081803E-2</v>
      </c>
      <c r="I215" s="17">
        <v>3.3171035733610299E-2</v>
      </c>
      <c r="J215" s="17">
        <v>3.5326243722813899E-2</v>
      </c>
      <c r="K215" s="17">
        <v>6.9913154799518304E-2</v>
      </c>
      <c r="L215" s="17">
        <v>0.18755221466917199</v>
      </c>
      <c r="M215" s="17"/>
      <c r="N215" s="17">
        <v>4.1099334040170597E-2</v>
      </c>
      <c r="O215" s="17">
        <v>7.8285672703466203E-2</v>
      </c>
      <c r="P215" s="17">
        <v>1.8698053629682201E-2</v>
      </c>
      <c r="Q215" s="17">
        <v>0</v>
      </c>
      <c r="R215" s="17">
        <v>9.2593086142890996E-2</v>
      </c>
      <c r="S215" s="17">
        <v>0</v>
      </c>
      <c r="T215" s="17">
        <v>7.3744387447857801E-2</v>
      </c>
      <c r="U215" s="17">
        <v>0</v>
      </c>
      <c r="V215" s="17">
        <v>2.43460088044814E-2</v>
      </c>
      <c r="W215" s="17">
        <v>0.139411472990628</v>
      </c>
      <c r="X215" s="17">
        <v>0</v>
      </c>
      <c r="Y215" s="17">
        <v>0.245714132363541</v>
      </c>
      <c r="Z215" s="17">
        <v>4.5362637153691501E-2</v>
      </c>
      <c r="AA215" s="17">
        <v>0.198626267588286</v>
      </c>
      <c r="AB215" s="17">
        <v>5.1543885309137498E-2</v>
      </c>
      <c r="AC215" s="17">
        <v>0</v>
      </c>
      <c r="AD215" s="17">
        <v>8.0105311798239598E-2</v>
      </c>
      <c r="AE215" s="17">
        <v>0</v>
      </c>
      <c r="AF215" s="17">
        <v>0.17174248992184399</v>
      </c>
      <c r="AG215" s="17">
        <v>0</v>
      </c>
      <c r="AH215" s="17">
        <v>0</v>
      </c>
      <c r="AI215" s="17"/>
      <c r="AJ215" s="17">
        <v>3.3954290932701199E-2</v>
      </c>
      <c r="AK215" s="17">
        <v>8.5695485844709901E-2</v>
      </c>
      <c r="AL215" s="17"/>
      <c r="AM215" s="17">
        <v>2.7480448435649701E-2</v>
      </c>
    </row>
    <row r="216" spans="2:39" x14ac:dyDescent="0.35">
      <c r="B216" t="s">
        <v>139</v>
      </c>
      <c r="C216" s="17">
        <v>0.58249965591766895</v>
      </c>
      <c r="D216" s="17">
        <v>0.56125739089272397</v>
      </c>
      <c r="E216" s="17">
        <v>0.603860025664678</v>
      </c>
      <c r="F216" s="17"/>
      <c r="G216" s="17">
        <v>0.76655135917652595</v>
      </c>
      <c r="H216" s="17">
        <v>0.76089496608543306</v>
      </c>
      <c r="I216" s="17">
        <v>0.70058730752229703</v>
      </c>
      <c r="J216" s="17">
        <v>0.65320318054446602</v>
      </c>
      <c r="K216" s="17">
        <v>0.50864662166285202</v>
      </c>
      <c r="L216" s="17">
        <v>0.19439387533547001</v>
      </c>
      <c r="M216" s="17"/>
      <c r="N216" s="17">
        <v>0.51130898309885497</v>
      </c>
      <c r="O216" s="17">
        <v>0.59770823712989696</v>
      </c>
      <c r="P216" s="17">
        <v>0.65232154760828898</v>
      </c>
      <c r="Q216" s="17">
        <v>0.793121470641304</v>
      </c>
      <c r="R216" s="17">
        <v>0.49577266744981202</v>
      </c>
      <c r="S216" s="17">
        <v>0.85017712077287</v>
      </c>
      <c r="T216" s="17">
        <v>0.57223992609305696</v>
      </c>
      <c r="U216" s="17">
        <v>0.69412080361361095</v>
      </c>
      <c r="V216" s="17">
        <v>0.67514186803422205</v>
      </c>
      <c r="W216" s="17">
        <v>0.50104033373669099</v>
      </c>
      <c r="X216" s="17">
        <v>0.76761013145368695</v>
      </c>
      <c r="Y216" s="17">
        <v>0.16594779623442299</v>
      </c>
      <c r="Z216" s="17">
        <v>0.45399131421313799</v>
      </c>
      <c r="AA216" s="17">
        <v>0.40914542042150498</v>
      </c>
      <c r="AB216" s="17">
        <v>0.59104769380331201</v>
      </c>
      <c r="AC216" s="17">
        <v>0.84948709850221205</v>
      </c>
      <c r="AD216" s="17">
        <v>0.62406704289637005</v>
      </c>
      <c r="AE216" s="17">
        <v>0.69860701368987099</v>
      </c>
      <c r="AF216" s="17">
        <v>0.11708202417163301</v>
      </c>
      <c r="AG216" s="17">
        <v>0.60748908203368401</v>
      </c>
      <c r="AH216" s="17">
        <v>1</v>
      </c>
      <c r="AI216" s="17"/>
      <c r="AJ216" s="17">
        <v>0.74085095601459505</v>
      </c>
      <c r="AK216" s="17">
        <v>0.51059505490795298</v>
      </c>
      <c r="AL216" s="17"/>
      <c r="AM216" s="17">
        <v>0.77079319611117203</v>
      </c>
    </row>
    <row r="217" spans="2:39" x14ac:dyDescent="0.35">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row>
    <row r="218" spans="2:39" x14ac:dyDescent="0.35">
      <c r="B218" s="6" t="s">
        <v>159</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row>
    <row r="219" spans="2:39" x14ac:dyDescent="0.35">
      <c r="B219" s="24" t="s">
        <v>65</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row>
    <row r="220" spans="2:39" x14ac:dyDescent="0.35">
      <c r="B220" t="s">
        <v>132</v>
      </c>
      <c r="C220" s="17">
        <v>0.102069531473058</v>
      </c>
      <c r="D220" s="17">
        <v>0.118633861563526</v>
      </c>
      <c r="E220" s="17">
        <v>8.6429758529094694E-2</v>
      </c>
      <c r="F220" s="17"/>
      <c r="G220" s="17">
        <v>0.21292836999797601</v>
      </c>
      <c r="H220" s="17">
        <v>0.123091824637553</v>
      </c>
      <c r="I220" s="17">
        <v>0.171248479127836</v>
      </c>
      <c r="J220" s="17">
        <v>8.0769548622896606E-2</v>
      </c>
      <c r="K220" s="17">
        <v>5.4505106878916798E-2</v>
      </c>
      <c r="L220" s="17">
        <v>1.27760002952589E-2</v>
      </c>
      <c r="M220" s="17"/>
      <c r="N220" s="17">
        <v>2.8874182866557001E-2</v>
      </c>
      <c r="O220" s="17">
        <v>0.11633936757128301</v>
      </c>
      <c r="P220" s="17">
        <v>8.2948376771410606E-2</v>
      </c>
      <c r="Q220" s="17">
        <v>0.17318051999277401</v>
      </c>
      <c r="R220" s="17">
        <v>8.0604456690782506E-2</v>
      </c>
      <c r="S220" s="17">
        <v>9.1147492806326003E-2</v>
      </c>
      <c r="T220" s="17">
        <v>5.56208864684275E-2</v>
      </c>
      <c r="U220" s="17">
        <v>0.30964943966557201</v>
      </c>
      <c r="V220" s="17">
        <v>0.15268711530155099</v>
      </c>
      <c r="W220" s="17">
        <v>6.5282658244577102E-2</v>
      </c>
      <c r="X220" s="17">
        <v>0.20037383722127999</v>
      </c>
      <c r="Y220" s="17">
        <v>0.25211948482976299</v>
      </c>
      <c r="Z220" s="17">
        <v>0.197651841188729</v>
      </c>
      <c r="AA220" s="17">
        <v>2.6341549661897799E-2</v>
      </c>
      <c r="AB220" s="17">
        <v>0</v>
      </c>
      <c r="AC220" s="17">
        <v>0.136061189211967</v>
      </c>
      <c r="AD220" s="17">
        <v>0.24932254727147499</v>
      </c>
      <c r="AE220" s="17">
        <v>0</v>
      </c>
      <c r="AF220" s="17">
        <v>0</v>
      </c>
      <c r="AG220" s="17">
        <v>0</v>
      </c>
      <c r="AH220" s="17">
        <v>0</v>
      </c>
      <c r="AI220" s="17"/>
      <c r="AJ220" s="17">
        <v>0.12837365381058499</v>
      </c>
      <c r="AK220" s="17">
        <v>9.1721824954138997E-2</v>
      </c>
      <c r="AL220" s="17"/>
      <c r="AM220" s="17">
        <v>0.15144956881396199</v>
      </c>
    </row>
    <row r="221" spans="2:39" x14ac:dyDescent="0.35">
      <c r="B221" t="s">
        <v>133</v>
      </c>
      <c r="C221" s="17">
        <v>0.41321391561516202</v>
      </c>
      <c r="D221" s="17">
        <v>0.40482306825070302</v>
      </c>
      <c r="E221" s="17">
        <v>0.419174903167226</v>
      </c>
      <c r="F221" s="17"/>
      <c r="G221" s="17">
        <v>0.48504714505839203</v>
      </c>
      <c r="H221" s="17">
        <v>0.54655089056707795</v>
      </c>
      <c r="I221" s="17">
        <v>0.47361810897121798</v>
      </c>
      <c r="J221" s="17">
        <v>0.37876610521640303</v>
      </c>
      <c r="K221" s="17">
        <v>0.38182319340593301</v>
      </c>
      <c r="L221" s="17">
        <v>0.25373120261404902</v>
      </c>
      <c r="M221" s="17"/>
      <c r="N221" s="17">
        <v>0.50767846084989698</v>
      </c>
      <c r="O221" s="17">
        <v>0.374506042920972</v>
      </c>
      <c r="P221" s="17">
        <v>0.50672640328235796</v>
      </c>
      <c r="Q221" s="17">
        <v>0.36963015220787498</v>
      </c>
      <c r="R221" s="17">
        <v>0.44563322810299699</v>
      </c>
      <c r="S221" s="17">
        <v>0.649718286303264</v>
      </c>
      <c r="T221" s="17">
        <v>0.39714654766014901</v>
      </c>
      <c r="U221" s="17">
        <v>6.3631593104627807E-2</v>
      </c>
      <c r="V221" s="17">
        <v>0.34303892064109398</v>
      </c>
      <c r="W221" s="17">
        <v>0.43543658603520702</v>
      </c>
      <c r="X221" s="17">
        <v>0.465265570353737</v>
      </c>
      <c r="Y221" s="17">
        <v>0.33824555704216303</v>
      </c>
      <c r="Z221" s="17">
        <v>0.34115413812952999</v>
      </c>
      <c r="AA221" s="17">
        <v>0.35414301215926702</v>
      </c>
      <c r="AB221" s="17">
        <v>0.24340298788472101</v>
      </c>
      <c r="AC221" s="17">
        <v>0.55608932020169199</v>
      </c>
      <c r="AD221" s="17">
        <v>0.37353111372423797</v>
      </c>
      <c r="AE221" s="17">
        <v>0.69860701368987099</v>
      </c>
      <c r="AF221" s="17">
        <v>0.36451596590433</v>
      </c>
      <c r="AG221" s="17">
        <v>0.31437812783601599</v>
      </c>
      <c r="AH221" s="17">
        <v>0.62838684032757897</v>
      </c>
      <c r="AI221" s="17"/>
      <c r="AJ221" s="17">
        <v>0.49658430814438298</v>
      </c>
      <c r="AK221" s="17">
        <v>0.37399239969195602</v>
      </c>
      <c r="AL221" s="17"/>
      <c r="AM221" s="17">
        <v>0.54485066400467796</v>
      </c>
    </row>
    <row r="222" spans="2:39" x14ac:dyDescent="0.35">
      <c r="B222" t="s">
        <v>134</v>
      </c>
      <c r="C222" s="17">
        <v>0.28871249135738403</v>
      </c>
      <c r="D222" s="17">
        <v>0.26699510949406602</v>
      </c>
      <c r="E222" s="17">
        <v>0.31076663210016903</v>
      </c>
      <c r="F222" s="17"/>
      <c r="G222" s="17">
        <v>0.20237319442500101</v>
      </c>
      <c r="H222" s="17">
        <v>0.23634534560668399</v>
      </c>
      <c r="I222" s="17">
        <v>0.22547865358869401</v>
      </c>
      <c r="J222" s="17">
        <v>0.34370907786963401</v>
      </c>
      <c r="K222" s="17">
        <v>0.32840192308985999</v>
      </c>
      <c r="L222" s="17">
        <v>0.359690332220789</v>
      </c>
      <c r="M222" s="17"/>
      <c r="N222" s="17">
        <v>0.32847203449197498</v>
      </c>
      <c r="O222" s="17">
        <v>0.30745327975794101</v>
      </c>
      <c r="P222" s="17">
        <v>0.30119290647472002</v>
      </c>
      <c r="Q222" s="17">
        <v>0.24538848760240001</v>
      </c>
      <c r="R222" s="17">
        <v>0.250859066818726</v>
      </c>
      <c r="S222" s="17">
        <v>0.13361883103021799</v>
      </c>
      <c r="T222" s="17">
        <v>0.30824501907091001</v>
      </c>
      <c r="U222" s="17">
        <v>0.24735616275030101</v>
      </c>
      <c r="V222" s="17">
        <v>0.33313491033863202</v>
      </c>
      <c r="W222" s="17">
        <v>0.25258048449083298</v>
      </c>
      <c r="X222" s="17">
        <v>0.285055722929419</v>
      </c>
      <c r="Y222" s="17">
        <v>0.31789219515381301</v>
      </c>
      <c r="Z222" s="17">
        <v>0.235993281251974</v>
      </c>
      <c r="AA222" s="17">
        <v>0.493860754722795</v>
      </c>
      <c r="AB222" s="17">
        <v>0.47409353561478401</v>
      </c>
      <c r="AC222" s="17">
        <v>0.17464176586825</v>
      </c>
      <c r="AD222" s="17">
        <v>0.31774478828017599</v>
      </c>
      <c r="AE222" s="17">
        <v>0</v>
      </c>
      <c r="AF222" s="17">
        <v>0.17174248992184399</v>
      </c>
      <c r="AG222" s="17">
        <v>0.68562187216398396</v>
      </c>
      <c r="AH222" s="17">
        <v>0.37161315967242098</v>
      </c>
      <c r="AI222" s="17"/>
      <c r="AJ222" s="17">
        <v>0.26260152566769102</v>
      </c>
      <c r="AK222" s="17">
        <v>0.298928118629946</v>
      </c>
      <c r="AL222" s="17"/>
      <c r="AM222" s="17">
        <v>0.25410788560227499</v>
      </c>
    </row>
    <row r="223" spans="2:39" x14ac:dyDescent="0.35">
      <c r="B223" t="s">
        <v>135</v>
      </c>
      <c r="C223" s="17">
        <v>7.2302250927917006E-2</v>
      </c>
      <c r="D223" s="17">
        <v>7.7893750329104297E-2</v>
      </c>
      <c r="E223" s="17">
        <v>6.7161589361838997E-2</v>
      </c>
      <c r="F223" s="17"/>
      <c r="G223" s="17">
        <v>4.0002644516924903E-2</v>
      </c>
      <c r="H223" s="17">
        <v>5.6487146253985002E-2</v>
      </c>
      <c r="I223" s="17">
        <v>5.0229830179492098E-2</v>
      </c>
      <c r="J223" s="17">
        <v>7.3979901625867095E-2</v>
      </c>
      <c r="K223" s="17">
        <v>6.0090621662791097E-2</v>
      </c>
      <c r="L223" s="17">
        <v>0.13853659730413401</v>
      </c>
      <c r="M223" s="17"/>
      <c r="N223" s="17">
        <v>6.7060075777507194E-2</v>
      </c>
      <c r="O223" s="17">
        <v>5.2849164475800799E-2</v>
      </c>
      <c r="P223" s="17">
        <v>5.7668313818851701E-2</v>
      </c>
      <c r="Q223" s="17">
        <v>3.3557937951397797E-2</v>
      </c>
      <c r="R223" s="17">
        <v>9.2615935478560105E-2</v>
      </c>
      <c r="S223" s="17">
        <v>0</v>
      </c>
      <c r="T223" s="17">
        <v>5.6711932265694001E-2</v>
      </c>
      <c r="U223" s="17">
        <v>0.25449854463302102</v>
      </c>
      <c r="V223" s="17">
        <v>4.18231577931584E-2</v>
      </c>
      <c r="W223" s="17">
        <v>9.7974724685033501E-2</v>
      </c>
      <c r="X223" s="17">
        <v>4.9304869495563501E-2</v>
      </c>
      <c r="Y223" s="17">
        <v>1.57966234691433E-2</v>
      </c>
      <c r="Z223" s="17">
        <v>7.8812579613027595E-2</v>
      </c>
      <c r="AA223" s="17">
        <v>9.9313133794142902E-2</v>
      </c>
      <c r="AB223" s="17">
        <v>5.38680024381799E-2</v>
      </c>
      <c r="AC223" s="17">
        <v>8.1100112665371704E-2</v>
      </c>
      <c r="AD223" s="17">
        <v>0</v>
      </c>
      <c r="AE223" s="17">
        <v>0</v>
      </c>
      <c r="AF223" s="17">
        <v>0.46374154417382601</v>
      </c>
      <c r="AG223" s="17">
        <v>0</v>
      </c>
      <c r="AH223" s="17">
        <v>0</v>
      </c>
      <c r="AI223" s="17"/>
      <c r="AJ223" s="17">
        <v>4.7194553694631103E-2</v>
      </c>
      <c r="AK223" s="17">
        <v>8.7638892839304802E-2</v>
      </c>
      <c r="AL223" s="17"/>
      <c r="AM223" s="17">
        <v>3.3443657272365E-2</v>
      </c>
    </row>
    <row r="224" spans="2:39" x14ac:dyDescent="0.35">
      <c r="B224" t="s">
        <v>136</v>
      </c>
      <c r="C224" s="17">
        <v>8.8756104633446103E-2</v>
      </c>
      <c r="D224" s="17">
        <v>8.5531890774235494E-2</v>
      </c>
      <c r="E224" s="17">
        <v>9.2198550777720795E-2</v>
      </c>
      <c r="F224" s="17"/>
      <c r="G224" s="17">
        <v>4.1238644043905003E-2</v>
      </c>
      <c r="H224" s="17">
        <v>3.75247929346995E-2</v>
      </c>
      <c r="I224" s="17">
        <v>4.4537519244846398E-2</v>
      </c>
      <c r="J224" s="17">
        <v>9.3318835656170704E-2</v>
      </c>
      <c r="K224" s="17">
        <v>0.15147713383965999</v>
      </c>
      <c r="L224" s="17">
        <v>0.14382622382758201</v>
      </c>
      <c r="M224" s="17"/>
      <c r="N224" s="17">
        <v>3.2801603210237597E-2</v>
      </c>
      <c r="O224" s="17">
        <v>7.8309030052900894E-2</v>
      </c>
      <c r="P224" s="17">
        <v>3.9649499013890498E-2</v>
      </c>
      <c r="Q224" s="17">
        <v>0.159655487309672</v>
      </c>
      <c r="R224" s="17">
        <v>0.120963012996038</v>
      </c>
      <c r="S224" s="17">
        <v>6.6407846140603605E-2</v>
      </c>
      <c r="T224" s="17">
        <v>7.8623659213326993E-2</v>
      </c>
      <c r="U224" s="17">
        <v>0.124864259846477</v>
      </c>
      <c r="V224" s="17">
        <v>0.104969887121084</v>
      </c>
      <c r="W224" s="17">
        <v>0.14115476007163899</v>
      </c>
      <c r="X224" s="17">
        <v>0</v>
      </c>
      <c r="Y224" s="17">
        <v>5.1242488605973698E-2</v>
      </c>
      <c r="Z224" s="17">
        <v>0.14638815981674</v>
      </c>
      <c r="AA224" s="17">
        <v>2.6341549661897799E-2</v>
      </c>
      <c r="AB224" s="17">
        <v>0.172586236004242</v>
      </c>
      <c r="AC224" s="17">
        <v>5.21076120527195E-2</v>
      </c>
      <c r="AD224" s="17">
        <v>0</v>
      </c>
      <c r="AE224" s="17">
        <v>0.30139298631012901</v>
      </c>
      <c r="AF224" s="17">
        <v>0</v>
      </c>
      <c r="AG224" s="17">
        <v>0</v>
      </c>
      <c r="AH224" s="17">
        <v>0</v>
      </c>
      <c r="AI224" s="17"/>
      <c r="AJ224" s="17">
        <v>4.5273535784046401E-2</v>
      </c>
      <c r="AK224" s="17">
        <v>0.105391174762434</v>
      </c>
      <c r="AL224" s="17"/>
      <c r="AM224" s="17">
        <v>1.31443985470573E-2</v>
      </c>
    </row>
    <row r="225" spans="2:39" x14ac:dyDescent="0.35">
      <c r="B225" t="s">
        <v>62</v>
      </c>
      <c r="C225" s="17">
        <v>3.4945705993032802E-2</v>
      </c>
      <c r="D225" s="17">
        <v>4.61223195883654E-2</v>
      </c>
      <c r="E225" s="17">
        <v>2.4268566063950999E-2</v>
      </c>
      <c r="F225" s="17"/>
      <c r="G225" s="17">
        <v>1.8410001957801701E-2</v>
      </c>
      <c r="H225" s="17">
        <v>0</v>
      </c>
      <c r="I225" s="17">
        <v>3.4887408887913599E-2</v>
      </c>
      <c r="J225" s="17">
        <v>2.94565310090288E-2</v>
      </c>
      <c r="K225" s="17">
        <v>2.3702021122839201E-2</v>
      </c>
      <c r="L225" s="17">
        <v>9.1439643738186402E-2</v>
      </c>
      <c r="M225" s="17"/>
      <c r="N225" s="17">
        <v>3.51136428038255E-2</v>
      </c>
      <c r="O225" s="17">
        <v>7.0543115221103E-2</v>
      </c>
      <c r="P225" s="17">
        <v>1.1814500638768899E-2</v>
      </c>
      <c r="Q225" s="17">
        <v>1.8587414935882E-2</v>
      </c>
      <c r="R225" s="17">
        <v>9.3242999128964107E-3</v>
      </c>
      <c r="S225" s="17">
        <v>5.9107543719588297E-2</v>
      </c>
      <c r="T225" s="17">
        <v>0.103651955321492</v>
      </c>
      <c r="U225" s="17">
        <v>0</v>
      </c>
      <c r="V225" s="17">
        <v>2.43460088044814E-2</v>
      </c>
      <c r="W225" s="17">
        <v>7.5707864727100798E-3</v>
      </c>
      <c r="X225" s="17">
        <v>0</v>
      </c>
      <c r="Y225" s="17">
        <v>2.4703650899143899E-2</v>
      </c>
      <c r="Z225" s="17">
        <v>0</v>
      </c>
      <c r="AA225" s="17">
        <v>0</v>
      </c>
      <c r="AB225" s="17">
        <v>5.60492380580737E-2</v>
      </c>
      <c r="AC225" s="17">
        <v>0</v>
      </c>
      <c r="AD225" s="17">
        <v>5.9401550724111303E-2</v>
      </c>
      <c r="AE225" s="17">
        <v>0</v>
      </c>
      <c r="AF225" s="17">
        <v>0</v>
      </c>
      <c r="AG225" s="17">
        <v>0</v>
      </c>
      <c r="AH225" s="17">
        <v>0</v>
      </c>
      <c r="AI225" s="17"/>
      <c r="AJ225" s="17">
        <v>1.9972422898662901E-2</v>
      </c>
      <c r="AK225" s="17">
        <v>4.23275891222206E-2</v>
      </c>
      <c r="AL225" s="17"/>
      <c r="AM225" s="17">
        <v>3.0038257596623199E-3</v>
      </c>
    </row>
    <row r="226" spans="2:39" x14ac:dyDescent="0.35">
      <c r="B226" t="s">
        <v>137</v>
      </c>
      <c r="C226" s="17">
        <v>0.51528344708822005</v>
      </c>
      <c r="D226" s="17">
        <v>0.52345692981422798</v>
      </c>
      <c r="E226" s="17">
        <v>0.50560466169632101</v>
      </c>
      <c r="F226" s="17"/>
      <c r="G226" s="17">
        <v>0.69797551505636701</v>
      </c>
      <c r="H226" s="17">
        <v>0.66964271520463203</v>
      </c>
      <c r="I226" s="17">
        <v>0.64486658809905395</v>
      </c>
      <c r="J226" s="17">
        <v>0.45953565383930001</v>
      </c>
      <c r="K226" s="17">
        <v>0.43632830028484998</v>
      </c>
      <c r="L226" s="17">
        <v>0.26650720290930802</v>
      </c>
      <c r="M226" s="17"/>
      <c r="N226" s="17">
        <v>0.53655264371645395</v>
      </c>
      <c r="O226" s="17">
        <v>0.490845410492254</v>
      </c>
      <c r="P226" s="17">
        <v>0.58967478005376905</v>
      </c>
      <c r="Q226" s="17">
        <v>0.54281067220064805</v>
      </c>
      <c r="R226" s="17">
        <v>0.52623768479377897</v>
      </c>
      <c r="S226" s="17">
        <v>0.74086577910958995</v>
      </c>
      <c r="T226" s="17">
        <v>0.45276743412857601</v>
      </c>
      <c r="U226" s="17">
        <v>0.37328103277020003</v>
      </c>
      <c r="V226" s="17">
        <v>0.49572603594264503</v>
      </c>
      <c r="W226" s="17">
        <v>0.50071924427978398</v>
      </c>
      <c r="X226" s="17">
        <v>0.66563940757501705</v>
      </c>
      <c r="Y226" s="17">
        <v>0.59036504187192596</v>
      </c>
      <c r="Z226" s="17">
        <v>0.53880597931825902</v>
      </c>
      <c r="AA226" s="17">
        <v>0.38048456182116402</v>
      </c>
      <c r="AB226" s="17">
        <v>0.24340298788472101</v>
      </c>
      <c r="AC226" s="17">
        <v>0.69215050941365897</v>
      </c>
      <c r="AD226" s="17">
        <v>0.62285366099571204</v>
      </c>
      <c r="AE226" s="17">
        <v>0.69860701368987099</v>
      </c>
      <c r="AF226" s="17">
        <v>0.36451596590433</v>
      </c>
      <c r="AG226" s="17">
        <v>0.31437812783601599</v>
      </c>
      <c r="AH226" s="17">
        <v>0.62838684032757897</v>
      </c>
      <c r="AI226" s="17"/>
      <c r="AJ226" s="17">
        <v>0.624957961954969</v>
      </c>
      <c r="AK226" s="17">
        <v>0.46571422464609502</v>
      </c>
      <c r="AL226" s="17"/>
      <c r="AM226" s="17">
        <v>0.69630023281863995</v>
      </c>
    </row>
    <row r="227" spans="2:39" x14ac:dyDescent="0.35">
      <c r="B227" t="s">
        <v>138</v>
      </c>
      <c r="C227" s="17">
        <v>0.161058355561363</v>
      </c>
      <c r="D227" s="17">
        <v>0.16342564110334001</v>
      </c>
      <c r="E227" s="17">
        <v>0.15936014013956001</v>
      </c>
      <c r="F227" s="17"/>
      <c r="G227" s="17">
        <v>8.1241288560829905E-2</v>
      </c>
      <c r="H227" s="17">
        <v>9.4011939188684598E-2</v>
      </c>
      <c r="I227" s="17">
        <v>9.4767349424338496E-2</v>
      </c>
      <c r="J227" s="17">
        <v>0.16729873728203801</v>
      </c>
      <c r="K227" s="17">
        <v>0.21156775550245099</v>
      </c>
      <c r="L227" s="17">
        <v>0.28236282113171701</v>
      </c>
      <c r="M227" s="17"/>
      <c r="N227" s="17">
        <v>9.9861678987744798E-2</v>
      </c>
      <c r="O227" s="17">
        <v>0.131158194528702</v>
      </c>
      <c r="P227" s="17">
        <v>9.7317812832742198E-2</v>
      </c>
      <c r="Q227" s="17">
        <v>0.19321342526106999</v>
      </c>
      <c r="R227" s="17">
        <v>0.21357894847459899</v>
      </c>
      <c r="S227" s="17">
        <v>6.6407846140603605E-2</v>
      </c>
      <c r="T227" s="17">
        <v>0.13533559147902099</v>
      </c>
      <c r="U227" s="17">
        <v>0.37936280447949799</v>
      </c>
      <c r="V227" s="17">
        <v>0.146793044914242</v>
      </c>
      <c r="W227" s="17">
        <v>0.23912948475667301</v>
      </c>
      <c r="X227" s="17">
        <v>4.9304869495563501E-2</v>
      </c>
      <c r="Y227" s="17">
        <v>6.7039112075116994E-2</v>
      </c>
      <c r="Z227" s="17">
        <v>0.22520073942976701</v>
      </c>
      <c r="AA227" s="17">
        <v>0.125654683456041</v>
      </c>
      <c r="AB227" s="17">
        <v>0.22645423844242199</v>
      </c>
      <c r="AC227" s="17">
        <v>0.133207724718091</v>
      </c>
      <c r="AD227" s="17">
        <v>0</v>
      </c>
      <c r="AE227" s="17">
        <v>0.30139298631012901</v>
      </c>
      <c r="AF227" s="17">
        <v>0.46374154417382601</v>
      </c>
      <c r="AG227" s="17">
        <v>0</v>
      </c>
      <c r="AH227" s="17">
        <v>0</v>
      </c>
      <c r="AI227" s="17"/>
      <c r="AJ227" s="17">
        <v>9.2468089478677504E-2</v>
      </c>
      <c r="AK227" s="17">
        <v>0.19303006760173799</v>
      </c>
      <c r="AL227" s="17"/>
      <c r="AM227" s="17">
        <v>4.65880558194222E-2</v>
      </c>
    </row>
    <row r="228" spans="2:39" x14ac:dyDescent="0.35">
      <c r="B228" t="s">
        <v>139</v>
      </c>
      <c r="C228" s="17">
        <v>0.354225091526856</v>
      </c>
      <c r="D228" s="17">
        <v>0.36003128871088902</v>
      </c>
      <c r="E228" s="17">
        <v>0.346244521556761</v>
      </c>
      <c r="F228" s="17"/>
      <c r="G228" s="17">
        <v>0.616734226495538</v>
      </c>
      <c r="H228" s="17">
        <v>0.57563077601594703</v>
      </c>
      <c r="I228" s="17">
        <v>0.550099238674715</v>
      </c>
      <c r="J228" s="17">
        <v>0.29223691655726203</v>
      </c>
      <c r="K228" s="17">
        <v>0.22476054478239901</v>
      </c>
      <c r="L228" s="17">
        <v>-1.58556182224086E-2</v>
      </c>
      <c r="M228" s="17"/>
      <c r="N228" s="17">
        <v>0.436690964728709</v>
      </c>
      <c r="O228" s="17">
        <v>0.35968721596355302</v>
      </c>
      <c r="P228" s="17">
        <v>0.49235696722102701</v>
      </c>
      <c r="Q228" s="17">
        <v>0.349597246939578</v>
      </c>
      <c r="R228" s="17">
        <v>0.31265873631918101</v>
      </c>
      <c r="S228" s="17">
        <v>0.67445793296898604</v>
      </c>
      <c r="T228" s="17">
        <v>0.31743184264955498</v>
      </c>
      <c r="U228" s="17">
        <v>-6.08177170929808E-3</v>
      </c>
      <c r="V228" s="17">
        <v>0.34893299102840297</v>
      </c>
      <c r="W228" s="17">
        <v>0.26158975952311098</v>
      </c>
      <c r="X228" s="17">
        <v>0.61633453807945404</v>
      </c>
      <c r="Y228" s="17">
        <v>0.52332592979680903</v>
      </c>
      <c r="Z228" s="17">
        <v>0.31360523988849198</v>
      </c>
      <c r="AA228" s="17">
        <v>0.254829878365124</v>
      </c>
      <c r="AB228" s="17">
        <v>1.6948749442299099E-2</v>
      </c>
      <c r="AC228" s="17">
        <v>0.55894278469556802</v>
      </c>
      <c r="AD228" s="17">
        <v>0.62285366099571204</v>
      </c>
      <c r="AE228" s="17">
        <v>0.39721402737974099</v>
      </c>
      <c r="AF228" s="17">
        <v>-9.92255782694966E-2</v>
      </c>
      <c r="AG228" s="17">
        <v>0.31437812783601599</v>
      </c>
      <c r="AH228" s="17">
        <v>0.62838684032757897</v>
      </c>
      <c r="AI228" s="17"/>
      <c r="AJ228" s="17">
        <v>0.53248987247629098</v>
      </c>
      <c r="AK228" s="17">
        <v>0.272684157044357</v>
      </c>
      <c r="AL228" s="17"/>
      <c r="AM228" s="17">
        <v>0.64971217699921802</v>
      </c>
    </row>
    <row r="229" spans="2:39" x14ac:dyDescent="0.35">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row>
    <row r="230" spans="2:39" x14ac:dyDescent="0.35">
      <c r="B230" s="6" t="s">
        <v>160</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row>
    <row r="231" spans="2:39" x14ac:dyDescent="0.35">
      <c r="B231" s="24" t="s">
        <v>65</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row>
    <row r="232" spans="2:39" x14ac:dyDescent="0.35">
      <c r="B232" t="s">
        <v>132</v>
      </c>
      <c r="C232" s="17">
        <v>0.106211811402262</v>
      </c>
      <c r="D232" s="17">
        <v>0.131242095456547</v>
      </c>
      <c r="E232" s="17">
        <v>8.2402570282263193E-2</v>
      </c>
      <c r="F232" s="17"/>
      <c r="G232" s="17">
        <v>0.16042927552434499</v>
      </c>
      <c r="H232" s="17">
        <v>0.16197615569582299</v>
      </c>
      <c r="I232" s="17">
        <v>0.129072788169283</v>
      </c>
      <c r="J232" s="17">
        <v>9.6924874015067899E-2</v>
      </c>
      <c r="K232" s="17">
        <v>5.5938044648856503E-2</v>
      </c>
      <c r="L232" s="17">
        <v>5.91991664108013E-2</v>
      </c>
      <c r="M232" s="17"/>
      <c r="N232" s="17">
        <v>0.12614573394957099</v>
      </c>
      <c r="O232" s="17">
        <v>9.8088889198353998E-2</v>
      </c>
      <c r="P232" s="17">
        <v>8.9191095641641197E-2</v>
      </c>
      <c r="Q232" s="17">
        <v>0.12872137051266999</v>
      </c>
      <c r="R232" s="17">
        <v>8.4883814230552801E-2</v>
      </c>
      <c r="S232" s="17">
        <v>0</v>
      </c>
      <c r="T232" s="17">
        <v>0.105466198303946</v>
      </c>
      <c r="U232" s="17">
        <v>0.18035152149693701</v>
      </c>
      <c r="V232" s="17">
        <v>8.7301998075180298E-2</v>
      </c>
      <c r="W232" s="17">
        <v>0.106000135914581</v>
      </c>
      <c r="X232" s="17">
        <v>8.8518200895703794E-2</v>
      </c>
      <c r="Y232" s="17">
        <v>0.17075283790777199</v>
      </c>
      <c r="Z232" s="17">
        <v>8.1341405364641906E-2</v>
      </c>
      <c r="AA232" s="17">
        <v>6.2627195313945797E-2</v>
      </c>
      <c r="AB232" s="17">
        <v>5.9547198338654399E-2</v>
      </c>
      <c r="AC232" s="17">
        <v>0.16775340850017501</v>
      </c>
      <c r="AD232" s="17">
        <v>0.20751713906310701</v>
      </c>
      <c r="AE232" s="17">
        <v>0.41021752798031502</v>
      </c>
      <c r="AF232" s="17">
        <v>9.7671973568086407E-2</v>
      </c>
      <c r="AG232" s="17">
        <v>0.11352575760578899</v>
      </c>
      <c r="AH232" s="17">
        <v>0.18580657983621099</v>
      </c>
      <c r="AI232" s="17"/>
      <c r="AJ232" s="17">
        <v>0.12476127401076301</v>
      </c>
      <c r="AK232" s="17">
        <v>0.100506193360431</v>
      </c>
      <c r="AL232" s="17"/>
      <c r="AM232" s="17">
        <v>0.15529829481414301</v>
      </c>
    </row>
    <row r="233" spans="2:39" x14ac:dyDescent="0.35">
      <c r="B233" t="s">
        <v>133</v>
      </c>
      <c r="C233" s="17">
        <v>0.33459607936873398</v>
      </c>
      <c r="D233" s="17">
        <v>0.33079793791748702</v>
      </c>
      <c r="E233" s="17">
        <v>0.33582876514612903</v>
      </c>
      <c r="F233" s="17"/>
      <c r="G233" s="17">
        <v>0.40711094182426</v>
      </c>
      <c r="H233" s="17">
        <v>0.376234189867096</v>
      </c>
      <c r="I233" s="17">
        <v>0.40024368943372701</v>
      </c>
      <c r="J233" s="17">
        <v>0.30468860924065599</v>
      </c>
      <c r="K233" s="17">
        <v>0.34849603027460802</v>
      </c>
      <c r="L233" s="17">
        <v>0.20186816720341599</v>
      </c>
      <c r="M233" s="17"/>
      <c r="N233" s="17">
        <v>0.20668031854486099</v>
      </c>
      <c r="O233" s="17">
        <v>0.30080308042565901</v>
      </c>
      <c r="P233" s="17">
        <v>0.40282850124896202</v>
      </c>
      <c r="Q233" s="17">
        <v>0.26501777105875501</v>
      </c>
      <c r="R233" s="17">
        <v>0.36185302416044801</v>
      </c>
      <c r="S233" s="17">
        <v>0.53837776207576304</v>
      </c>
      <c r="T233" s="17">
        <v>0.34530681572699101</v>
      </c>
      <c r="U233" s="17">
        <v>0.29000981823623301</v>
      </c>
      <c r="V233" s="17">
        <v>0.47584547503831098</v>
      </c>
      <c r="W233" s="17">
        <v>0.35822987118440802</v>
      </c>
      <c r="X233" s="17">
        <v>0.29201917079908002</v>
      </c>
      <c r="Y233" s="17">
        <v>0.25325857940364299</v>
      </c>
      <c r="Z233" s="17">
        <v>0.34224170168536799</v>
      </c>
      <c r="AA233" s="17">
        <v>0.46522710179301002</v>
      </c>
      <c r="AB233" s="17">
        <v>0.23256916300338901</v>
      </c>
      <c r="AC233" s="17">
        <v>0.16392639110156601</v>
      </c>
      <c r="AD233" s="17">
        <v>0.56509718479436599</v>
      </c>
      <c r="AE233" s="17">
        <v>0</v>
      </c>
      <c r="AF233" s="17">
        <v>0.29329582489768802</v>
      </c>
      <c r="AG233" s="17">
        <v>0.72270201411305002</v>
      </c>
      <c r="AH233" s="17">
        <v>0.19693634208456301</v>
      </c>
      <c r="AI233" s="17"/>
      <c r="AJ233" s="17">
        <v>0.42160147487101801</v>
      </c>
      <c r="AK233" s="17">
        <v>0.29347855394799899</v>
      </c>
      <c r="AL233" s="17"/>
      <c r="AM233" s="17">
        <v>0.45310430792289202</v>
      </c>
    </row>
    <row r="234" spans="2:39" x14ac:dyDescent="0.35">
      <c r="B234" t="s">
        <v>134</v>
      </c>
      <c r="C234" s="17">
        <v>0.316648308175279</v>
      </c>
      <c r="D234" s="17">
        <v>0.31473958916855199</v>
      </c>
      <c r="E234" s="17">
        <v>0.31965438252762302</v>
      </c>
      <c r="F234" s="17"/>
      <c r="G234" s="17">
        <v>0.24121361639001801</v>
      </c>
      <c r="H234" s="17">
        <v>0.31243632900287299</v>
      </c>
      <c r="I234" s="17">
        <v>0.30279403696129398</v>
      </c>
      <c r="J234" s="17">
        <v>0.35860002371065902</v>
      </c>
      <c r="K234" s="17">
        <v>0.30805680982744599</v>
      </c>
      <c r="L234" s="17">
        <v>0.34480443757650198</v>
      </c>
      <c r="M234" s="17"/>
      <c r="N234" s="17">
        <v>0.373382241795369</v>
      </c>
      <c r="O234" s="17">
        <v>0.3605599137594</v>
      </c>
      <c r="P234" s="17">
        <v>0.36029335797281498</v>
      </c>
      <c r="Q234" s="17">
        <v>0.26352496125180602</v>
      </c>
      <c r="R234" s="17">
        <v>0.27187966779888201</v>
      </c>
      <c r="S234" s="17">
        <v>0.36566061992383903</v>
      </c>
      <c r="T234" s="17">
        <v>0.30085529591649501</v>
      </c>
      <c r="U234" s="17">
        <v>0.23065186142802999</v>
      </c>
      <c r="V234" s="17">
        <v>0.22325677705246699</v>
      </c>
      <c r="W234" s="17">
        <v>0.28440749687456701</v>
      </c>
      <c r="X234" s="17">
        <v>0.50283048108709005</v>
      </c>
      <c r="Y234" s="17">
        <v>0.442648317539165</v>
      </c>
      <c r="Z234" s="17">
        <v>0.32829485783311002</v>
      </c>
      <c r="AA234" s="17">
        <v>0.27314638580407402</v>
      </c>
      <c r="AB234" s="17">
        <v>0.29045050461919802</v>
      </c>
      <c r="AC234" s="17">
        <v>0.48015139913357202</v>
      </c>
      <c r="AD234" s="17">
        <v>0.16798412541841501</v>
      </c>
      <c r="AE234" s="17">
        <v>0.28838948570955503</v>
      </c>
      <c r="AF234" s="17">
        <v>0.14529065736039901</v>
      </c>
      <c r="AG234" s="17">
        <v>0.163772228281161</v>
      </c>
      <c r="AH234" s="17">
        <v>0.61725707807922703</v>
      </c>
      <c r="AI234" s="17"/>
      <c r="AJ234" s="17">
        <v>0.27972261555859101</v>
      </c>
      <c r="AK234" s="17">
        <v>0.33266184268031901</v>
      </c>
      <c r="AL234" s="17"/>
      <c r="AM234" s="17">
        <v>0.29086939465877398</v>
      </c>
    </row>
    <row r="235" spans="2:39" x14ac:dyDescent="0.35">
      <c r="B235" t="s">
        <v>135</v>
      </c>
      <c r="C235" s="17">
        <v>9.1215920729591601E-2</v>
      </c>
      <c r="D235" s="17">
        <v>7.9151240112903795E-2</v>
      </c>
      <c r="E235" s="17">
        <v>0.103214105910767</v>
      </c>
      <c r="F235" s="17"/>
      <c r="G235" s="17">
        <v>7.2816624394169999E-2</v>
      </c>
      <c r="H235" s="17">
        <v>7.5212815355076498E-2</v>
      </c>
      <c r="I235" s="17">
        <v>7.4501175636092806E-2</v>
      </c>
      <c r="J235" s="17">
        <v>9.9818040717063197E-2</v>
      </c>
      <c r="K235" s="17">
        <v>0.109789171414197</v>
      </c>
      <c r="L235" s="17">
        <v>0.107465631221657</v>
      </c>
      <c r="M235" s="17"/>
      <c r="N235" s="17">
        <v>0.19854748612829101</v>
      </c>
      <c r="O235" s="17">
        <v>4.8285189004899101E-2</v>
      </c>
      <c r="P235" s="17">
        <v>7.1735334210724394E-2</v>
      </c>
      <c r="Q235" s="17">
        <v>0.123626275289124</v>
      </c>
      <c r="R235" s="17">
        <v>0.15066287484757701</v>
      </c>
      <c r="S235" s="17">
        <v>0</v>
      </c>
      <c r="T235" s="17">
        <v>8.30976379758398E-2</v>
      </c>
      <c r="U235" s="17">
        <v>2.8627721249744401E-2</v>
      </c>
      <c r="V235" s="17">
        <v>0.11086395750839199</v>
      </c>
      <c r="W235" s="17">
        <v>8.43615065261515E-2</v>
      </c>
      <c r="X235" s="17">
        <v>4.8963055237307998E-2</v>
      </c>
      <c r="Y235" s="17">
        <v>3.5306858002106402E-2</v>
      </c>
      <c r="Z235" s="17">
        <v>0.116122139395302</v>
      </c>
      <c r="AA235" s="17">
        <v>0.12536615893623501</v>
      </c>
      <c r="AB235" s="17">
        <v>0.18879765997644299</v>
      </c>
      <c r="AC235" s="17">
        <v>3.9229987850443897E-2</v>
      </c>
      <c r="AD235" s="17">
        <v>0</v>
      </c>
      <c r="AE235" s="17">
        <v>0</v>
      </c>
      <c r="AF235" s="17">
        <v>0.116308956585652</v>
      </c>
      <c r="AG235" s="17">
        <v>0</v>
      </c>
      <c r="AH235" s="17">
        <v>0</v>
      </c>
      <c r="AI235" s="17"/>
      <c r="AJ235" s="17">
        <v>8.6695230686203995E-2</v>
      </c>
      <c r="AK235" s="17">
        <v>9.4116156253545594E-2</v>
      </c>
      <c r="AL235" s="17"/>
      <c r="AM235" s="17">
        <v>5.0684171100115E-2</v>
      </c>
    </row>
    <row r="236" spans="2:39" x14ac:dyDescent="0.35">
      <c r="B236" t="s">
        <v>136</v>
      </c>
      <c r="C236" s="17">
        <v>0.102890721179073</v>
      </c>
      <c r="D236" s="17">
        <v>9.7774684325770203E-2</v>
      </c>
      <c r="E236" s="17">
        <v>0.108213945134886</v>
      </c>
      <c r="F236" s="17"/>
      <c r="G236" s="17">
        <v>9.0000748102860906E-2</v>
      </c>
      <c r="H236" s="17">
        <v>5.33199097815866E-2</v>
      </c>
      <c r="I236" s="17">
        <v>4.7484542717719E-2</v>
      </c>
      <c r="J236" s="17">
        <v>0.10338576510167299</v>
      </c>
      <c r="K236" s="17">
        <v>0.13005994324178899</v>
      </c>
      <c r="L236" s="17">
        <v>0.18735176354822999</v>
      </c>
      <c r="M236" s="17"/>
      <c r="N236" s="17">
        <v>1.90312427379105E-2</v>
      </c>
      <c r="O236" s="17">
        <v>0.11862877931230301</v>
      </c>
      <c r="P236" s="17">
        <v>5.5774482117184901E-2</v>
      </c>
      <c r="Q236" s="17">
        <v>0.14124569510124199</v>
      </c>
      <c r="R236" s="17">
        <v>0.120703717558215</v>
      </c>
      <c r="S236" s="17">
        <v>6.6407846140603605E-2</v>
      </c>
      <c r="T236" s="17">
        <v>0.102737920147812</v>
      </c>
      <c r="U236" s="17">
        <v>0.27035907758905597</v>
      </c>
      <c r="V236" s="17">
        <v>4.5478840282021898E-2</v>
      </c>
      <c r="W236" s="17">
        <v>0.103619140655723</v>
      </c>
      <c r="X236" s="17">
        <v>6.7669091980818205E-2</v>
      </c>
      <c r="Y236" s="17">
        <v>7.3329756248170494E-2</v>
      </c>
      <c r="Z236" s="17">
        <v>8.2672196935966197E-2</v>
      </c>
      <c r="AA236" s="17">
        <v>7.3633158152735204E-2</v>
      </c>
      <c r="AB236" s="17">
        <v>0.107593123367211</v>
      </c>
      <c r="AC236" s="17">
        <v>9.1337599903163397E-2</v>
      </c>
      <c r="AD236" s="17">
        <v>0</v>
      </c>
      <c r="AE236" s="17">
        <v>0.30139298631012901</v>
      </c>
      <c r="AF236" s="17">
        <v>0.34743258758817402</v>
      </c>
      <c r="AG236" s="17">
        <v>0</v>
      </c>
      <c r="AH236" s="17">
        <v>0</v>
      </c>
      <c r="AI236" s="17"/>
      <c r="AJ236" s="17">
        <v>4.7625358415783497E-2</v>
      </c>
      <c r="AK236" s="17">
        <v>0.125956274706577</v>
      </c>
      <c r="AL236" s="17"/>
      <c r="AM236" s="17">
        <v>3.2059157160496697E-2</v>
      </c>
    </row>
    <row r="237" spans="2:39" x14ac:dyDescent="0.35">
      <c r="B237" t="s">
        <v>62</v>
      </c>
      <c r="C237" s="17">
        <v>4.8437159145060298E-2</v>
      </c>
      <c r="D237" s="17">
        <v>4.6294453018739502E-2</v>
      </c>
      <c r="E237" s="17">
        <v>5.0686230998331E-2</v>
      </c>
      <c r="F237" s="17"/>
      <c r="G237" s="17">
        <v>2.84287937643453E-2</v>
      </c>
      <c r="H237" s="17">
        <v>2.0820600297545101E-2</v>
      </c>
      <c r="I237" s="17">
        <v>4.5903767081884803E-2</v>
      </c>
      <c r="J237" s="17">
        <v>3.65826872148814E-2</v>
      </c>
      <c r="K237" s="17">
        <v>4.7660000593103102E-2</v>
      </c>
      <c r="L237" s="17">
        <v>9.9310834039394502E-2</v>
      </c>
      <c r="M237" s="17"/>
      <c r="N237" s="17">
        <v>7.6212976843996097E-2</v>
      </c>
      <c r="O237" s="17">
        <v>7.3634148299384805E-2</v>
      </c>
      <c r="P237" s="17">
        <v>2.0177228808672398E-2</v>
      </c>
      <c r="Q237" s="17">
        <v>7.7863926786403595E-2</v>
      </c>
      <c r="R237" s="17">
        <v>1.0016901404325399E-2</v>
      </c>
      <c r="S237" s="17">
        <v>2.9553771859794201E-2</v>
      </c>
      <c r="T237" s="17">
        <v>6.2536131928915495E-2</v>
      </c>
      <c r="U237" s="17">
        <v>0</v>
      </c>
      <c r="V237" s="17">
        <v>5.72529520436275E-2</v>
      </c>
      <c r="W237" s="17">
        <v>6.33818488445686E-2</v>
      </c>
      <c r="X237" s="17">
        <v>0</v>
      </c>
      <c r="Y237" s="17">
        <v>2.4703650899143899E-2</v>
      </c>
      <c r="Z237" s="17">
        <v>4.9327698785612203E-2</v>
      </c>
      <c r="AA237" s="17">
        <v>0</v>
      </c>
      <c r="AB237" s="17">
        <v>0.121042350695104</v>
      </c>
      <c r="AC237" s="17">
        <v>5.7601213511079399E-2</v>
      </c>
      <c r="AD237" s="17">
        <v>5.9401550724111303E-2</v>
      </c>
      <c r="AE237" s="17">
        <v>0</v>
      </c>
      <c r="AF237" s="17">
        <v>0</v>
      </c>
      <c r="AG237" s="17">
        <v>0</v>
      </c>
      <c r="AH237" s="17">
        <v>0</v>
      </c>
      <c r="AI237" s="17"/>
      <c r="AJ237" s="17">
        <v>3.9594046457641002E-2</v>
      </c>
      <c r="AK237" s="17">
        <v>5.3280979051129003E-2</v>
      </c>
      <c r="AL237" s="17"/>
      <c r="AM237" s="17">
        <v>1.7984674343579098E-2</v>
      </c>
    </row>
    <row r="238" spans="2:39" x14ac:dyDescent="0.35">
      <c r="B238" t="s">
        <v>137</v>
      </c>
      <c r="C238" s="17">
        <v>0.44080789077099503</v>
      </c>
      <c r="D238" s="17">
        <v>0.46204003337403499</v>
      </c>
      <c r="E238" s="17">
        <v>0.41823133542839303</v>
      </c>
      <c r="F238" s="17"/>
      <c r="G238" s="17">
        <v>0.56754021734860505</v>
      </c>
      <c r="H238" s="17">
        <v>0.53821034556291902</v>
      </c>
      <c r="I238" s="17">
        <v>0.52931647760300904</v>
      </c>
      <c r="J238" s="17">
        <v>0.40161348325572399</v>
      </c>
      <c r="K238" s="17">
        <v>0.404434074923465</v>
      </c>
      <c r="L238" s="17">
        <v>0.26106733361421702</v>
      </c>
      <c r="M238" s="17"/>
      <c r="N238" s="17">
        <v>0.33282605249443298</v>
      </c>
      <c r="O238" s="17">
        <v>0.39889196962401302</v>
      </c>
      <c r="P238" s="17">
        <v>0.49201959689060298</v>
      </c>
      <c r="Q238" s="17">
        <v>0.39373914157142398</v>
      </c>
      <c r="R238" s="17">
        <v>0.44673683839100098</v>
      </c>
      <c r="S238" s="17">
        <v>0.53837776207576304</v>
      </c>
      <c r="T238" s="17">
        <v>0.450773014030937</v>
      </c>
      <c r="U238" s="17">
        <v>0.47036133973317001</v>
      </c>
      <c r="V238" s="17">
        <v>0.563147473113491</v>
      </c>
      <c r="W238" s="17">
        <v>0.46423000709898898</v>
      </c>
      <c r="X238" s="17">
        <v>0.38053737169478402</v>
      </c>
      <c r="Y238" s="17">
        <v>0.42401141731141501</v>
      </c>
      <c r="Z238" s="17">
        <v>0.42358310705001001</v>
      </c>
      <c r="AA238" s="17">
        <v>0.52785429710695597</v>
      </c>
      <c r="AB238" s="17">
        <v>0.292116361342043</v>
      </c>
      <c r="AC238" s="17">
        <v>0.33167979960174099</v>
      </c>
      <c r="AD238" s="17">
        <v>0.77261432385747297</v>
      </c>
      <c r="AE238" s="17">
        <v>0.41021752798031502</v>
      </c>
      <c r="AF238" s="17">
        <v>0.39096779846577501</v>
      </c>
      <c r="AG238" s="17">
        <v>0.836227771718839</v>
      </c>
      <c r="AH238" s="17">
        <v>0.38274292192077303</v>
      </c>
      <c r="AI238" s="17"/>
      <c r="AJ238" s="17">
        <v>0.54636274888178105</v>
      </c>
      <c r="AK238" s="17">
        <v>0.39398474730842997</v>
      </c>
      <c r="AL238" s="17"/>
      <c r="AM238" s="17">
        <v>0.60840260273703495</v>
      </c>
    </row>
    <row r="239" spans="2:39" x14ac:dyDescent="0.35">
      <c r="B239" t="s">
        <v>138</v>
      </c>
      <c r="C239" s="17">
        <v>0.194106641908665</v>
      </c>
      <c r="D239" s="17">
        <v>0.176925924438674</v>
      </c>
      <c r="E239" s="17">
        <v>0.21142805104565399</v>
      </c>
      <c r="F239" s="17"/>
      <c r="G239" s="17">
        <v>0.16281737249703099</v>
      </c>
      <c r="H239" s="17">
        <v>0.128532725136663</v>
      </c>
      <c r="I239" s="17">
        <v>0.121985718353812</v>
      </c>
      <c r="J239" s="17">
        <v>0.20320380581873601</v>
      </c>
      <c r="K239" s="17">
        <v>0.23984911465598699</v>
      </c>
      <c r="L239" s="17">
        <v>0.294817394769887</v>
      </c>
      <c r="M239" s="17"/>
      <c r="N239" s="17">
        <v>0.217578728866202</v>
      </c>
      <c r="O239" s="17">
        <v>0.16691396831720301</v>
      </c>
      <c r="P239" s="17">
        <v>0.127509816327909</v>
      </c>
      <c r="Q239" s="17">
        <v>0.26487197039036597</v>
      </c>
      <c r="R239" s="17">
        <v>0.27136659240579197</v>
      </c>
      <c r="S239" s="17">
        <v>6.6407846140603605E-2</v>
      </c>
      <c r="T239" s="17">
        <v>0.18583555812365199</v>
      </c>
      <c r="U239" s="17">
        <v>0.29898679883880103</v>
      </c>
      <c r="V239" s="17">
        <v>0.15634279779041399</v>
      </c>
      <c r="W239" s="17">
        <v>0.18798064718187499</v>
      </c>
      <c r="X239" s="17">
        <v>0.11663214721812599</v>
      </c>
      <c r="Y239" s="17">
        <v>0.108636614250277</v>
      </c>
      <c r="Z239" s="17">
        <v>0.198794336331268</v>
      </c>
      <c r="AA239" s="17">
        <v>0.19899931708897001</v>
      </c>
      <c r="AB239" s="17">
        <v>0.29639078334365498</v>
      </c>
      <c r="AC239" s="17">
        <v>0.130567587753607</v>
      </c>
      <c r="AD239" s="17">
        <v>0</v>
      </c>
      <c r="AE239" s="17">
        <v>0.30139298631012901</v>
      </c>
      <c r="AF239" s="17">
        <v>0.46374154417382601</v>
      </c>
      <c r="AG239" s="17">
        <v>0</v>
      </c>
      <c r="AH239" s="17">
        <v>0</v>
      </c>
      <c r="AI239" s="17"/>
      <c r="AJ239" s="17">
        <v>0.13432058910198699</v>
      </c>
      <c r="AK239" s="17">
        <v>0.22007243096012299</v>
      </c>
      <c r="AL239" s="17"/>
      <c r="AM239" s="17">
        <v>8.2743328260611704E-2</v>
      </c>
    </row>
    <row r="240" spans="2:39" x14ac:dyDescent="0.35">
      <c r="B240" t="s">
        <v>139</v>
      </c>
      <c r="C240" s="17">
        <v>0.24670124886233</v>
      </c>
      <c r="D240" s="17">
        <v>0.28511410893536099</v>
      </c>
      <c r="E240" s="17">
        <v>0.20680328438273901</v>
      </c>
      <c r="F240" s="17"/>
      <c r="G240" s="17">
        <v>0.404722844851574</v>
      </c>
      <c r="H240" s="17">
        <v>0.409677620426256</v>
      </c>
      <c r="I240" s="17">
        <v>0.40733075924919798</v>
      </c>
      <c r="J240" s="17">
        <v>0.19840967743698801</v>
      </c>
      <c r="K240" s="17">
        <v>0.16458496026747799</v>
      </c>
      <c r="L240" s="17">
        <v>-3.3750061155669503E-2</v>
      </c>
      <c r="M240" s="17"/>
      <c r="N240" s="17">
        <v>0.11524732362823099</v>
      </c>
      <c r="O240" s="17">
        <v>0.23197800130681001</v>
      </c>
      <c r="P240" s="17">
        <v>0.36450978056269401</v>
      </c>
      <c r="Q240" s="17">
        <v>0.128867171181058</v>
      </c>
      <c r="R240" s="17">
        <v>0.17537024598520901</v>
      </c>
      <c r="S240" s="17">
        <v>0.47196991593515902</v>
      </c>
      <c r="T240" s="17">
        <v>0.26493745590728601</v>
      </c>
      <c r="U240" s="17">
        <v>0.17137454089436899</v>
      </c>
      <c r="V240" s="17">
        <v>0.40680467532307701</v>
      </c>
      <c r="W240" s="17">
        <v>0.27624935991711402</v>
      </c>
      <c r="X240" s="17">
        <v>0.26390522447665798</v>
      </c>
      <c r="Y240" s="17">
        <v>0.31537480306113802</v>
      </c>
      <c r="Z240" s="17">
        <v>0.22478877071874101</v>
      </c>
      <c r="AA240" s="17">
        <v>0.32885498001798602</v>
      </c>
      <c r="AB240" s="17">
        <v>-4.2744220016115398E-3</v>
      </c>
      <c r="AC240" s="17">
        <v>0.20111221184813399</v>
      </c>
      <c r="AD240" s="17">
        <v>0.77261432385747297</v>
      </c>
      <c r="AE240" s="17">
        <v>0.108824541670186</v>
      </c>
      <c r="AF240" s="17">
        <v>-7.2773745708051701E-2</v>
      </c>
      <c r="AG240" s="17">
        <v>0.836227771718839</v>
      </c>
      <c r="AH240" s="17">
        <v>0.38274292192077303</v>
      </c>
      <c r="AI240" s="17"/>
      <c r="AJ240" s="17">
        <v>0.41204215977979303</v>
      </c>
      <c r="AK240" s="17">
        <v>0.17391231634830701</v>
      </c>
      <c r="AL240" s="17"/>
      <c r="AM240" s="17">
        <v>0.52565927447642302</v>
      </c>
    </row>
    <row r="241" spans="2:39" x14ac:dyDescent="0.35">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row>
    <row r="242" spans="2:39" x14ac:dyDescent="0.35">
      <c r="B242" s="6" t="s">
        <v>161</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row>
    <row r="243" spans="2:39" x14ac:dyDescent="0.35">
      <c r="B243" s="24" t="s">
        <v>65</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row>
    <row r="244" spans="2:39" x14ac:dyDescent="0.35">
      <c r="B244" t="s">
        <v>132</v>
      </c>
      <c r="C244" s="17">
        <v>6.0549176215256198E-2</v>
      </c>
      <c r="D244" s="17">
        <v>8.5424556889133002E-2</v>
      </c>
      <c r="E244" s="17">
        <v>3.6722300270369199E-2</v>
      </c>
      <c r="F244" s="17"/>
      <c r="G244" s="17">
        <v>6.10403295504428E-2</v>
      </c>
      <c r="H244" s="17">
        <v>6.2173845073659598E-2</v>
      </c>
      <c r="I244" s="17">
        <v>7.1566639439960403E-2</v>
      </c>
      <c r="J244" s="17">
        <v>7.3956820418877897E-2</v>
      </c>
      <c r="K244" s="17">
        <v>5.9552182876439597E-2</v>
      </c>
      <c r="L244" s="17">
        <v>3.4605842851390602E-2</v>
      </c>
      <c r="M244" s="17"/>
      <c r="N244" s="17">
        <v>6.5092977827513998E-2</v>
      </c>
      <c r="O244" s="17">
        <v>8.0363417548371605E-2</v>
      </c>
      <c r="P244" s="17">
        <v>4.64828753061221E-2</v>
      </c>
      <c r="Q244" s="17">
        <v>3.0417694577066001E-2</v>
      </c>
      <c r="R244" s="17">
        <v>8.4430327879334896E-2</v>
      </c>
      <c r="S244" s="17">
        <v>0.21030836290580701</v>
      </c>
      <c r="T244" s="17">
        <v>6.1107608166302903E-2</v>
      </c>
      <c r="U244" s="17">
        <v>0</v>
      </c>
      <c r="V244" s="17">
        <v>4.18231577931584E-2</v>
      </c>
      <c r="W244" s="17">
        <v>5.7280128476266498E-2</v>
      </c>
      <c r="X244" s="17">
        <v>8.8518200895703794E-2</v>
      </c>
      <c r="Y244" s="17">
        <v>0</v>
      </c>
      <c r="Z244" s="17">
        <v>9.3389140136973803E-2</v>
      </c>
      <c r="AA244" s="17">
        <v>2.6341549661897799E-2</v>
      </c>
      <c r="AB244" s="17">
        <v>5.9547198338654399E-2</v>
      </c>
      <c r="AC244" s="17">
        <v>5.7601213511079399E-2</v>
      </c>
      <c r="AD244" s="17">
        <v>5.55284391351792E-2</v>
      </c>
      <c r="AE244" s="17">
        <v>0</v>
      </c>
      <c r="AF244" s="17">
        <v>0</v>
      </c>
      <c r="AG244" s="17">
        <v>0</v>
      </c>
      <c r="AH244" s="17">
        <v>0.234514156158453</v>
      </c>
      <c r="AI244" s="17"/>
      <c r="AJ244" s="17">
        <v>4.9564049217672899E-2</v>
      </c>
      <c r="AK244" s="17">
        <v>6.8379379878055202E-2</v>
      </c>
      <c r="AL244" s="17"/>
      <c r="AM244" s="17">
        <v>6.12373822043921E-2</v>
      </c>
    </row>
    <row r="245" spans="2:39" x14ac:dyDescent="0.35">
      <c r="B245" t="s">
        <v>133</v>
      </c>
      <c r="C245" s="17">
        <v>0.240823949959902</v>
      </c>
      <c r="D245" s="17">
        <v>0.26143154210525499</v>
      </c>
      <c r="E245" s="17">
        <v>0.219429500059072</v>
      </c>
      <c r="F245" s="17"/>
      <c r="G245" s="17">
        <v>0.26916034205686001</v>
      </c>
      <c r="H245" s="17">
        <v>0.26834698825065301</v>
      </c>
      <c r="I245" s="17">
        <v>0.25240399693719601</v>
      </c>
      <c r="J245" s="17">
        <v>0.166211127071167</v>
      </c>
      <c r="K245" s="17">
        <v>0.25294226151862298</v>
      </c>
      <c r="L245" s="17">
        <v>0.25000181333062499</v>
      </c>
      <c r="M245" s="17"/>
      <c r="N245" s="17">
        <v>0.287283570647756</v>
      </c>
      <c r="O245" s="17">
        <v>0.16469254645332401</v>
      </c>
      <c r="P245" s="17">
        <v>0.33697819633528497</v>
      </c>
      <c r="Q245" s="17">
        <v>0.15534138736880801</v>
      </c>
      <c r="R245" s="17">
        <v>0.27268159396106001</v>
      </c>
      <c r="S245" s="17">
        <v>0.119223580264296</v>
      </c>
      <c r="T245" s="17">
        <v>0.185206534493219</v>
      </c>
      <c r="U245" s="17">
        <v>0.26841920947472497</v>
      </c>
      <c r="V245" s="17">
        <v>0.28552317020513901</v>
      </c>
      <c r="W245" s="17">
        <v>0.30964387345103001</v>
      </c>
      <c r="X245" s="17">
        <v>0.183459842749332</v>
      </c>
      <c r="Y245" s="17">
        <v>0.30058212765583697</v>
      </c>
      <c r="Z245" s="17">
        <v>0.18588811896209301</v>
      </c>
      <c r="AA245" s="17">
        <v>0.22750109402000501</v>
      </c>
      <c r="AB245" s="17">
        <v>4.3284654521022502E-2</v>
      </c>
      <c r="AC245" s="17">
        <v>0.35824293001969998</v>
      </c>
      <c r="AD245" s="17">
        <v>0.39242958836776098</v>
      </c>
      <c r="AE245" s="17">
        <v>0.28838948570955503</v>
      </c>
      <c r="AF245" s="17">
        <v>0.29329582489768802</v>
      </c>
      <c r="AG245" s="17">
        <v>0.836227771718839</v>
      </c>
      <c r="AH245" s="17">
        <v>0.18580657983621099</v>
      </c>
      <c r="AI245" s="17"/>
      <c r="AJ245" s="17">
        <v>0.26187193551426002</v>
      </c>
      <c r="AK245" s="17">
        <v>0.23464037169813301</v>
      </c>
      <c r="AL245" s="17"/>
      <c r="AM245" s="17">
        <v>0.29338983477768599</v>
      </c>
    </row>
    <row r="246" spans="2:39" x14ac:dyDescent="0.35">
      <c r="B246" t="s">
        <v>134</v>
      </c>
      <c r="C246" s="17">
        <v>0.54898741807068996</v>
      </c>
      <c r="D246" s="17">
        <v>0.502679291435838</v>
      </c>
      <c r="E246" s="17">
        <v>0.59445792818488497</v>
      </c>
      <c r="F246" s="17"/>
      <c r="G246" s="17">
        <v>0.57360318971505297</v>
      </c>
      <c r="H246" s="17">
        <v>0.54857647061938797</v>
      </c>
      <c r="I246" s="17">
        <v>0.54436455336951195</v>
      </c>
      <c r="J246" s="17">
        <v>0.64536091991113997</v>
      </c>
      <c r="K246" s="17">
        <v>0.57146960350924503</v>
      </c>
      <c r="L246" s="17">
        <v>0.42362388073129997</v>
      </c>
      <c r="M246" s="17"/>
      <c r="N246" s="17">
        <v>0.51977070851210705</v>
      </c>
      <c r="O246" s="17">
        <v>0.60219619031997695</v>
      </c>
      <c r="P246" s="17">
        <v>0.53238769086438198</v>
      </c>
      <c r="Q246" s="17">
        <v>0.59327418162826595</v>
      </c>
      <c r="R246" s="17">
        <v>0.52985351331427799</v>
      </c>
      <c r="S246" s="17">
        <v>0.48335894602317298</v>
      </c>
      <c r="T246" s="17">
        <v>0.55429224978710501</v>
      </c>
      <c r="U246" s="17">
        <v>0.42386211728309098</v>
      </c>
      <c r="V246" s="17">
        <v>0.45113052605515602</v>
      </c>
      <c r="W246" s="17">
        <v>0.52624415873522201</v>
      </c>
      <c r="X246" s="17">
        <v>0.59054070022195204</v>
      </c>
      <c r="Y246" s="17">
        <v>0.28000134734181897</v>
      </c>
      <c r="Z246" s="17">
        <v>0.61898886560079203</v>
      </c>
      <c r="AA246" s="17">
        <v>0.57349958889102504</v>
      </c>
      <c r="AB246" s="17">
        <v>0.85388349261930097</v>
      </c>
      <c r="AC246" s="17">
        <v>0.52655464295814103</v>
      </c>
      <c r="AD246" s="17">
        <v>0.49264042177294898</v>
      </c>
      <c r="AE246" s="17">
        <v>0.71161051429044497</v>
      </c>
      <c r="AF246" s="17">
        <v>0.35927158751413801</v>
      </c>
      <c r="AG246" s="17">
        <v>0.163772228281161</v>
      </c>
      <c r="AH246" s="17">
        <v>0.57967926400533598</v>
      </c>
      <c r="AI246" s="17"/>
      <c r="AJ246" s="17">
        <v>0.56867683419263404</v>
      </c>
      <c r="AK246" s="17">
        <v>0.53137179077278296</v>
      </c>
      <c r="AL246" s="17"/>
      <c r="AM246" s="17">
        <v>0.54914892812730998</v>
      </c>
    </row>
    <row r="247" spans="2:39" x14ac:dyDescent="0.35">
      <c r="B247" t="s">
        <v>135</v>
      </c>
      <c r="C247" s="17">
        <v>7.0535573765679899E-2</v>
      </c>
      <c r="D247" s="17">
        <v>6.18047824159976E-2</v>
      </c>
      <c r="E247" s="17">
        <v>7.9234835357281999E-2</v>
      </c>
      <c r="F247" s="17"/>
      <c r="G247" s="17">
        <v>5.9302968733617199E-2</v>
      </c>
      <c r="H247" s="17">
        <v>6.1304576646253502E-2</v>
      </c>
      <c r="I247" s="17">
        <v>8.0629748019180505E-2</v>
      </c>
      <c r="J247" s="17">
        <v>6.3456340000620004E-2</v>
      </c>
      <c r="K247" s="17">
        <v>7.1047066156140495E-2</v>
      </c>
      <c r="L247" s="17">
        <v>8.0574374421673103E-2</v>
      </c>
      <c r="M247" s="17"/>
      <c r="N247" s="17">
        <v>0.110240572609846</v>
      </c>
      <c r="O247" s="17">
        <v>6.4719512086845593E-2</v>
      </c>
      <c r="P247" s="17">
        <v>5.3007823070616099E-2</v>
      </c>
      <c r="Q247" s="17">
        <v>6.3132113788334498E-2</v>
      </c>
      <c r="R247" s="17">
        <v>8.8516279034849099E-2</v>
      </c>
      <c r="S247" s="17">
        <v>0.15755533894693</v>
      </c>
      <c r="T247" s="17">
        <v>8.4817845838077305E-2</v>
      </c>
      <c r="U247" s="17">
        <v>3.7359595653127999E-2</v>
      </c>
      <c r="V247" s="17">
        <v>0.129125155868339</v>
      </c>
      <c r="W247" s="17">
        <v>5.7371943104987597E-2</v>
      </c>
      <c r="X247" s="17">
        <v>0</v>
      </c>
      <c r="Y247" s="17">
        <v>0.26584962704614401</v>
      </c>
      <c r="Z247" s="17">
        <v>5.2406176514528703E-2</v>
      </c>
      <c r="AA247" s="17">
        <v>0.12536615893623501</v>
      </c>
      <c r="AB247" s="17">
        <v>4.3284654521022502E-2</v>
      </c>
      <c r="AC247" s="17">
        <v>0</v>
      </c>
      <c r="AD247" s="17">
        <v>0</v>
      </c>
      <c r="AE247" s="17">
        <v>0</v>
      </c>
      <c r="AF247" s="17">
        <v>0</v>
      </c>
      <c r="AG247" s="17">
        <v>0</v>
      </c>
      <c r="AH247" s="17">
        <v>0</v>
      </c>
      <c r="AI247" s="17"/>
      <c r="AJ247" s="17">
        <v>7.8856655261503206E-2</v>
      </c>
      <c r="AK247" s="17">
        <v>6.9113370223537696E-2</v>
      </c>
      <c r="AL247" s="17"/>
      <c r="AM247" s="17">
        <v>5.9896511278379999E-2</v>
      </c>
    </row>
    <row r="248" spans="2:39" x14ac:dyDescent="0.35">
      <c r="B248" t="s">
        <v>136</v>
      </c>
      <c r="C248" s="17">
        <v>3.7166769746410401E-2</v>
      </c>
      <c r="D248" s="17">
        <v>3.9610733896675097E-2</v>
      </c>
      <c r="E248" s="17">
        <v>3.4940258797560797E-2</v>
      </c>
      <c r="F248" s="17"/>
      <c r="G248" s="17">
        <v>1.15582009901136E-2</v>
      </c>
      <c r="H248" s="17">
        <v>3.8792707021165003E-2</v>
      </c>
      <c r="I248" s="17">
        <v>2.2440069130603001E-2</v>
      </c>
      <c r="J248" s="17">
        <v>2.49430379661707E-2</v>
      </c>
      <c r="K248" s="17">
        <v>1.6895818628070498E-2</v>
      </c>
      <c r="L248" s="17">
        <v>9.7757500791719201E-2</v>
      </c>
      <c r="M248" s="17"/>
      <c r="N248" s="17">
        <v>0</v>
      </c>
      <c r="O248" s="17">
        <v>4.5825722888201401E-2</v>
      </c>
      <c r="P248" s="17">
        <v>1.4071055311652699E-2</v>
      </c>
      <c r="Q248" s="17">
        <v>7.2772747936199103E-2</v>
      </c>
      <c r="R248" s="17">
        <v>1.09212154059977E-2</v>
      </c>
      <c r="S248" s="17">
        <v>0</v>
      </c>
      <c r="T248" s="17">
        <v>5.88384381468747E-2</v>
      </c>
      <c r="U248" s="17">
        <v>4.4488254205779398E-2</v>
      </c>
      <c r="V248" s="17">
        <v>5.9491046839061798E-2</v>
      </c>
      <c r="W248" s="17">
        <v>1.30055895325307E-2</v>
      </c>
      <c r="X248" s="17">
        <v>4.8963055237307998E-2</v>
      </c>
      <c r="Y248" s="17">
        <v>5.5533490808885699E-2</v>
      </c>
      <c r="Z248" s="17">
        <v>0</v>
      </c>
      <c r="AA248" s="17">
        <v>4.7291608490837501E-2</v>
      </c>
      <c r="AB248" s="17">
        <v>0</v>
      </c>
      <c r="AC248" s="17">
        <v>0</v>
      </c>
      <c r="AD248" s="17">
        <v>0</v>
      </c>
      <c r="AE248" s="17">
        <v>0</v>
      </c>
      <c r="AF248" s="17">
        <v>0.34743258758817402</v>
      </c>
      <c r="AG248" s="17">
        <v>0</v>
      </c>
      <c r="AH248" s="17">
        <v>0</v>
      </c>
      <c r="AI248" s="17"/>
      <c r="AJ248" s="17">
        <v>1.7974795823882599E-2</v>
      </c>
      <c r="AK248" s="17">
        <v>4.6203509971240599E-2</v>
      </c>
      <c r="AL248" s="17"/>
      <c r="AM248" s="17">
        <v>1.8326629509232101E-2</v>
      </c>
    </row>
    <row r="249" spans="2:39" x14ac:dyDescent="0.35">
      <c r="B249" t="s">
        <v>62</v>
      </c>
      <c r="C249" s="17">
        <v>4.1937112242060801E-2</v>
      </c>
      <c r="D249" s="17">
        <v>4.9049093257101599E-2</v>
      </c>
      <c r="E249" s="17">
        <v>3.5215177330831099E-2</v>
      </c>
      <c r="F249" s="17"/>
      <c r="G249" s="17">
        <v>2.5334968953913701E-2</v>
      </c>
      <c r="H249" s="17">
        <v>2.0805412388881599E-2</v>
      </c>
      <c r="I249" s="17">
        <v>2.8594993103547801E-2</v>
      </c>
      <c r="J249" s="17">
        <v>2.6071754632024401E-2</v>
      </c>
      <c r="K249" s="17">
        <v>2.8093067311481802E-2</v>
      </c>
      <c r="L249" s="17">
        <v>0.113436587873291</v>
      </c>
      <c r="M249" s="17"/>
      <c r="N249" s="17">
        <v>1.7612170402776298E-2</v>
      </c>
      <c r="O249" s="17">
        <v>4.2202610703280199E-2</v>
      </c>
      <c r="P249" s="17">
        <v>1.7072359111942399E-2</v>
      </c>
      <c r="Q249" s="17">
        <v>8.5061874701326104E-2</v>
      </c>
      <c r="R249" s="17">
        <v>1.3597070404480299E-2</v>
      </c>
      <c r="S249" s="17">
        <v>2.9553771859794201E-2</v>
      </c>
      <c r="T249" s="17">
        <v>5.5737323568421301E-2</v>
      </c>
      <c r="U249" s="17">
        <v>0.22587082338327699</v>
      </c>
      <c r="V249" s="17">
        <v>3.29069432391461E-2</v>
      </c>
      <c r="W249" s="17">
        <v>3.6454306699963399E-2</v>
      </c>
      <c r="X249" s="17">
        <v>8.8518200895703794E-2</v>
      </c>
      <c r="Y249" s="17">
        <v>9.80334071473144E-2</v>
      </c>
      <c r="Z249" s="17">
        <v>4.9327698785612203E-2</v>
      </c>
      <c r="AA249" s="17">
        <v>0</v>
      </c>
      <c r="AB249" s="17">
        <v>0</v>
      </c>
      <c r="AC249" s="17">
        <v>5.7601213511079399E-2</v>
      </c>
      <c r="AD249" s="17">
        <v>5.9401550724111303E-2</v>
      </c>
      <c r="AE249" s="17">
        <v>0</v>
      </c>
      <c r="AF249" s="17">
        <v>0</v>
      </c>
      <c r="AG249" s="17">
        <v>0</v>
      </c>
      <c r="AH249" s="17">
        <v>0</v>
      </c>
      <c r="AI249" s="17"/>
      <c r="AJ249" s="17">
        <v>2.3055729990047701E-2</v>
      </c>
      <c r="AK249" s="17">
        <v>5.0291577456250701E-2</v>
      </c>
      <c r="AL249" s="17"/>
      <c r="AM249" s="17">
        <v>1.80007141030003E-2</v>
      </c>
    </row>
    <row r="250" spans="2:39" x14ac:dyDescent="0.35">
      <c r="B250" t="s">
        <v>137</v>
      </c>
      <c r="C250" s="17">
        <v>0.30137312617515899</v>
      </c>
      <c r="D250" s="17">
        <v>0.34685609899438802</v>
      </c>
      <c r="E250" s="17">
        <v>0.25615180032944102</v>
      </c>
      <c r="F250" s="17"/>
      <c r="G250" s="17">
        <v>0.33020067160730299</v>
      </c>
      <c r="H250" s="17">
        <v>0.33052083332431198</v>
      </c>
      <c r="I250" s="17">
        <v>0.32397063637715701</v>
      </c>
      <c r="J250" s="17">
        <v>0.240167947490045</v>
      </c>
      <c r="K250" s="17">
        <v>0.31249444439506202</v>
      </c>
      <c r="L250" s="17">
        <v>0.284607656182016</v>
      </c>
      <c r="M250" s="17"/>
      <c r="N250" s="17">
        <v>0.35237654847527</v>
      </c>
      <c r="O250" s="17">
        <v>0.24505596400169599</v>
      </c>
      <c r="P250" s="17">
        <v>0.38346107164140703</v>
      </c>
      <c r="Q250" s="17">
        <v>0.18575908194587401</v>
      </c>
      <c r="R250" s="17">
        <v>0.35711192184039497</v>
      </c>
      <c r="S250" s="17">
        <v>0.32953194317010298</v>
      </c>
      <c r="T250" s="17">
        <v>0.24631414265952201</v>
      </c>
      <c r="U250" s="17">
        <v>0.26841920947472497</v>
      </c>
      <c r="V250" s="17">
        <v>0.32734632799829699</v>
      </c>
      <c r="W250" s="17">
        <v>0.36692400192729602</v>
      </c>
      <c r="X250" s="17">
        <v>0.27197804364503603</v>
      </c>
      <c r="Y250" s="17">
        <v>0.30058212765583697</v>
      </c>
      <c r="Z250" s="17">
        <v>0.27927725909906698</v>
      </c>
      <c r="AA250" s="17">
        <v>0.25384264368190301</v>
      </c>
      <c r="AB250" s="17">
        <v>0.102831852859677</v>
      </c>
      <c r="AC250" s="17">
        <v>0.41584414353077898</v>
      </c>
      <c r="AD250" s="17">
        <v>0.44795802750294</v>
      </c>
      <c r="AE250" s="17">
        <v>0.28838948570955503</v>
      </c>
      <c r="AF250" s="17">
        <v>0.29329582489768802</v>
      </c>
      <c r="AG250" s="17">
        <v>0.836227771718839</v>
      </c>
      <c r="AH250" s="17">
        <v>0.42032073599466402</v>
      </c>
      <c r="AI250" s="17"/>
      <c r="AJ250" s="17">
        <v>0.31143598473193301</v>
      </c>
      <c r="AK250" s="17">
        <v>0.30301975157618799</v>
      </c>
      <c r="AL250" s="17"/>
      <c r="AM250" s="17">
        <v>0.354627216982078</v>
      </c>
    </row>
    <row r="251" spans="2:39" x14ac:dyDescent="0.35">
      <c r="B251" t="s">
        <v>138</v>
      </c>
      <c r="C251" s="17">
        <v>0.10770234351209</v>
      </c>
      <c r="D251" s="17">
        <v>0.101415516312673</v>
      </c>
      <c r="E251" s="17">
        <v>0.114175094154843</v>
      </c>
      <c r="F251" s="17"/>
      <c r="G251" s="17">
        <v>7.0861169723730799E-2</v>
      </c>
      <c r="H251" s="17">
        <v>0.100097283667418</v>
      </c>
      <c r="I251" s="17">
        <v>0.103069817149784</v>
      </c>
      <c r="J251" s="17">
        <v>8.8399377966790593E-2</v>
      </c>
      <c r="K251" s="17">
        <v>8.7942884784211001E-2</v>
      </c>
      <c r="L251" s="17">
        <v>0.178331875213392</v>
      </c>
      <c r="M251" s="17"/>
      <c r="N251" s="17">
        <v>0.110240572609846</v>
      </c>
      <c r="O251" s="17">
        <v>0.11054523497504699</v>
      </c>
      <c r="P251" s="17">
        <v>6.7078878382268795E-2</v>
      </c>
      <c r="Q251" s="17">
        <v>0.135904861724534</v>
      </c>
      <c r="R251" s="17">
        <v>9.9437494440846805E-2</v>
      </c>
      <c r="S251" s="17">
        <v>0.15755533894693</v>
      </c>
      <c r="T251" s="17">
        <v>0.143656283984952</v>
      </c>
      <c r="U251" s="17">
        <v>8.1847849858907404E-2</v>
      </c>
      <c r="V251" s="17">
        <v>0.18861620270740101</v>
      </c>
      <c r="W251" s="17">
        <v>7.0377532637518295E-2</v>
      </c>
      <c r="X251" s="17">
        <v>4.8963055237307998E-2</v>
      </c>
      <c r="Y251" s="17">
        <v>0.32138311785502999</v>
      </c>
      <c r="Z251" s="17">
        <v>5.2406176514528703E-2</v>
      </c>
      <c r="AA251" s="17">
        <v>0.17265776742707201</v>
      </c>
      <c r="AB251" s="17">
        <v>4.3284654521022502E-2</v>
      </c>
      <c r="AC251" s="17">
        <v>0</v>
      </c>
      <c r="AD251" s="17">
        <v>0</v>
      </c>
      <c r="AE251" s="17">
        <v>0</v>
      </c>
      <c r="AF251" s="17">
        <v>0.34743258758817402</v>
      </c>
      <c r="AG251" s="17">
        <v>0</v>
      </c>
      <c r="AH251" s="17">
        <v>0</v>
      </c>
      <c r="AI251" s="17"/>
      <c r="AJ251" s="17">
        <v>9.6831451085385906E-2</v>
      </c>
      <c r="AK251" s="17">
        <v>0.115316880194778</v>
      </c>
      <c r="AL251" s="17"/>
      <c r="AM251" s="17">
        <v>7.8223140787612194E-2</v>
      </c>
    </row>
    <row r="252" spans="2:39" x14ac:dyDescent="0.35">
      <c r="B252" t="s">
        <v>139</v>
      </c>
      <c r="C252" s="17">
        <v>0.193670782663068</v>
      </c>
      <c r="D252" s="17">
        <v>0.24544058268171501</v>
      </c>
      <c r="E252" s="17">
        <v>0.14197670617459801</v>
      </c>
      <c r="F252" s="17"/>
      <c r="G252" s="17">
        <v>0.25933950188357202</v>
      </c>
      <c r="H252" s="17">
        <v>0.23042354965689399</v>
      </c>
      <c r="I252" s="17">
        <v>0.22090081922737301</v>
      </c>
      <c r="J252" s="17">
        <v>0.15176856952325399</v>
      </c>
      <c r="K252" s="17">
        <v>0.22455155961085099</v>
      </c>
      <c r="L252" s="17">
        <v>0.106275780968623</v>
      </c>
      <c r="M252" s="17"/>
      <c r="N252" s="17">
        <v>0.24213597586542401</v>
      </c>
      <c r="O252" s="17">
        <v>0.13451072902664901</v>
      </c>
      <c r="P252" s="17">
        <v>0.31638219325913802</v>
      </c>
      <c r="Q252" s="17">
        <v>4.9854220221340499E-2</v>
      </c>
      <c r="R252" s="17">
        <v>0.25767442739954799</v>
      </c>
      <c r="S252" s="17">
        <v>0.17197660422317301</v>
      </c>
      <c r="T252" s="17">
        <v>0.10265785867457</v>
      </c>
      <c r="U252" s="17">
        <v>0.186571359615817</v>
      </c>
      <c r="V252" s="17">
        <v>0.13873012529089701</v>
      </c>
      <c r="W252" s="17">
        <v>0.29654646928977801</v>
      </c>
      <c r="X252" s="17">
        <v>0.22301498840772799</v>
      </c>
      <c r="Y252" s="17">
        <v>-2.08009901991929E-2</v>
      </c>
      <c r="Z252" s="17">
        <v>0.226871082584539</v>
      </c>
      <c r="AA252" s="17">
        <v>8.1184876254830798E-2</v>
      </c>
      <c r="AB252" s="17">
        <v>5.9547198338654399E-2</v>
      </c>
      <c r="AC252" s="17">
        <v>0.41584414353077898</v>
      </c>
      <c r="AD252" s="17">
        <v>0.44795802750294</v>
      </c>
      <c r="AE252" s="17">
        <v>0.28838948570955503</v>
      </c>
      <c r="AF252" s="17">
        <v>-5.4136762690485798E-2</v>
      </c>
      <c r="AG252" s="17">
        <v>0.836227771718839</v>
      </c>
      <c r="AH252" s="17">
        <v>0.42032073599466402</v>
      </c>
      <c r="AI252" s="17"/>
      <c r="AJ252" s="17">
        <v>0.214604533646547</v>
      </c>
      <c r="AK252" s="17">
        <v>0.18770287138141001</v>
      </c>
      <c r="AL252" s="17"/>
      <c r="AM252" s="17">
        <v>0.276404076194466</v>
      </c>
    </row>
    <row r="253" spans="2:39" x14ac:dyDescent="0.35">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row>
    <row r="254" spans="2:39" x14ac:dyDescent="0.35">
      <c r="B254" s="6" t="s">
        <v>162</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row>
    <row r="255" spans="2:39" x14ac:dyDescent="0.35">
      <c r="B255" s="24" t="s">
        <v>65</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row>
    <row r="256" spans="2:39" x14ac:dyDescent="0.35">
      <c r="B256" t="s">
        <v>132</v>
      </c>
      <c r="C256" s="17">
        <v>0.127761975284231</v>
      </c>
      <c r="D256" s="17">
        <v>0.14027117872266301</v>
      </c>
      <c r="E256" s="17">
        <v>0.11613677199780199</v>
      </c>
      <c r="F256" s="17"/>
      <c r="G256" s="17">
        <v>0.19511516727901601</v>
      </c>
      <c r="H256" s="17">
        <v>0.176722582561335</v>
      </c>
      <c r="I256" s="17">
        <v>0.153798978391573</v>
      </c>
      <c r="J256" s="17">
        <v>0.15202981284636699</v>
      </c>
      <c r="K256" s="17">
        <v>8.7789853470964199E-2</v>
      </c>
      <c r="L256" s="17">
        <v>3.2830177435508097E-2</v>
      </c>
      <c r="M256" s="17"/>
      <c r="N256" s="17">
        <v>2.9532591273121599E-2</v>
      </c>
      <c r="O256" s="17">
        <v>0.142491660661277</v>
      </c>
      <c r="P256" s="17">
        <v>0.12095362798110799</v>
      </c>
      <c r="Q256" s="17">
        <v>0.18032375509212301</v>
      </c>
      <c r="R256" s="17">
        <v>0.12497523161357001</v>
      </c>
      <c r="S256" s="17">
        <v>0.37461475873496403</v>
      </c>
      <c r="T256" s="17">
        <v>0.150028990332878</v>
      </c>
      <c r="U256" s="17">
        <v>0.15172380024719201</v>
      </c>
      <c r="V256" s="17">
        <v>6.9040799715234094E-2</v>
      </c>
      <c r="W256" s="17">
        <v>8.0219142586554604E-2</v>
      </c>
      <c r="X256" s="17">
        <v>0.11663214721812599</v>
      </c>
      <c r="Y256" s="17">
        <v>0.10762183078141201</v>
      </c>
      <c r="Z256" s="17">
        <v>0.116310435824087</v>
      </c>
      <c r="AA256" s="17">
        <v>0</v>
      </c>
      <c r="AB256" s="17">
        <v>0.15320189501727599</v>
      </c>
      <c r="AC256" s="17">
        <v>0.23289239057349101</v>
      </c>
      <c r="AD256" s="17">
        <v>0.20867604388980501</v>
      </c>
      <c r="AE256" s="17">
        <v>0.41021752798031502</v>
      </c>
      <c r="AF256" s="17">
        <v>9.7671973568086407E-2</v>
      </c>
      <c r="AG256" s="17">
        <v>0.11352575760578899</v>
      </c>
      <c r="AH256" s="17">
        <v>0</v>
      </c>
      <c r="AI256" s="17"/>
      <c r="AJ256" s="17">
        <v>0.15019542710206699</v>
      </c>
      <c r="AK256" s="17">
        <v>0.11939302682945201</v>
      </c>
      <c r="AL256" s="17"/>
      <c r="AM256" s="17">
        <v>0.17971525811705799</v>
      </c>
    </row>
    <row r="257" spans="2:39" x14ac:dyDescent="0.35">
      <c r="B257" t="s">
        <v>133</v>
      </c>
      <c r="C257" s="17">
        <v>0.37308809584082098</v>
      </c>
      <c r="D257" s="17">
        <v>0.35451428249293299</v>
      </c>
      <c r="E257" s="17">
        <v>0.392412426521415</v>
      </c>
      <c r="F257" s="17"/>
      <c r="G257" s="17">
        <v>0.39770325298403802</v>
      </c>
      <c r="H257" s="17">
        <v>0.38729709635658399</v>
      </c>
      <c r="I257" s="17">
        <v>0.39350216520457898</v>
      </c>
      <c r="J257" s="17">
        <v>0.38489538274818402</v>
      </c>
      <c r="K257" s="17">
        <v>0.36131211182770501</v>
      </c>
      <c r="L257" s="17">
        <v>0.32419495648108798</v>
      </c>
      <c r="M257" s="17"/>
      <c r="N257" s="17">
        <v>0.471400804337408</v>
      </c>
      <c r="O257" s="17">
        <v>0.40682317152854802</v>
      </c>
      <c r="P257" s="17">
        <v>0.43799036456750601</v>
      </c>
      <c r="Q257" s="17">
        <v>0.39832165143892101</v>
      </c>
      <c r="R257" s="17">
        <v>0.37617634811904999</v>
      </c>
      <c r="S257" s="17">
        <v>0.26114046503961102</v>
      </c>
      <c r="T257" s="17">
        <v>0.28608183053508601</v>
      </c>
      <c r="U257" s="17">
        <v>0.19905140273854299</v>
      </c>
      <c r="V257" s="17">
        <v>0.48553984110459403</v>
      </c>
      <c r="W257" s="17">
        <v>0.28309619732378799</v>
      </c>
      <c r="X257" s="17">
        <v>0.54916009760322404</v>
      </c>
      <c r="Y257" s="17">
        <v>0.33979198255640602</v>
      </c>
      <c r="Z257" s="17">
        <v>0.30382430624724599</v>
      </c>
      <c r="AA257" s="17">
        <v>0.37586055232758298</v>
      </c>
      <c r="AB257" s="17">
        <v>0.21380084229369001</v>
      </c>
      <c r="AC257" s="17">
        <v>0.48352847947377797</v>
      </c>
      <c r="AD257" s="17">
        <v>0.257569967650573</v>
      </c>
      <c r="AE257" s="17">
        <v>0.28838948570955503</v>
      </c>
      <c r="AF257" s="17">
        <v>0.34743258758817402</v>
      </c>
      <c r="AG257" s="17">
        <v>0.40832388627703398</v>
      </c>
      <c r="AH257" s="17">
        <v>0.61725707807922703</v>
      </c>
      <c r="AI257" s="17"/>
      <c r="AJ257" s="17">
        <v>0.43244354342129299</v>
      </c>
      <c r="AK257" s="17">
        <v>0.35247834358626501</v>
      </c>
      <c r="AL257" s="17"/>
      <c r="AM257" s="17">
        <v>0.46873374968225101</v>
      </c>
    </row>
    <row r="258" spans="2:39" x14ac:dyDescent="0.35">
      <c r="B258" t="s">
        <v>134</v>
      </c>
      <c r="C258" s="17">
        <v>0.36726405987338701</v>
      </c>
      <c r="D258" s="17">
        <v>0.34408264322847398</v>
      </c>
      <c r="E258" s="17">
        <v>0.39102154567448499</v>
      </c>
      <c r="F258" s="17"/>
      <c r="G258" s="17">
        <v>0.31368357988080098</v>
      </c>
      <c r="H258" s="17">
        <v>0.32532538600550898</v>
      </c>
      <c r="I258" s="17">
        <v>0.38965447722500701</v>
      </c>
      <c r="J258" s="17">
        <v>0.37250391347266898</v>
      </c>
      <c r="K258" s="17">
        <v>0.40878331383987998</v>
      </c>
      <c r="L258" s="17">
        <v>0.36506519240303498</v>
      </c>
      <c r="M258" s="17"/>
      <c r="N258" s="17">
        <v>0.45008646933543001</v>
      </c>
      <c r="O258" s="17">
        <v>0.35307090858666201</v>
      </c>
      <c r="P258" s="17">
        <v>0.33109707136100902</v>
      </c>
      <c r="Q258" s="17">
        <v>0.33535036085915998</v>
      </c>
      <c r="R258" s="17">
        <v>0.32068534917473701</v>
      </c>
      <c r="S258" s="17">
        <v>0.29783693008482198</v>
      </c>
      <c r="T258" s="17">
        <v>0.39277481588930302</v>
      </c>
      <c r="U258" s="17">
        <v>0.58323748011139198</v>
      </c>
      <c r="V258" s="17">
        <v>0.37925019258253201</v>
      </c>
      <c r="W258" s="17">
        <v>0.393085028081962</v>
      </c>
      <c r="X258" s="17">
        <v>0.245689554282946</v>
      </c>
      <c r="Y258" s="17">
        <v>0.25544359101576902</v>
      </c>
      <c r="Z258" s="17">
        <v>0.48045744859820499</v>
      </c>
      <c r="AA258" s="17">
        <v>0.42551318008413103</v>
      </c>
      <c r="AB258" s="17">
        <v>0.57694802463095995</v>
      </c>
      <c r="AC258" s="17">
        <v>0.18129670713094401</v>
      </c>
      <c r="AD258" s="17">
        <v>0.39424712593727002</v>
      </c>
      <c r="AE258" s="17">
        <v>0.30139298631012901</v>
      </c>
      <c r="AF258" s="17">
        <v>0.383152948921895</v>
      </c>
      <c r="AG258" s="17">
        <v>0.47815035611717699</v>
      </c>
      <c r="AH258" s="17">
        <v>0.38274292192077303</v>
      </c>
      <c r="AI258" s="17"/>
      <c r="AJ258" s="17">
        <v>0.34429261137013101</v>
      </c>
      <c r="AK258" s="17">
        <v>0.36644974938747099</v>
      </c>
      <c r="AL258" s="17"/>
      <c r="AM258" s="17">
        <v>0.29253160854580601</v>
      </c>
    </row>
    <row r="259" spans="2:39" x14ac:dyDescent="0.35">
      <c r="B259" t="s">
        <v>135</v>
      </c>
      <c r="C259" s="17">
        <v>8.4567743469528694E-2</v>
      </c>
      <c r="D259" s="17">
        <v>9.3062953360234194E-2</v>
      </c>
      <c r="E259" s="17">
        <v>7.2998993098913195E-2</v>
      </c>
      <c r="F259" s="17"/>
      <c r="G259" s="17">
        <v>9.0404175045713603E-2</v>
      </c>
      <c r="H259" s="17">
        <v>8.7925778574028904E-2</v>
      </c>
      <c r="I259" s="17">
        <v>3.4953040642032501E-2</v>
      </c>
      <c r="J259" s="17">
        <v>4.2820772602787098E-2</v>
      </c>
      <c r="K259" s="17">
        <v>7.9275608833278999E-2</v>
      </c>
      <c r="L259" s="17">
        <v>0.178453966678917</v>
      </c>
      <c r="M259" s="17"/>
      <c r="N259" s="17">
        <v>1.38664922502145E-2</v>
      </c>
      <c r="O259" s="17">
        <v>7.0096372862086004E-2</v>
      </c>
      <c r="P259" s="17">
        <v>8.03034662441868E-2</v>
      </c>
      <c r="Q259" s="17">
        <v>6.4139140867369701E-2</v>
      </c>
      <c r="R259" s="17">
        <v>0.10312339387941601</v>
      </c>
      <c r="S259" s="17">
        <v>6.6407846140603605E-2</v>
      </c>
      <c r="T259" s="17">
        <v>9.8385808623640505E-2</v>
      </c>
      <c r="U259" s="17">
        <v>6.5987316902872406E-2</v>
      </c>
      <c r="V259" s="17">
        <v>4.18231577931584E-2</v>
      </c>
      <c r="W259" s="17">
        <v>0.158341290734168</v>
      </c>
      <c r="X259" s="17">
        <v>8.8518200895703794E-2</v>
      </c>
      <c r="Y259" s="17">
        <v>5.4015321348336698E-2</v>
      </c>
      <c r="Z259" s="17">
        <v>6.2098249548187497E-2</v>
      </c>
      <c r="AA259" s="17">
        <v>9.9313133794142902E-2</v>
      </c>
      <c r="AB259" s="17">
        <v>5.60492380580737E-2</v>
      </c>
      <c r="AC259" s="17">
        <v>5.0174810769067497E-2</v>
      </c>
      <c r="AD259" s="17">
        <v>8.0105311798239598E-2</v>
      </c>
      <c r="AE259" s="17">
        <v>0</v>
      </c>
      <c r="AF259" s="17">
        <v>0.17174248992184399</v>
      </c>
      <c r="AG259" s="17">
        <v>0</v>
      </c>
      <c r="AH259" s="17">
        <v>0</v>
      </c>
      <c r="AI259" s="17"/>
      <c r="AJ259" s="17">
        <v>5.1074463207978399E-2</v>
      </c>
      <c r="AK259" s="17">
        <v>0.104566295269668</v>
      </c>
      <c r="AL259" s="17"/>
      <c r="AM259" s="17">
        <v>4.4474478711687998E-2</v>
      </c>
    </row>
    <row r="260" spans="2:39" x14ac:dyDescent="0.35">
      <c r="B260" t="s">
        <v>136</v>
      </c>
      <c r="C260" s="17">
        <v>2.4778295761182002E-2</v>
      </c>
      <c r="D260" s="17">
        <v>3.4929602992820698E-2</v>
      </c>
      <c r="E260" s="17">
        <v>1.50551220823352E-2</v>
      </c>
      <c r="F260" s="17"/>
      <c r="G260" s="17">
        <v>3.0938248104316101E-3</v>
      </c>
      <c r="H260" s="17">
        <v>1.35118446090594E-2</v>
      </c>
      <c r="I260" s="17">
        <v>1.2640922776968801E-2</v>
      </c>
      <c r="J260" s="17">
        <v>2.5602235201792799E-2</v>
      </c>
      <c r="K260" s="17">
        <v>4.1841271131269502E-2</v>
      </c>
      <c r="L260" s="17">
        <v>4.28741317537841E-2</v>
      </c>
      <c r="M260" s="17"/>
      <c r="N260" s="17">
        <v>0</v>
      </c>
      <c r="O260" s="17">
        <v>1.79383583110156E-2</v>
      </c>
      <c r="P260" s="17">
        <v>1.7241287890703599E-2</v>
      </c>
      <c r="Q260" s="17">
        <v>1.6472113739941601E-2</v>
      </c>
      <c r="R260" s="17">
        <v>4.15008483158344E-2</v>
      </c>
      <c r="S260" s="17">
        <v>0</v>
      </c>
      <c r="T260" s="17">
        <v>1.9952122360454499E-2</v>
      </c>
      <c r="U260" s="17">
        <v>0</v>
      </c>
      <c r="V260" s="17">
        <v>2.43460088044814E-2</v>
      </c>
      <c r="W260" s="17">
        <v>2.78205234023375E-2</v>
      </c>
      <c r="X260" s="17">
        <v>0</v>
      </c>
      <c r="Y260" s="17">
        <v>0.24312727429807501</v>
      </c>
      <c r="Z260" s="17">
        <v>3.7309559782274598E-2</v>
      </c>
      <c r="AA260" s="17">
        <v>9.9313133794142902E-2</v>
      </c>
      <c r="AB260" s="17">
        <v>0</v>
      </c>
      <c r="AC260" s="17">
        <v>0</v>
      </c>
      <c r="AD260" s="17">
        <v>0</v>
      </c>
      <c r="AE260" s="17">
        <v>0</v>
      </c>
      <c r="AF260" s="17">
        <v>0</v>
      </c>
      <c r="AG260" s="17">
        <v>0</v>
      </c>
      <c r="AH260" s="17">
        <v>0</v>
      </c>
      <c r="AI260" s="17"/>
      <c r="AJ260" s="17">
        <v>1.35275301082192E-2</v>
      </c>
      <c r="AK260" s="17">
        <v>2.8120737510048299E-2</v>
      </c>
      <c r="AL260" s="17"/>
      <c r="AM260" s="17">
        <v>1.4544904943196499E-2</v>
      </c>
    </row>
    <row r="261" spans="2:39" x14ac:dyDescent="0.35">
      <c r="B261" t="s">
        <v>62</v>
      </c>
      <c r="C261" s="17">
        <v>2.2539829770851699E-2</v>
      </c>
      <c r="D261" s="17">
        <v>3.31393392028752E-2</v>
      </c>
      <c r="E261" s="17">
        <v>1.23751406250496E-2</v>
      </c>
      <c r="F261" s="17"/>
      <c r="G261" s="17">
        <v>0</v>
      </c>
      <c r="H261" s="17">
        <v>9.2173118934837702E-3</v>
      </c>
      <c r="I261" s="17">
        <v>1.54504157598405E-2</v>
      </c>
      <c r="J261" s="17">
        <v>2.2147883128200801E-2</v>
      </c>
      <c r="K261" s="17">
        <v>2.0997840896902299E-2</v>
      </c>
      <c r="L261" s="17">
        <v>5.6581575247667298E-2</v>
      </c>
      <c r="M261" s="17"/>
      <c r="N261" s="17">
        <v>3.51136428038255E-2</v>
      </c>
      <c r="O261" s="17">
        <v>9.5795280504116908E-3</v>
      </c>
      <c r="P261" s="17">
        <v>1.24141819554862E-2</v>
      </c>
      <c r="Q261" s="17">
        <v>5.3929780024839597E-3</v>
      </c>
      <c r="R261" s="17">
        <v>3.3538828897392702E-2</v>
      </c>
      <c r="S261" s="17">
        <v>0</v>
      </c>
      <c r="T261" s="17">
        <v>5.2776432258637901E-2</v>
      </c>
      <c r="U261" s="17">
        <v>0</v>
      </c>
      <c r="V261" s="17">
        <v>0</v>
      </c>
      <c r="W261" s="17">
        <v>5.7437817871189602E-2</v>
      </c>
      <c r="X261" s="17">
        <v>0</v>
      </c>
      <c r="Y261" s="17">
        <v>0</v>
      </c>
      <c r="Z261" s="17">
        <v>0</v>
      </c>
      <c r="AA261" s="17">
        <v>0</v>
      </c>
      <c r="AB261" s="17">
        <v>0</v>
      </c>
      <c r="AC261" s="17">
        <v>5.21076120527195E-2</v>
      </c>
      <c r="AD261" s="17">
        <v>5.9401550724111303E-2</v>
      </c>
      <c r="AE261" s="17">
        <v>0</v>
      </c>
      <c r="AF261" s="17">
        <v>0</v>
      </c>
      <c r="AG261" s="17">
        <v>0</v>
      </c>
      <c r="AH261" s="17">
        <v>0</v>
      </c>
      <c r="AI261" s="17"/>
      <c r="AJ261" s="17">
        <v>8.4664247903124008E-3</v>
      </c>
      <c r="AK261" s="17">
        <v>2.8991847417095502E-2</v>
      </c>
      <c r="AL261" s="17"/>
      <c r="AM261" s="17">
        <v>0</v>
      </c>
    </row>
    <row r="262" spans="2:39" x14ac:dyDescent="0.35">
      <c r="B262" t="s">
        <v>137</v>
      </c>
      <c r="C262" s="17">
        <v>0.50085007112505098</v>
      </c>
      <c r="D262" s="17">
        <v>0.49478546121559602</v>
      </c>
      <c r="E262" s="17">
        <v>0.50854919851921698</v>
      </c>
      <c r="F262" s="17"/>
      <c r="G262" s="17">
        <v>0.59281842026305398</v>
      </c>
      <c r="H262" s="17">
        <v>0.56401967891791904</v>
      </c>
      <c r="I262" s="17">
        <v>0.54730114359615201</v>
      </c>
      <c r="J262" s="17">
        <v>0.53692519559455099</v>
      </c>
      <c r="K262" s="17">
        <v>0.44910196529866903</v>
      </c>
      <c r="L262" s="17">
        <v>0.35702513391659702</v>
      </c>
      <c r="M262" s="17"/>
      <c r="N262" s="17">
        <v>0.50093339561052996</v>
      </c>
      <c r="O262" s="17">
        <v>0.54931483218982502</v>
      </c>
      <c r="P262" s="17">
        <v>0.55894399254861404</v>
      </c>
      <c r="Q262" s="17">
        <v>0.57864540653104501</v>
      </c>
      <c r="R262" s="17">
        <v>0.50115157973262003</v>
      </c>
      <c r="S262" s="17">
        <v>0.63575522377457505</v>
      </c>
      <c r="T262" s="17">
        <v>0.43611082086796399</v>
      </c>
      <c r="U262" s="17">
        <v>0.350775202985735</v>
      </c>
      <c r="V262" s="17">
        <v>0.55458064081982805</v>
      </c>
      <c r="W262" s="17">
        <v>0.36331533991034298</v>
      </c>
      <c r="X262" s="17">
        <v>0.66579224482135002</v>
      </c>
      <c r="Y262" s="17">
        <v>0.44741381333781899</v>
      </c>
      <c r="Z262" s="17">
        <v>0.420134742071333</v>
      </c>
      <c r="AA262" s="17">
        <v>0.37586055232758298</v>
      </c>
      <c r="AB262" s="17">
        <v>0.367002737310966</v>
      </c>
      <c r="AC262" s="17">
        <v>0.71642087004726895</v>
      </c>
      <c r="AD262" s="17">
        <v>0.46624601154037898</v>
      </c>
      <c r="AE262" s="17">
        <v>0.69860701368987099</v>
      </c>
      <c r="AF262" s="17">
        <v>0.44510456115626001</v>
      </c>
      <c r="AG262" s="17">
        <v>0.52184964388282296</v>
      </c>
      <c r="AH262" s="17">
        <v>0.61725707807922703</v>
      </c>
      <c r="AI262" s="17"/>
      <c r="AJ262" s="17">
        <v>0.582638970523359</v>
      </c>
      <c r="AK262" s="17">
        <v>0.47187137041571797</v>
      </c>
      <c r="AL262" s="17"/>
      <c r="AM262" s="17">
        <v>0.64844900779930903</v>
      </c>
    </row>
    <row r="263" spans="2:39" x14ac:dyDescent="0.35">
      <c r="B263" t="s">
        <v>138</v>
      </c>
      <c r="C263" s="17">
        <v>0.109346039230711</v>
      </c>
      <c r="D263" s="17">
        <v>0.12799255635305501</v>
      </c>
      <c r="E263" s="17">
        <v>8.8054115181248505E-2</v>
      </c>
      <c r="F263" s="17"/>
      <c r="G263" s="17">
        <v>9.3497999856145195E-2</v>
      </c>
      <c r="H263" s="17">
        <v>0.10143762318308799</v>
      </c>
      <c r="I263" s="17">
        <v>4.7593963419001302E-2</v>
      </c>
      <c r="J263" s="17">
        <v>6.8423007804579897E-2</v>
      </c>
      <c r="K263" s="17">
        <v>0.12111687996454799</v>
      </c>
      <c r="L263" s="17">
        <v>0.22132809843270099</v>
      </c>
      <c r="M263" s="17"/>
      <c r="N263" s="17">
        <v>1.38664922502145E-2</v>
      </c>
      <c r="O263" s="17">
        <v>8.8034731173101594E-2</v>
      </c>
      <c r="P263" s="17">
        <v>9.7544754134890402E-2</v>
      </c>
      <c r="Q263" s="17">
        <v>8.0611254607311306E-2</v>
      </c>
      <c r="R263" s="17">
        <v>0.14462424219525</v>
      </c>
      <c r="S263" s="17">
        <v>6.6407846140603605E-2</v>
      </c>
      <c r="T263" s="17">
        <v>0.11833793098409499</v>
      </c>
      <c r="U263" s="17">
        <v>6.5987316902872406E-2</v>
      </c>
      <c r="V263" s="17">
        <v>6.61691665976398E-2</v>
      </c>
      <c r="W263" s="17">
        <v>0.18616181413650501</v>
      </c>
      <c r="X263" s="17">
        <v>8.8518200895703794E-2</v>
      </c>
      <c r="Y263" s="17">
        <v>0.29714259564641199</v>
      </c>
      <c r="Z263" s="17">
        <v>9.9407809330462102E-2</v>
      </c>
      <c r="AA263" s="17">
        <v>0.198626267588286</v>
      </c>
      <c r="AB263" s="17">
        <v>5.60492380580737E-2</v>
      </c>
      <c r="AC263" s="17">
        <v>5.0174810769067497E-2</v>
      </c>
      <c r="AD263" s="17">
        <v>8.0105311798239598E-2</v>
      </c>
      <c r="AE263" s="17">
        <v>0</v>
      </c>
      <c r="AF263" s="17">
        <v>0.17174248992184399</v>
      </c>
      <c r="AG263" s="17">
        <v>0</v>
      </c>
      <c r="AH263" s="17">
        <v>0</v>
      </c>
      <c r="AI263" s="17"/>
      <c r="AJ263" s="17">
        <v>6.4601993316197606E-2</v>
      </c>
      <c r="AK263" s="17">
        <v>0.132687032779716</v>
      </c>
      <c r="AL263" s="17"/>
      <c r="AM263" s="17">
        <v>5.9019383654884502E-2</v>
      </c>
    </row>
    <row r="264" spans="2:39" x14ac:dyDescent="0.35">
      <c r="B264" t="s">
        <v>139</v>
      </c>
      <c r="C264" s="17">
        <v>0.39150403189434002</v>
      </c>
      <c r="D264" s="17">
        <v>0.36679290486254201</v>
      </c>
      <c r="E264" s="17">
        <v>0.42049508333796898</v>
      </c>
      <c r="F264" s="17"/>
      <c r="G264" s="17">
        <v>0.49932042040690899</v>
      </c>
      <c r="H264" s="17">
        <v>0.46258205573483002</v>
      </c>
      <c r="I264" s="17">
        <v>0.49970718017714999</v>
      </c>
      <c r="J264" s="17">
        <v>0.46850218778997099</v>
      </c>
      <c r="K264" s="17">
        <v>0.32798508533412102</v>
      </c>
      <c r="L264" s="17">
        <v>0.135697035483896</v>
      </c>
      <c r="M264" s="17"/>
      <c r="N264" s="17">
        <v>0.487066903360315</v>
      </c>
      <c r="O264" s="17">
        <v>0.46128010101672301</v>
      </c>
      <c r="P264" s="17">
        <v>0.46139923841372399</v>
      </c>
      <c r="Q264" s="17">
        <v>0.49803415192373302</v>
      </c>
      <c r="R264" s="17">
        <v>0.35652733753736998</v>
      </c>
      <c r="S264" s="17">
        <v>0.56934737763397103</v>
      </c>
      <c r="T264" s="17">
        <v>0.31777288988386898</v>
      </c>
      <c r="U264" s="17">
        <v>0.28478788608286298</v>
      </c>
      <c r="V264" s="17">
        <v>0.488411474222188</v>
      </c>
      <c r="W264" s="17">
        <v>0.177153525773838</v>
      </c>
      <c r="X264" s="17">
        <v>0.57727404392564596</v>
      </c>
      <c r="Y264" s="17">
        <v>0.150271217691407</v>
      </c>
      <c r="Z264" s="17">
        <v>0.320726932740871</v>
      </c>
      <c r="AA264" s="17">
        <v>0.177234284739297</v>
      </c>
      <c r="AB264" s="17">
        <v>0.31095349925289201</v>
      </c>
      <c r="AC264" s="17">
        <v>0.66624605927820102</v>
      </c>
      <c r="AD264" s="17">
        <v>0.38614069974213899</v>
      </c>
      <c r="AE264" s="17">
        <v>0.69860701368987099</v>
      </c>
      <c r="AF264" s="17">
        <v>0.27336207123441603</v>
      </c>
      <c r="AG264" s="17">
        <v>0.52184964388282296</v>
      </c>
      <c r="AH264" s="17">
        <v>0.61725707807922703</v>
      </c>
      <c r="AI264" s="17"/>
      <c r="AJ264" s="17">
        <v>0.51803697720716102</v>
      </c>
      <c r="AK264" s="17">
        <v>0.33918433763600198</v>
      </c>
      <c r="AL264" s="17"/>
      <c r="AM264" s="17">
        <v>0.58942962414442501</v>
      </c>
    </row>
    <row r="265" spans="2:39" x14ac:dyDescent="0.35">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row>
    <row r="266" spans="2:39" x14ac:dyDescent="0.35">
      <c r="B266" s="6" t="s">
        <v>163</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row>
    <row r="267" spans="2:39" x14ac:dyDescent="0.35">
      <c r="B267" s="24" t="s">
        <v>65</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row>
    <row r="268" spans="2:39" x14ac:dyDescent="0.35">
      <c r="B268" t="s">
        <v>132</v>
      </c>
      <c r="C268" s="17">
        <v>0.187354865841424</v>
      </c>
      <c r="D268" s="17">
        <v>0.21025968068730599</v>
      </c>
      <c r="E268" s="17">
        <v>0.16589792644769899</v>
      </c>
      <c r="F268" s="17"/>
      <c r="G268" s="17">
        <v>0.29825689911727798</v>
      </c>
      <c r="H268" s="17">
        <v>0.229922588210249</v>
      </c>
      <c r="I268" s="17">
        <v>0.27094972895001801</v>
      </c>
      <c r="J268" s="17">
        <v>0.192167869273036</v>
      </c>
      <c r="K268" s="17">
        <v>0.13335739006705599</v>
      </c>
      <c r="L268" s="17">
        <v>4.37886026705692E-2</v>
      </c>
      <c r="M268" s="17"/>
      <c r="N268" s="17">
        <v>0.12556595337982601</v>
      </c>
      <c r="O268" s="17">
        <v>0.240933929750936</v>
      </c>
      <c r="P268" s="17">
        <v>0.163057828322382</v>
      </c>
      <c r="Q268" s="17">
        <v>0.234023390676281</v>
      </c>
      <c r="R268" s="17">
        <v>0.20835598768576899</v>
      </c>
      <c r="S268" s="17">
        <v>0.106353789679156</v>
      </c>
      <c r="T268" s="17">
        <v>0.18412950364035999</v>
      </c>
      <c r="U268" s="17">
        <v>0.17637267444336299</v>
      </c>
      <c r="V268" s="17">
        <v>0.10217746845537699</v>
      </c>
      <c r="W268" s="17">
        <v>0.15365490303748799</v>
      </c>
      <c r="X268" s="17">
        <v>0.11663214721812599</v>
      </c>
      <c r="Y268" s="17">
        <v>6.7193179114188803E-2</v>
      </c>
      <c r="Z268" s="17">
        <v>0.24699420763520399</v>
      </c>
      <c r="AA268" s="17">
        <v>0.21716765805517199</v>
      </c>
      <c r="AB268" s="17">
        <v>0.169464438834908</v>
      </c>
      <c r="AC268" s="17">
        <v>0.34304458556258599</v>
      </c>
      <c r="AD268" s="17">
        <v>0.17608172609796699</v>
      </c>
      <c r="AE268" s="17">
        <v>0.41021752798031502</v>
      </c>
      <c r="AF268" s="17">
        <v>0</v>
      </c>
      <c r="AG268" s="17">
        <v>0.21206842729387601</v>
      </c>
      <c r="AH268" s="17">
        <v>0</v>
      </c>
      <c r="AI268" s="17"/>
      <c r="AJ268" s="17">
        <v>0.227607261702824</v>
      </c>
      <c r="AK268" s="17">
        <v>0.171895665317224</v>
      </c>
      <c r="AL268" s="17"/>
      <c r="AM268" s="17">
        <v>0.26547508764639099</v>
      </c>
    </row>
    <row r="269" spans="2:39" x14ac:dyDescent="0.35">
      <c r="B269" t="s">
        <v>133</v>
      </c>
      <c r="C269" s="17">
        <v>0.444185218732911</v>
      </c>
      <c r="D269" s="17">
        <v>0.38844618633466199</v>
      </c>
      <c r="E269" s="17">
        <v>0.49838908452153902</v>
      </c>
      <c r="F269" s="17"/>
      <c r="G269" s="17">
        <v>0.51258446950228997</v>
      </c>
      <c r="H269" s="17">
        <v>0.49333409104661302</v>
      </c>
      <c r="I269" s="17">
        <v>0.44933319388373</v>
      </c>
      <c r="J269" s="17">
        <v>0.44512835686626501</v>
      </c>
      <c r="K269" s="17">
        <v>0.472134124326894</v>
      </c>
      <c r="L269" s="17">
        <v>0.32876232752221801</v>
      </c>
      <c r="M269" s="17"/>
      <c r="N269" s="17">
        <v>0.45540710465352202</v>
      </c>
      <c r="O269" s="17">
        <v>0.43046042269089901</v>
      </c>
      <c r="P269" s="17">
        <v>0.53008571256359305</v>
      </c>
      <c r="Q269" s="17">
        <v>0.48860333728592897</v>
      </c>
      <c r="R269" s="17">
        <v>0.36188555833191699</v>
      </c>
      <c r="S269" s="17">
        <v>0.55782245755484405</v>
      </c>
      <c r="T269" s="17">
        <v>0.42198591502167598</v>
      </c>
      <c r="U269" s="17">
        <v>0.407106646149208</v>
      </c>
      <c r="V269" s="17">
        <v>0.64365396364347005</v>
      </c>
      <c r="W269" s="17">
        <v>0.41005346395854803</v>
      </c>
      <c r="X269" s="17">
        <v>0.53065640155343996</v>
      </c>
      <c r="Y269" s="17">
        <v>0.33728206421568402</v>
      </c>
      <c r="Z269" s="17">
        <v>0.36280632339584701</v>
      </c>
      <c r="AA269" s="17">
        <v>0.48276854945236702</v>
      </c>
      <c r="AB269" s="17">
        <v>0.33373515914022001</v>
      </c>
      <c r="AC269" s="17">
        <v>0.44154638466302099</v>
      </c>
      <c r="AD269" s="17">
        <v>0.43000300949588099</v>
      </c>
      <c r="AE269" s="17">
        <v>0.28838948570955503</v>
      </c>
      <c r="AF269" s="17">
        <v>0.57772382847208703</v>
      </c>
      <c r="AG269" s="17">
        <v>0.231648426458647</v>
      </c>
      <c r="AH269" s="17">
        <v>0.61725707807922703</v>
      </c>
      <c r="AI269" s="17"/>
      <c r="AJ269" s="17">
        <v>0.52228635814491697</v>
      </c>
      <c r="AK269" s="17">
        <v>0.41296234805492499</v>
      </c>
      <c r="AL269" s="17"/>
      <c r="AM269" s="17">
        <v>0.525577516686348</v>
      </c>
    </row>
    <row r="270" spans="2:39" x14ac:dyDescent="0.35">
      <c r="B270" t="s">
        <v>134</v>
      </c>
      <c r="C270" s="17">
        <v>0.263038925818039</v>
      </c>
      <c r="D270" s="17">
        <v>0.26347039088948299</v>
      </c>
      <c r="E270" s="17">
        <v>0.26123164065280602</v>
      </c>
      <c r="F270" s="17"/>
      <c r="G270" s="17">
        <v>0.173086045772265</v>
      </c>
      <c r="H270" s="17">
        <v>0.21828871613428899</v>
      </c>
      <c r="I270" s="17">
        <v>0.22906196864202599</v>
      </c>
      <c r="J270" s="17">
        <v>0.30298415811038398</v>
      </c>
      <c r="K270" s="17">
        <v>0.30126615322086298</v>
      </c>
      <c r="L270" s="17">
        <v>0.313876337560279</v>
      </c>
      <c r="M270" s="17"/>
      <c r="N270" s="17">
        <v>0.33862599866757498</v>
      </c>
      <c r="O270" s="17">
        <v>0.20350818278204599</v>
      </c>
      <c r="P270" s="17">
        <v>0.28346474172617298</v>
      </c>
      <c r="Q270" s="17">
        <v>0.20685963403369201</v>
      </c>
      <c r="R270" s="17">
        <v>0.31708251844087298</v>
      </c>
      <c r="S270" s="17">
        <v>0.269415906625396</v>
      </c>
      <c r="T270" s="17">
        <v>0.22667647480223199</v>
      </c>
      <c r="U270" s="17">
        <v>0.34391284760400798</v>
      </c>
      <c r="V270" s="17">
        <v>0.19467752106209099</v>
      </c>
      <c r="W270" s="17">
        <v>0.25572157779989202</v>
      </c>
      <c r="X270" s="17">
        <v>0.352711451228434</v>
      </c>
      <c r="Y270" s="17">
        <v>0.36430745270557702</v>
      </c>
      <c r="Z270" s="17">
        <v>0.39019946896894903</v>
      </c>
      <c r="AA270" s="17">
        <v>0.20075065869831801</v>
      </c>
      <c r="AB270" s="17">
        <v>0.49680040202487202</v>
      </c>
      <c r="AC270" s="17">
        <v>7.3622752017408505E-2</v>
      </c>
      <c r="AD270" s="17">
        <v>0.33451371368204003</v>
      </c>
      <c r="AE270" s="17">
        <v>0.30139298631012901</v>
      </c>
      <c r="AF270" s="17">
        <v>7.4843583939738598E-2</v>
      </c>
      <c r="AG270" s="17">
        <v>0.55628314624747699</v>
      </c>
      <c r="AH270" s="17">
        <v>0.38274292192077303</v>
      </c>
      <c r="AI270" s="17"/>
      <c r="AJ270" s="17">
        <v>0.20523389375492401</v>
      </c>
      <c r="AK270" s="17">
        <v>0.28008888329690401</v>
      </c>
      <c r="AL270" s="17"/>
      <c r="AM270" s="17">
        <v>0.169805622769308</v>
      </c>
    </row>
    <row r="271" spans="2:39" x14ac:dyDescent="0.35">
      <c r="B271" t="s">
        <v>135</v>
      </c>
      <c r="C271" s="17">
        <v>6.5915106068604304E-2</v>
      </c>
      <c r="D271" s="17">
        <v>8.5050449901992703E-2</v>
      </c>
      <c r="E271" s="17">
        <v>4.7657211506418301E-2</v>
      </c>
      <c r="F271" s="17"/>
      <c r="G271" s="17">
        <v>1.6072585608167499E-2</v>
      </c>
      <c r="H271" s="17">
        <v>5.1009441743668102E-2</v>
      </c>
      <c r="I271" s="17">
        <v>2.8011001703585E-2</v>
      </c>
      <c r="J271" s="17">
        <v>2.2241660272256498E-2</v>
      </c>
      <c r="K271" s="17">
        <v>5.4687081607843101E-2</v>
      </c>
      <c r="L271" s="17">
        <v>0.20226513289359199</v>
      </c>
      <c r="M271" s="17"/>
      <c r="N271" s="17">
        <v>4.52873004952518E-2</v>
      </c>
      <c r="O271" s="17">
        <v>8.0103063675308103E-2</v>
      </c>
      <c r="P271" s="17">
        <v>1.63252049271779E-2</v>
      </c>
      <c r="Q271" s="17">
        <v>3.6997207144312101E-2</v>
      </c>
      <c r="R271" s="17">
        <v>9.2707173126041403E-2</v>
      </c>
      <c r="S271" s="17">
        <v>6.6407846140603605E-2</v>
      </c>
      <c r="T271" s="17">
        <v>6.4092756457702502E-2</v>
      </c>
      <c r="U271" s="17">
        <v>7.2607831803420703E-2</v>
      </c>
      <c r="V271" s="17">
        <v>5.9491046839061798E-2</v>
      </c>
      <c r="W271" s="17">
        <v>9.4004339267215603E-2</v>
      </c>
      <c r="X271" s="17">
        <v>0</v>
      </c>
      <c r="Y271" s="17">
        <v>0.23121730396455101</v>
      </c>
      <c r="Z271" s="17">
        <v>0</v>
      </c>
      <c r="AA271" s="17">
        <v>0</v>
      </c>
      <c r="AB271" s="17">
        <v>0</v>
      </c>
      <c r="AC271" s="17">
        <v>8.9678665704264998E-2</v>
      </c>
      <c r="AD271" s="17">
        <v>0</v>
      </c>
      <c r="AE271" s="17">
        <v>0</v>
      </c>
      <c r="AF271" s="17">
        <v>0.34743258758817402</v>
      </c>
      <c r="AG271" s="17">
        <v>0</v>
      </c>
      <c r="AH271" s="17">
        <v>0</v>
      </c>
      <c r="AI271" s="17"/>
      <c r="AJ271" s="17">
        <v>2.73953394020191E-2</v>
      </c>
      <c r="AK271" s="17">
        <v>8.7700739732627195E-2</v>
      </c>
      <c r="AL271" s="17"/>
      <c r="AM271" s="17">
        <v>3.4351260435280799E-2</v>
      </c>
    </row>
    <row r="272" spans="2:39" x14ac:dyDescent="0.35">
      <c r="B272" t="s">
        <v>136</v>
      </c>
      <c r="C272" s="17">
        <v>2.6495686751247E-2</v>
      </c>
      <c r="D272" s="17">
        <v>3.94801112239931E-2</v>
      </c>
      <c r="E272" s="17">
        <v>1.40398283632121E-2</v>
      </c>
      <c r="F272" s="17"/>
      <c r="G272" s="17">
        <v>0</v>
      </c>
      <c r="H272" s="17">
        <v>0</v>
      </c>
      <c r="I272" s="17">
        <v>6.62862138643764E-3</v>
      </c>
      <c r="J272" s="17">
        <v>2.5417691751521601E-2</v>
      </c>
      <c r="K272" s="17">
        <v>3.3197908524100601E-2</v>
      </c>
      <c r="L272" s="17">
        <v>8.0991973796921204E-2</v>
      </c>
      <c r="M272" s="17"/>
      <c r="N272" s="17">
        <v>0</v>
      </c>
      <c r="O272" s="17">
        <v>2.1908491818468E-2</v>
      </c>
      <c r="P272" s="17">
        <v>7.0665124606733003E-3</v>
      </c>
      <c r="Q272" s="17">
        <v>1.6472113739941601E-2</v>
      </c>
      <c r="R272" s="17">
        <v>1.9968762415399199E-2</v>
      </c>
      <c r="S272" s="17">
        <v>0</v>
      </c>
      <c r="T272" s="17">
        <v>9.0701774458556497E-2</v>
      </c>
      <c r="U272" s="17">
        <v>0</v>
      </c>
      <c r="V272" s="17">
        <v>0</v>
      </c>
      <c r="W272" s="17">
        <v>7.8994929464146199E-2</v>
      </c>
      <c r="X272" s="17">
        <v>0</v>
      </c>
      <c r="Y272" s="17">
        <v>0</v>
      </c>
      <c r="Z272" s="17">
        <v>0</v>
      </c>
      <c r="AA272" s="17">
        <v>0</v>
      </c>
      <c r="AB272" s="17">
        <v>0</v>
      </c>
      <c r="AC272" s="17">
        <v>0</v>
      </c>
      <c r="AD272" s="17">
        <v>0</v>
      </c>
      <c r="AE272" s="17">
        <v>0</v>
      </c>
      <c r="AF272" s="17">
        <v>0</v>
      </c>
      <c r="AG272" s="17">
        <v>0</v>
      </c>
      <c r="AH272" s="17">
        <v>0</v>
      </c>
      <c r="AI272" s="17"/>
      <c r="AJ272" s="17">
        <v>4.0252927593594301E-3</v>
      </c>
      <c r="AK272" s="17">
        <v>3.5506421496781099E-2</v>
      </c>
      <c r="AL272" s="17"/>
      <c r="AM272" s="17">
        <v>7.58131610181878E-4</v>
      </c>
    </row>
    <row r="273" spans="2:39" x14ac:dyDescent="0.35">
      <c r="B273" t="s">
        <v>62</v>
      </c>
      <c r="C273" s="17">
        <v>1.30101967877745E-2</v>
      </c>
      <c r="D273" s="17">
        <v>1.32931809625633E-2</v>
      </c>
      <c r="E273" s="17">
        <v>1.2784308508325799E-2</v>
      </c>
      <c r="F273" s="17"/>
      <c r="G273" s="17">
        <v>0</v>
      </c>
      <c r="H273" s="17">
        <v>7.4451628651799997E-3</v>
      </c>
      <c r="I273" s="17">
        <v>1.60154854342031E-2</v>
      </c>
      <c r="J273" s="17">
        <v>1.20602637265369E-2</v>
      </c>
      <c r="K273" s="17">
        <v>5.3573422532424402E-3</v>
      </c>
      <c r="L273" s="17">
        <v>3.0315625556420998E-2</v>
      </c>
      <c r="M273" s="17"/>
      <c r="N273" s="17">
        <v>3.51136428038255E-2</v>
      </c>
      <c r="O273" s="17">
        <v>2.3085909282343001E-2</v>
      </c>
      <c r="P273" s="17">
        <v>0</v>
      </c>
      <c r="Q273" s="17">
        <v>1.7044317119844599E-2</v>
      </c>
      <c r="R273" s="17">
        <v>0</v>
      </c>
      <c r="S273" s="17">
        <v>0</v>
      </c>
      <c r="T273" s="17">
        <v>1.24135756194733E-2</v>
      </c>
      <c r="U273" s="17">
        <v>0</v>
      </c>
      <c r="V273" s="17">
        <v>0</v>
      </c>
      <c r="W273" s="17">
        <v>7.5707864727100798E-3</v>
      </c>
      <c r="X273" s="17">
        <v>0</v>
      </c>
      <c r="Y273" s="17">
        <v>0</v>
      </c>
      <c r="Z273" s="17">
        <v>0</v>
      </c>
      <c r="AA273" s="17">
        <v>9.9313133794142902E-2</v>
      </c>
      <c r="AB273" s="17">
        <v>0</v>
      </c>
      <c r="AC273" s="17">
        <v>5.21076120527195E-2</v>
      </c>
      <c r="AD273" s="17">
        <v>5.9401550724111303E-2</v>
      </c>
      <c r="AE273" s="17">
        <v>0</v>
      </c>
      <c r="AF273" s="17">
        <v>0</v>
      </c>
      <c r="AG273" s="17">
        <v>0</v>
      </c>
      <c r="AH273" s="17">
        <v>0</v>
      </c>
      <c r="AI273" s="17"/>
      <c r="AJ273" s="17">
        <v>1.34518542359567E-2</v>
      </c>
      <c r="AK273" s="17">
        <v>1.18459421015389E-2</v>
      </c>
      <c r="AL273" s="17"/>
      <c r="AM273" s="17">
        <v>4.0323808524902202E-3</v>
      </c>
    </row>
    <row r="274" spans="2:39" x14ac:dyDescent="0.35">
      <c r="B274" t="s">
        <v>137</v>
      </c>
      <c r="C274" s="17">
        <v>0.63154008457433497</v>
      </c>
      <c r="D274" s="17">
        <v>0.59870586702196804</v>
      </c>
      <c r="E274" s="17">
        <v>0.66428701096923803</v>
      </c>
      <c r="F274" s="17"/>
      <c r="G274" s="17">
        <v>0.81084136861956702</v>
      </c>
      <c r="H274" s="17">
        <v>0.72325667925686199</v>
      </c>
      <c r="I274" s="17">
        <v>0.72028292283374795</v>
      </c>
      <c r="J274" s="17">
        <v>0.63729622613930104</v>
      </c>
      <c r="K274" s="17">
        <v>0.60549151439395099</v>
      </c>
      <c r="L274" s="17">
        <v>0.37255093019278701</v>
      </c>
      <c r="M274" s="17"/>
      <c r="N274" s="17">
        <v>0.58097305803334798</v>
      </c>
      <c r="O274" s="17">
        <v>0.67139435244183499</v>
      </c>
      <c r="P274" s="17">
        <v>0.69314354088597496</v>
      </c>
      <c r="Q274" s="17">
        <v>0.72262672796220995</v>
      </c>
      <c r="R274" s="17">
        <v>0.57024154601768595</v>
      </c>
      <c r="S274" s="17">
        <v>0.66417624723400104</v>
      </c>
      <c r="T274" s="17">
        <v>0.606115418662035</v>
      </c>
      <c r="U274" s="17">
        <v>0.58347932059257102</v>
      </c>
      <c r="V274" s="17">
        <v>0.74583143209884695</v>
      </c>
      <c r="W274" s="17">
        <v>0.56370836699603599</v>
      </c>
      <c r="X274" s="17">
        <v>0.64728854877156605</v>
      </c>
      <c r="Y274" s="17">
        <v>0.404475243329873</v>
      </c>
      <c r="Z274" s="17">
        <v>0.60980053103105103</v>
      </c>
      <c r="AA274" s="17">
        <v>0.69993620750753904</v>
      </c>
      <c r="AB274" s="17">
        <v>0.50319959797512803</v>
      </c>
      <c r="AC274" s="17">
        <v>0.78459097022560698</v>
      </c>
      <c r="AD274" s="17">
        <v>0.60608473559384801</v>
      </c>
      <c r="AE274" s="17">
        <v>0.69860701368987099</v>
      </c>
      <c r="AF274" s="17">
        <v>0.57772382847208703</v>
      </c>
      <c r="AG274" s="17">
        <v>0.44371685375252301</v>
      </c>
      <c r="AH274" s="17">
        <v>0.61725707807922703</v>
      </c>
      <c r="AI274" s="17"/>
      <c r="AJ274" s="17">
        <v>0.74989361984773995</v>
      </c>
      <c r="AK274" s="17">
        <v>0.58485801337214904</v>
      </c>
      <c r="AL274" s="17"/>
      <c r="AM274" s="17">
        <v>0.79105260433273905</v>
      </c>
    </row>
    <row r="275" spans="2:39" x14ac:dyDescent="0.35">
      <c r="B275" t="s">
        <v>138</v>
      </c>
      <c r="C275" s="17">
        <v>9.2410792819851206E-2</v>
      </c>
      <c r="D275" s="17">
        <v>0.124530561125986</v>
      </c>
      <c r="E275" s="17">
        <v>6.1697039869630398E-2</v>
      </c>
      <c r="F275" s="17"/>
      <c r="G275" s="17">
        <v>1.6072585608167499E-2</v>
      </c>
      <c r="H275" s="17">
        <v>5.1009441743668102E-2</v>
      </c>
      <c r="I275" s="17">
        <v>3.4639623090022602E-2</v>
      </c>
      <c r="J275" s="17">
        <v>4.76593520237781E-2</v>
      </c>
      <c r="K275" s="17">
        <v>8.7884990131943605E-2</v>
      </c>
      <c r="L275" s="17">
        <v>0.28325710669051302</v>
      </c>
      <c r="M275" s="17"/>
      <c r="N275" s="17">
        <v>4.52873004952518E-2</v>
      </c>
      <c r="O275" s="17">
        <v>0.102011555493776</v>
      </c>
      <c r="P275" s="17">
        <v>2.3391717387851299E-2</v>
      </c>
      <c r="Q275" s="17">
        <v>5.3469320884253699E-2</v>
      </c>
      <c r="R275" s="17">
        <v>0.11267593554144099</v>
      </c>
      <c r="S275" s="17">
        <v>6.6407846140603605E-2</v>
      </c>
      <c r="T275" s="17">
        <v>0.154794530916259</v>
      </c>
      <c r="U275" s="17">
        <v>7.2607831803420703E-2</v>
      </c>
      <c r="V275" s="17">
        <v>5.9491046839061798E-2</v>
      </c>
      <c r="W275" s="17">
        <v>0.17299926873136201</v>
      </c>
      <c r="X275" s="17">
        <v>0</v>
      </c>
      <c r="Y275" s="17">
        <v>0.23121730396455101</v>
      </c>
      <c r="Z275" s="17">
        <v>0</v>
      </c>
      <c r="AA275" s="17">
        <v>0</v>
      </c>
      <c r="AB275" s="17">
        <v>0</v>
      </c>
      <c r="AC275" s="17">
        <v>8.9678665704264998E-2</v>
      </c>
      <c r="AD275" s="17">
        <v>0</v>
      </c>
      <c r="AE275" s="17">
        <v>0</v>
      </c>
      <c r="AF275" s="17">
        <v>0.34743258758817402</v>
      </c>
      <c r="AG275" s="17">
        <v>0</v>
      </c>
      <c r="AH275" s="17">
        <v>0</v>
      </c>
      <c r="AI275" s="17"/>
      <c r="AJ275" s="17">
        <v>3.1420632161378498E-2</v>
      </c>
      <c r="AK275" s="17">
        <v>0.123207161229408</v>
      </c>
      <c r="AL275" s="17"/>
      <c r="AM275" s="17">
        <v>3.5109392045462699E-2</v>
      </c>
    </row>
    <row r="276" spans="2:39" x14ac:dyDescent="0.35">
      <c r="B276" t="s">
        <v>139</v>
      </c>
      <c r="C276" s="17">
        <v>0.53912929175448399</v>
      </c>
      <c r="D276" s="17">
        <v>0.474175305895982</v>
      </c>
      <c r="E276" s="17">
        <v>0.60258997109960799</v>
      </c>
      <c r="F276" s="17"/>
      <c r="G276" s="17">
        <v>0.79476878301139997</v>
      </c>
      <c r="H276" s="17">
        <v>0.67224723751319404</v>
      </c>
      <c r="I276" s="17">
        <v>0.68564329974372595</v>
      </c>
      <c r="J276" s="17">
        <v>0.58963687411552301</v>
      </c>
      <c r="K276" s="17">
        <v>0.51760652426200704</v>
      </c>
      <c r="L276" s="17">
        <v>8.9293823502274494E-2</v>
      </c>
      <c r="M276" s="17"/>
      <c r="N276" s="17">
        <v>0.535685757538096</v>
      </c>
      <c r="O276" s="17">
        <v>0.56938279694805904</v>
      </c>
      <c r="P276" s="17">
        <v>0.66975182349812401</v>
      </c>
      <c r="Q276" s="17">
        <v>0.66915740707795601</v>
      </c>
      <c r="R276" s="17">
        <v>0.457565610476246</v>
      </c>
      <c r="S276" s="17">
        <v>0.59776840109339702</v>
      </c>
      <c r="T276" s="17">
        <v>0.451320887745776</v>
      </c>
      <c r="U276" s="17">
        <v>0.51087148878915001</v>
      </c>
      <c r="V276" s="17">
        <v>0.68634038525978502</v>
      </c>
      <c r="W276" s="17">
        <v>0.39070909826467398</v>
      </c>
      <c r="X276" s="17">
        <v>0.64728854877156605</v>
      </c>
      <c r="Y276" s="17">
        <v>0.17325793936532199</v>
      </c>
      <c r="Z276" s="17">
        <v>0.60980053103105103</v>
      </c>
      <c r="AA276" s="17">
        <v>0.69993620750753904</v>
      </c>
      <c r="AB276" s="17">
        <v>0.50319959797512803</v>
      </c>
      <c r="AC276" s="17">
        <v>0.69491230452134201</v>
      </c>
      <c r="AD276" s="17">
        <v>0.60608473559384801</v>
      </c>
      <c r="AE276" s="17">
        <v>0.69860701368987099</v>
      </c>
      <c r="AF276" s="17">
        <v>0.23029124088391401</v>
      </c>
      <c r="AG276" s="17">
        <v>0.44371685375252301</v>
      </c>
      <c r="AH276" s="17">
        <v>0.61725707807922703</v>
      </c>
      <c r="AI276" s="17"/>
      <c r="AJ276" s="17">
        <v>0.71847298768636203</v>
      </c>
      <c r="AK276" s="17">
        <v>0.46165085214273999</v>
      </c>
      <c r="AL276" s="17"/>
      <c r="AM276" s="17">
        <v>0.75594321228727601</v>
      </c>
    </row>
    <row r="277" spans="2:39" x14ac:dyDescent="0.35">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row>
    <row r="278" spans="2:39" x14ac:dyDescent="0.35">
      <c r="B278" s="6" t="s">
        <v>170</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row>
    <row r="279" spans="2:39" x14ac:dyDescent="0.35">
      <c r="B279" s="24" t="s">
        <v>65</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row>
    <row r="280" spans="2:39" x14ac:dyDescent="0.35">
      <c r="B280" t="s">
        <v>164</v>
      </c>
      <c r="C280" s="17">
        <v>0.212250819209099</v>
      </c>
      <c r="D280" s="17">
        <v>0.23586375967648801</v>
      </c>
      <c r="E280" s="17">
        <v>0.190200547489146</v>
      </c>
      <c r="F280" s="17"/>
      <c r="G280" s="17">
        <v>0.27535875565113999</v>
      </c>
      <c r="H280" s="17">
        <v>0.18740716205448801</v>
      </c>
      <c r="I280" s="17">
        <v>0.23565808037587899</v>
      </c>
      <c r="J280" s="17">
        <v>0.206891121664389</v>
      </c>
      <c r="K280" s="17">
        <v>0.136054305119406</v>
      </c>
      <c r="L280" s="17">
        <v>0.25187123738163097</v>
      </c>
      <c r="M280" s="17"/>
      <c r="N280" s="17">
        <v>0.161274622800965</v>
      </c>
      <c r="O280" s="17">
        <v>0.188704479097729</v>
      </c>
      <c r="P280" s="17">
        <v>0.14100923688764699</v>
      </c>
      <c r="Q280" s="17">
        <v>0.27542425828510197</v>
      </c>
      <c r="R280" s="17">
        <v>0.25833636745383998</v>
      </c>
      <c r="S280" s="17">
        <v>0.276016367190627</v>
      </c>
      <c r="T280" s="17">
        <v>0.192513632865766</v>
      </c>
      <c r="U280" s="17">
        <v>0.15702835672309301</v>
      </c>
      <c r="V280" s="17">
        <v>0.316402249127959</v>
      </c>
      <c r="W280" s="17">
        <v>0.243167675854978</v>
      </c>
      <c r="X280" s="17">
        <v>0.38805682026962302</v>
      </c>
      <c r="Y280" s="17">
        <v>8.4088233526662795E-2</v>
      </c>
      <c r="Z280" s="17">
        <v>0.40694175020327999</v>
      </c>
      <c r="AA280" s="17">
        <v>0.19987021740866801</v>
      </c>
      <c r="AB280" s="17">
        <v>0.11909439667730901</v>
      </c>
      <c r="AC280" s="17">
        <v>0.18612463416081099</v>
      </c>
      <c r="AD280" s="17">
        <v>0.15075837661916899</v>
      </c>
      <c r="AE280" s="17">
        <v>0.41021752798031502</v>
      </c>
      <c r="AF280" s="17">
        <v>0</v>
      </c>
      <c r="AG280" s="17">
        <v>0.21206842729387601</v>
      </c>
      <c r="AH280" s="17">
        <v>0.43145049824301601</v>
      </c>
      <c r="AI280" s="17"/>
      <c r="AJ280" s="17">
        <v>0.207154796850752</v>
      </c>
      <c r="AK280" s="17">
        <v>0.218663182085404</v>
      </c>
      <c r="AL280" s="17"/>
      <c r="AM280" s="17">
        <v>0.25608504099442098</v>
      </c>
    </row>
    <row r="281" spans="2:39" x14ac:dyDescent="0.35">
      <c r="B281" t="s">
        <v>165</v>
      </c>
      <c r="C281" s="17">
        <v>0.41838112621586698</v>
      </c>
      <c r="D281" s="17">
        <v>0.42601976653860502</v>
      </c>
      <c r="E281" s="17">
        <v>0.41253000895553998</v>
      </c>
      <c r="F281" s="17"/>
      <c r="G281" s="17">
        <v>0.41396983884083999</v>
      </c>
      <c r="H281" s="17">
        <v>0.54218541904421402</v>
      </c>
      <c r="I281" s="17">
        <v>0.37335664735853302</v>
      </c>
      <c r="J281" s="17">
        <v>0.37884257399043703</v>
      </c>
      <c r="K281" s="17">
        <v>0.407207325615839</v>
      </c>
      <c r="L281" s="17">
        <v>0.41024230962109698</v>
      </c>
      <c r="M281" s="17"/>
      <c r="N281" s="17">
        <v>0.40848534109063001</v>
      </c>
      <c r="O281" s="17">
        <v>0.35240338152781397</v>
      </c>
      <c r="P281" s="17">
        <v>0.54241338188194699</v>
      </c>
      <c r="Q281" s="17">
        <v>0.33326350712679098</v>
      </c>
      <c r="R281" s="17">
        <v>0.37873247861825898</v>
      </c>
      <c r="S281" s="17">
        <v>0.47004794957130902</v>
      </c>
      <c r="T281" s="17">
        <v>0.47166435446230598</v>
      </c>
      <c r="U281" s="17">
        <v>0.30939752143048999</v>
      </c>
      <c r="V281" s="17">
        <v>0.36749428761743402</v>
      </c>
      <c r="W281" s="17">
        <v>0.44687116108437502</v>
      </c>
      <c r="X281" s="17">
        <v>0.43571475969981099</v>
      </c>
      <c r="Y281" s="17">
        <v>0.54415333759737505</v>
      </c>
      <c r="Z281" s="17">
        <v>0.27040248308742498</v>
      </c>
      <c r="AA281" s="17">
        <v>0.54764612310951499</v>
      </c>
      <c r="AB281" s="17">
        <v>0.41051849933974699</v>
      </c>
      <c r="AC281" s="17">
        <v>0.40132345653326401</v>
      </c>
      <c r="AD281" s="17">
        <v>0.27368222671284198</v>
      </c>
      <c r="AE281" s="17">
        <v>0</v>
      </c>
      <c r="AF281" s="17">
        <v>0.75781043665749503</v>
      </c>
      <c r="AG281" s="17">
        <v>0.59167611372296602</v>
      </c>
      <c r="AH281" s="17">
        <v>0.56854950175698404</v>
      </c>
      <c r="AI281" s="17"/>
      <c r="AJ281" s="17">
        <v>0.44363956650150199</v>
      </c>
      <c r="AK281" s="17">
        <v>0.409560988452152</v>
      </c>
      <c r="AL281" s="17"/>
      <c r="AM281" s="17">
        <v>0.459201033537743</v>
      </c>
    </row>
    <row r="282" spans="2:39" x14ac:dyDescent="0.35">
      <c r="B282" t="s">
        <v>166</v>
      </c>
      <c r="C282" s="17">
        <v>0.26941569507448099</v>
      </c>
      <c r="D282" s="17">
        <v>0.233224325983268</v>
      </c>
      <c r="E282" s="17">
        <v>0.305392152654753</v>
      </c>
      <c r="F282" s="17"/>
      <c r="G282" s="17">
        <v>0.224166250095654</v>
      </c>
      <c r="H282" s="17">
        <v>0.178550777054726</v>
      </c>
      <c r="I282" s="17">
        <v>0.30468989505758498</v>
      </c>
      <c r="J282" s="17">
        <v>0.280047143001115</v>
      </c>
      <c r="K282" s="17">
        <v>0.33475870513950201</v>
      </c>
      <c r="L282" s="17">
        <v>0.26345221130282998</v>
      </c>
      <c r="M282" s="17"/>
      <c r="N282" s="17">
        <v>0.35137669780856401</v>
      </c>
      <c r="O282" s="17">
        <v>0.35117198118995102</v>
      </c>
      <c r="P282" s="17">
        <v>0.19904946989806299</v>
      </c>
      <c r="Q282" s="17">
        <v>0.31551726809750302</v>
      </c>
      <c r="R282" s="17">
        <v>0.221355131195655</v>
      </c>
      <c r="S282" s="17">
        <v>0.21398973969951099</v>
      </c>
      <c r="T282" s="17">
        <v>0.27404273830576997</v>
      </c>
      <c r="U282" s="17">
        <v>0.30770329846313998</v>
      </c>
      <c r="V282" s="17">
        <v>0.239158759516713</v>
      </c>
      <c r="W282" s="17">
        <v>0.21978120038501101</v>
      </c>
      <c r="X282" s="17">
        <v>0.17622842003056599</v>
      </c>
      <c r="Y282" s="17">
        <v>0.26351000688107101</v>
      </c>
      <c r="Z282" s="17">
        <v>0.222214479855187</v>
      </c>
      <c r="AA282" s="17">
        <v>0.252483659481817</v>
      </c>
      <c r="AB282" s="17">
        <v>0.203094422362321</v>
      </c>
      <c r="AC282" s="17">
        <v>0.30284308374212698</v>
      </c>
      <c r="AD282" s="17">
        <v>0.37466984258559499</v>
      </c>
      <c r="AE282" s="17">
        <v>0.58978247201968503</v>
      </c>
      <c r="AF282" s="17">
        <v>0.24218956334250499</v>
      </c>
      <c r="AG282" s="17">
        <v>0.19625545898315799</v>
      </c>
      <c r="AH282" s="17">
        <v>0</v>
      </c>
      <c r="AI282" s="17"/>
      <c r="AJ282" s="17">
        <v>0.25506742039229202</v>
      </c>
      <c r="AK282" s="17">
        <v>0.27158296913471702</v>
      </c>
      <c r="AL282" s="17"/>
      <c r="AM282" s="17">
        <v>0.213611370741944</v>
      </c>
    </row>
    <row r="283" spans="2:39" x14ac:dyDescent="0.35">
      <c r="B283" t="s">
        <v>167</v>
      </c>
      <c r="C283" s="17">
        <v>4.4178592421104397E-2</v>
      </c>
      <c r="D283" s="17">
        <v>5.2340296639333997E-2</v>
      </c>
      <c r="E283" s="17">
        <v>3.64500306619127E-2</v>
      </c>
      <c r="F283" s="17"/>
      <c r="G283" s="17">
        <v>3.7937878911001803E-2</v>
      </c>
      <c r="H283" s="17">
        <v>5.2588427374036899E-2</v>
      </c>
      <c r="I283" s="17">
        <v>4.0993632430926699E-2</v>
      </c>
      <c r="J283" s="17">
        <v>5.1610017436752399E-2</v>
      </c>
      <c r="K283" s="17">
        <v>5.4917448996400199E-2</v>
      </c>
      <c r="L283" s="17">
        <v>2.6046820941756001E-2</v>
      </c>
      <c r="M283" s="17"/>
      <c r="N283" s="17">
        <v>5.8644380376251803E-2</v>
      </c>
      <c r="O283" s="17">
        <v>4.9385480279386801E-2</v>
      </c>
      <c r="P283" s="17">
        <v>2.96340806070827E-2</v>
      </c>
      <c r="Q283" s="17">
        <v>4.75115149341684E-2</v>
      </c>
      <c r="R283" s="17">
        <v>7.2238859150375298E-2</v>
      </c>
      <c r="S283" s="17">
        <v>0</v>
      </c>
      <c r="T283" s="17">
        <v>2.8690883870159299E-2</v>
      </c>
      <c r="U283" s="17">
        <v>0</v>
      </c>
      <c r="V283" s="17">
        <v>3.5121545944735898E-2</v>
      </c>
      <c r="W283" s="17">
        <v>4.2224492748803501E-2</v>
      </c>
      <c r="X283" s="17">
        <v>0</v>
      </c>
      <c r="Y283" s="17">
        <v>0.108248421994891</v>
      </c>
      <c r="Z283" s="17">
        <v>0.100441286854107</v>
      </c>
      <c r="AA283" s="17">
        <v>0</v>
      </c>
      <c r="AB283" s="17">
        <v>5.1543885309137498E-2</v>
      </c>
      <c r="AC283" s="17">
        <v>0</v>
      </c>
      <c r="AD283" s="17">
        <v>8.0105311798239598E-2</v>
      </c>
      <c r="AE283" s="17">
        <v>0</v>
      </c>
      <c r="AF283" s="17">
        <v>0</v>
      </c>
      <c r="AG283" s="17">
        <v>0</v>
      </c>
      <c r="AH283" s="17">
        <v>0</v>
      </c>
      <c r="AI283" s="17"/>
      <c r="AJ283" s="17">
        <v>6.0278659630720002E-2</v>
      </c>
      <c r="AK283" s="17">
        <v>3.6648976349319302E-2</v>
      </c>
      <c r="AL283" s="17"/>
      <c r="AM283" s="17">
        <v>3.13583564404811E-2</v>
      </c>
    </row>
    <row r="284" spans="2:39" x14ac:dyDescent="0.35">
      <c r="B284" t="s">
        <v>168</v>
      </c>
      <c r="C284" s="17">
        <v>1.0863973783030599E-2</v>
      </c>
      <c r="D284" s="17">
        <v>1.40971254454889E-2</v>
      </c>
      <c r="E284" s="17">
        <v>6.4666634449403399E-3</v>
      </c>
      <c r="F284" s="17"/>
      <c r="G284" s="17">
        <v>8.6766905503249496E-3</v>
      </c>
      <c r="H284" s="17">
        <v>0</v>
      </c>
      <c r="I284" s="17">
        <v>1.33724766176495E-2</v>
      </c>
      <c r="J284" s="17">
        <v>2.4456398689085199E-2</v>
      </c>
      <c r="K284" s="17">
        <v>4.6237818901345602E-3</v>
      </c>
      <c r="L284" s="17">
        <v>1.1552674532007E-2</v>
      </c>
      <c r="M284" s="17"/>
      <c r="N284" s="17">
        <v>0</v>
      </c>
      <c r="O284" s="17">
        <v>2.42212342219419E-2</v>
      </c>
      <c r="P284" s="17">
        <v>8.2505939666052807E-3</v>
      </c>
      <c r="Q284" s="17">
        <v>0</v>
      </c>
      <c r="R284" s="17">
        <v>2.7273159437891201E-2</v>
      </c>
      <c r="S284" s="17">
        <v>0</v>
      </c>
      <c r="T284" s="17">
        <v>0</v>
      </c>
      <c r="U284" s="17">
        <v>0</v>
      </c>
      <c r="V284" s="17">
        <v>0</v>
      </c>
      <c r="W284" s="17">
        <v>2.16395246191135E-2</v>
      </c>
      <c r="X284" s="17">
        <v>0</v>
      </c>
      <c r="Y284" s="17">
        <v>0</v>
      </c>
      <c r="Z284" s="17">
        <v>0</v>
      </c>
      <c r="AA284" s="17">
        <v>0</v>
      </c>
      <c r="AB284" s="17">
        <v>0</v>
      </c>
      <c r="AC284" s="17">
        <v>0</v>
      </c>
      <c r="AD284" s="17">
        <v>0</v>
      </c>
      <c r="AE284" s="17">
        <v>0</v>
      </c>
      <c r="AF284" s="17">
        <v>0</v>
      </c>
      <c r="AG284" s="17">
        <v>0</v>
      </c>
      <c r="AH284" s="17">
        <v>0</v>
      </c>
      <c r="AI284" s="17"/>
      <c r="AJ284" s="17">
        <v>8.9003198421732706E-3</v>
      </c>
      <c r="AK284" s="17">
        <v>1.101574150358E-2</v>
      </c>
      <c r="AL284" s="17"/>
      <c r="AM284" s="17">
        <v>5.7224099071846802E-3</v>
      </c>
    </row>
    <row r="285" spans="2:39" x14ac:dyDescent="0.35">
      <c r="B285" t="s">
        <v>169</v>
      </c>
      <c r="C285" s="17">
        <v>1.8705783358333301E-2</v>
      </c>
      <c r="D285" s="17">
        <v>1.0121721528374801E-2</v>
      </c>
      <c r="E285" s="17">
        <v>2.4718781056140698E-2</v>
      </c>
      <c r="F285" s="17"/>
      <c r="G285" s="17">
        <v>3.9890585951039399E-2</v>
      </c>
      <c r="H285" s="17">
        <v>1.5220839504418E-2</v>
      </c>
      <c r="I285" s="17">
        <v>1.5966244109795299E-2</v>
      </c>
      <c r="J285" s="17">
        <v>9.0621853989783802E-3</v>
      </c>
      <c r="K285" s="17">
        <v>1.43372512780384E-2</v>
      </c>
      <c r="L285" s="17">
        <v>2.6530656821397901E-2</v>
      </c>
      <c r="M285" s="17"/>
      <c r="N285" s="17">
        <v>2.0218957923589301E-2</v>
      </c>
      <c r="O285" s="17">
        <v>2.1931742068137899E-2</v>
      </c>
      <c r="P285" s="17">
        <v>3.9830637980391999E-2</v>
      </c>
      <c r="Q285" s="17">
        <v>7.7799086583064904E-3</v>
      </c>
      <c r="R285" s="17">
        <v>0</v>
      </c>
      <c r="S285" s="17">
        <v>3.9945943538552797E-2</v>
      </c>
      <c r="T285" s="17">
        <v>0</v>
      </c>
      <c r="U285" s="17">
        <v>0.22587082338327699</v>
      </c>
      <c r="V285" s="17">
        <v>4.18231577931584E-2</v>
      </c>
      <c r="W285" s="17">
        <v>0</v>
      </c>
      <c r="X285" s="17">
        <v>0</v>
      </c>
      <c r="Y285" s="17">
        <v>0</v>
      </c>
      <c r="Z285" s="17">
        <v>0</v>
      </c>
      <c r="AA285" s="17">
        <v>0</v>
      </c>
      <c r="AB285" s="17">
        <v>4.0838443178200998E-2</v>
      </c>
      <c r="AC285" s="17">
        <v>5.21076120527195E-2</v>
      </c>
      <c r="AD285" s="17">
        <v>0</v>
      </c>
      <c r="AE285" s="17">
        <v>0</v>
      </c>
      <c r="AF285" s="17">
        <v>0</v>
      </c>
      <c r="AG285" s="17">
        <v>0</v>
      </c>
      <c r="AH285" s="17">
        <v>0</v>
      </c>
      <c r="AI285" s="17"/>
      <c r="AJ285" s="17">
        <v>1.0707654469639101E-2</v>
      </c>
      <c r="AK285" s="17">
        <v>2.3423724540457599E-2</v>
      </c>
      <c r="AL285" s="17"/>
      <c r="AM285" s="17">
        <v>2.3893628043421399E-2</v>
      </c>
    </row>
    <row r="286" spans="2:39" x14ac:dyDescent="0.35">
      <c r="B286" t="s">
        <v>62</v>
      </c>
      <c r="C286" s="17">
        <v>2.6204009938084999E-2</v>
      </c>
      <c r="D286" s="17">
        <v>2.8333004188440099E-2</v>
      </c>
      <c r="E286" s="17">
        <v>2.4241815737566501E-2</v>
      </c>
      <c r="F286" s="17"/>
      <c r="G286" s="17">
        <v>0</v>
      </c>
      <c r="H286" s="17">
        <v>2.40473749681177E-2</v>
      </c>
      <c r="I286" s="17">
        <v>1.59630240496305E-2</v>
      </c>
      <c r="J286" s="17">
        <v>4.9090559819242603E-2</v>
      </c>
      <c r="K286" s="17">
        <v>4.8101181960681201E-2</v>
      </c>
      <c r="L286" s="17">
        <v>1.0304089399281E-2</v>
      </c>
      <c r="M286" s="17"/>
      <c r="N286" s="17">
        <v>0</v>
      </c>
      <c r="O286" s="17">
        <v>1.2181701615039E-2</v>
      </c>
      <c r="P286" s="17">
        <v>3.9812598778262598E-2</v>
      </c>
      <c r="Q286" s="17">
        <v>2.0503542898128699E-2</v>
      </c>
      <c r="R286" s="17">
        <v>4.2064004143978699E-2</v>
      </c>
      <c r="S286" s="17">
        <v>0</v>
      </c>
      <c r="T286" s="17">
        <v>3.30883904959983E-2</v>
      </c>
      <c r="U286" s="17">
        <v>0</v>
      </c>
      <c r="V286" s="17">
        <v>0</v>
      </c>
      <c r="W286" s="17">
        <v>2.63159453077202E-2</v>
      </c>
      <c r="X286" s="17">
        <v>0</v>
      </c>
      <c r="Y286" s="17">
        <v>0</v>
      </c>
      <c r="Z286" s="17">
        <v>0</v>
      </c>
      <c r="AA286" s="17">
        <v>0</v>
      </c>
      <c r="AB286" s="17">
        <v>0.17491035313328401</v>
      </c>
      <c r="AC286" s="17">
        <v>5.7601213511079399E-2</v>
      </c>
      <c r="AD286" s="17">
        <v>0.12078424228415401</v>
      </c>
      <c r="AE286" s="17">
        <v>0</v>
      </c>
      <c r="AF286" s="17">
        <v>0</v>
      </c>
      <c r="AG286" s="17">
        <v>0</v>
      </c>
      <c r="AH286" s="17">
        <v>0</v>
      </c>
      <c r="AI286" s="17"/>
      <c r="AJ286" s="17">
        <v>1.4251582312921699E-2</v>
      </c>
      <c r="AK286" s="17">
        <v>2.91044179343702E-2</v>
      </c>
      <c r="AL286" s="17"/>
      <c r="AM286" s="17">
        <v>1.0128160334804801E-2</v>
      </c>
    </row>
    <row r="287" spans="2:39" x14ac:dyDescent="0.35">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row>
    <row r="288" spans="2:39" x14ac:dyDescent="0.35">
      <c r="B288" s="6" t="s">
        <v>177</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row>
    <row r="289" spans="2:39" x14ac:dyDescent="0.35">
      <c r="B289" s="24" t="s">
        <v>87</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row>
    <row r="290" spans="2:39" x14ac:dyDescent="0.35">
      <c r="B290" t="s">
        <v>74</v>
      </c>
      <c r="C290" s="17">
        <v>1.5331745196136001E-2</v>
      </c>
      <c r="D290" s="17">
        <v>1.51536280234859E-2</v>
      </c>
      <c r="E290" s="17">
        <v>1.5586602850962E-2</v>
      </c>
      <c r="F290" s="17"/>
      <c r="G290" s="17">
        <v>0</v>
      </c>
      <c r="H290" s="17">
        <v>2.3426169006894301E-2</v>
      </c>
      <c r="I290" s="17">
        <v>7.2211027700100801E-3</v>
      </c>
      <c r="J290" s="17">
        <v>1.7373082586676698E-2</v>
      </c>
      <c r="K290" s="17">
        <v>4.1824255278694301E-2</v>
      </c>
      <c r="L290" s="17">
        <v>0</v>
      </c>
      <c r="M290" s="17"/>
      <c r="N290" s="17">
        <v>8.5949884310887806E-2</v>
      </c>
      <c r="O290" s="17">
        <v>7.6079918336014896E-3</v>
      </c>
      <c r="P290" s="17">
        <v>1.2975135444628199E-2</v>
      </c>
      <c r="Q290" s="17">
        <v>0</v>
      </c>
      <c r="R290" s="17">
        <v>0</v>
      </c>
      <c r="S290" s="17">
        <v>0</v>
      </c>
      <c r="T290" s="17">
        <v>2.0834577571218298E-2</v>
      </c>
      <c r="U290" s="17">
        <v>5.22667924196209E-2</v>
      </c>
      <c r="V290" s="17">
        <v>0</v>
      </c>
      <c r="W290" s="17">
        <v>2.1323473811432798E-2</v>
      </c>
      <c r="X290" s="17">
        <v>0</v>
      </c>
      <c r="Y290" s="17">
        <v>0</v>
      </c>
      <c r="Z290" s="17">
        <v>0</v>
      </c>
      <c r="AA290" s="17">
        <v>0</v>
      </c>
      <c r="AB290" s="17">
        <v>0</v>
      </c>
      <c r="AC290" s="17">
        <v>0</v>
      </c>
      <c r="AD290" s="17">
        <v>9.9844985809379505E-2</v>
      </c>
      <c r="AE290" s="17" t="s">
        <v>85</v>
      </c>
      <c r="AF290" s="17">
        <v>0</v>
      </c>
      <c r="AG290" s="17">
        <v>0</v>
      </c>
      <c r="AH290" s="17" t="s">
        <v>85</v>
      </c>
      <c r="AI290" s="17"/>
      <c r="AJ290" s="17">
        <v>1.30055671489247E-2</v>
      </c>
      <c r="AK290" s="17">
        <v>1.7409970554876801E-2</v>
      </c>
      <c r="AL290" s="17"/>
      <c r="AM290" s="17">
        <v>1.5331745196136001E-2</v>
      </c>
    </row>
    <row r="291" spans="2:39" x14ac:dyDescent="0.35">
      <c r="B291" t="s">
        <v>75</v>
      </c>
      <c r="C291" s="17">
        <v>7.0544806285475298E-2</v>
      </c>
      <c r="D291" s="17">
        <v>9.2051691622195203E-2</v>
      </c>
      <c r="E291" s="17">
        <v>5.3322625460212499E-2</v>
      </c>
      <c r="F291" s="17"/>
      <c r="G291" s="17">
        <v>8.4456394975529495E-2</v>
      </c>
      <c r="H291" s="17">
        <v>0.10144763164076601</v>
      </c>
      <c r="I291" s="17">
        <v>5.4691836080472803E-2</v>
      </c>
      <c r="J291" s="17">
        <v>3.7939388964569498E-2</v>
      </c>
      <c r="K291" s="17">
        <v>9.4198675778799396E-2</v>
      </c>
      <c r="L291" s="17">
        <v>5.2365865881784997E-2</v>
      </c>
      <c r="M291" s="17"/>
      <c r="N291" s="17">
        <v>0</v>
      </c>
      <c r="O291" s="17">
        <v>3.8788849467887299E-2</v>
      </c>
      <c r="P291" s="17">
        <v>0.19545722674534799</v>
      </c>
      <c r="Q291" s="17">
        <v>3.2794574243415003E-2</v>
      </c>
      <c r="R291" s="17">
        <v>2.8643025094622E-2</v>
      </c>
      <c r="S291" s="17">
        <v>0</v>
      </c>
      <c r="T291" s="17">
        <v>2.2890747359256301E-2</v>
      </c>
      <c r="U291" s="17">
        <v>0.18142030961689001</v>
      </c>
      <c r="V291" s="17">
        <v>0</v>
      </c>
      <c r="W291" s="17">
        <v>6.2396318519128802E-2</v>
      </c>
      <c r="X291" s="17">
        <v>0.40864310776879498</v>
      </c>
      <c r="Y291" s="17">
        <v>6.7654775118867305E-2</v>
      </c>
      <c r="Z291" s="17">
        <v>8.0232631919676806E-2</v>
      </c>
      <c r="AA291" s="17">
        <v>0</v>
      </c>
      <c r="AB291" s="17">
        <v>0</v>
      </c>
      <c r="AC291" s="17">
        <v>0</v>
      </c>
      <c r="AD291" s="17">
        <v>0.183454616622546</v>
      </c>
      <c r="AE291" s="17" t="s">
        <v>85</v>
      </c>
      <c r="AF291" s="17">
        <v>0</v>
      </c>
      <c r="AG291" s="17">
        <v>0</v>
      </c>
      <c r="AH291" s="17" t="s">
        <v>85</v>
      </c>
      <c r="AI291" s="17"/>
      <c r="AJ291" s="17">
        <v>3.93781662411848E-2</v>
      </c>
      <c r="AK291" s="17">
        <v>9.5535281775402103E-2</v>
      </c>
      <c r="AL291" s="17"/>
      <c r="AM291" s="17">
        <v>7.0544806285475298E-2</v>
      </c>
    </row>
    <row r="292" spans="2:39" x14ac:dyDescent="0.35">
      <c r="B292" t="s">
        <v>76</v>
      </c>
      <c r="C292" s="17">
        <v>5.9164300160554899E-2</v>
      </c>
      <c r="D292" s="17">
        <v>8.13218894570234E-2</v>
      </c>
      <c r="E292" s="17">
        <v>4.1325756420518701E-2</v>
      </c>
      <c r="F292" s="17"/>
      <c r="G292" s="17">
        <v>5.8349832545814898E-2</v>
      </c>
      <c r="H292" s="17">
        <v>4.9334430047883703E-2</v>
      </c>
      <c r="I292" s="17">
        <v>5.1459944151841498E-2</v>
      </c>
      <c r="J292" s="17">
        <v>5.3792170170742601E-2</v>
      </c>
      <c r="K292" s="17">
        <v>6.7473353770526295E-2</v>
      </c>
      <c r="L292" s="17">
        <v>8.7394441798660502E-2</v>
      </c>
      <c r="M292" s="17"/>
      <c r="N292" s="17">
        <v>2.3551930730158099E-2</v>
      </c>
      <c r="O292" s="17">
        <v>3.1471759318074499E-2</v>
      </c>
      <c r="P292" s="17">
        <v>0.114887903634574</v>
      </c>
      <c r="Q292" s="17">
        <v>0</v>
      </c>
      <c r="R292" s="17">
        <v>1.2561163055392999E-2</v>
      </c>
      <c r="S292" s="17">
        <v>0.31256557716122602</v>
      </c>
      <c r="T292" s="17">
        <v>0.124783989111586</v>
      </c>
      <c r="U292" s="17">
        <v>8.1224011069534793E-2</v>
      </c>
      <c r="V292" s="17">
        <v>8.7737665367112805E-2</v>
      </c>
      <c r="W292" s="17">
        <v>1.6301055558015101E-2</v>
      </c>
      <c r="X292" s="17">
        <v>0</v>
      </c>
      <c r="Y292" s="17">
        <v>9.6235043164080006E-2</v>
      </c>
      <c r="Z292" s="17">
        <v>0.101971854406253</v>
      </c>
      <c r="AA292" s="17">
        <v>3.9494250253571901E-2</v>
      </c>
      <c r="AB292" s="17">
        <v>0</v>
      </c>
      <c r="AC292" s="17">
        <v>0.15881084183705599</v>
      </c>
      <c r="AD292" s="17">
        <v>7.9107613932273294E-2</v>
      </c>
      <c r="AE292" s="17" t="s">
        <v>85</v>
      </c>
      <c r="AF292" s="17">
        <v>0</v>
      </c>
      <c r="AG292" s="17">
        <v>0</v>
      </c>
      <c r="AH292" s="17" t="s">
        <v>85</v>
      </c>
      <c r="AI292" s="17"/>
      <c r="AJ292" s="17">
        <v>4.22710042866761E-2</v>
      </c>
      <c r="AK292" s="17">
        <v>7.3152751399351096E-2</v>
      </c>
      <c r="AL292" s="17"/>
      <c r="AM292" s="17">
        <v>5.9164300160554899E-2</v>
      </c>
    </row>
    <row r="293" spans="2:39" x14ac:dyDescent="0.35">
      <c r="B293" t="s">
        <v>77</v>
      </c>
      <c r="C293" s="17">
        <v>5.3834181166507199E-2</v>
      </c>
      <c r="D293" s="17">
        <v>8.8411724823791296E-2</v>
      </c>
      <c r="E293" s="17">
        <v>2.5725207882178198E-2</v>
      </c>
      <c r="F293" s="17"/>
      <c r="G293" s="17">
        <v>4.9446727712923702E-2</v>
      </c>
      <c r="H293" s="17">
        <v>6.0460917136397903E-2</v>
      </c>
      <c r="I293" s="17">
        <v>5.5293815557127902E-2</v>
      </c>
      <c r="J293" s="17">
        <v>4.86551064402794E-2</v>
      </c>
      <c r="K293" s="17">
        <v>6.1741684656391002E-2</v>
      </c>
      <c r="L293" s="17">
        <v>4.2392687714631998E-2</v>
      </c>
      <c r="M293" s="17"/>
      <c r="N293" s="17">
        <v>0.175455862632486</v>
      </c>
      <c r="O293" s="17">
        <v>4.3468133764965597E-2</v>
      </c>
      <c r="P293" s="17">
        <v>4.8878409729276498E-2</v>
      </c>
      <c r="Q293" s="17">
        <v>4.9146454060024602E-2</v>
      </c>
      <c r="R293" s="17">
        <v>2.6627146429771001E-2</v>
      </c>
      <c r="S293" s="17">
        <v>0</v>
      </c>
      <c r="T293" s="17">
        <v>5.3909809425099001E-2</v>
      </c>
      <c r="U293" s="17">
        <v>0</v>
      </c>
      <c r="V293" s="17">
        <v>8.7737665367112805E-2</v>
      </c>
      <c r="W293" s="17">
        <v>3.4693890360361197E-2</v>
      </c>
      <c r="X293" s="17">
        <v>0.156196735626809</v>
      </c>
      <c r="Y293" s="17">
        <v>0</v>
      </c>
      <c r="Z293" s="17">
        <v>5.9359641791324497E-2</v>
      </c>
      <c r="AA293" s="17">
        <v>5.47571556851493E-2</v>
      </c>
      <c r="AB293" s="17">
        <v>0.13627427318834701</v>
      </c>
      <c r="AC293" s="17">
        <v>0</v>
      </c>
      <c r="AD293" s="17">
        <v>0</v>
      </c>
      <c r="AE293" s="17" t="s">
        <v>85</v>
      </c>
      <c r="AF293" s="17">
        <v>0</v>
      </c>
      <c r="AG293" s="17">
        <v>0.48063673367863002</v>
      </c>
      <c r="AH293" s="17" t="s">
        <v>85</v>
      </c>
      <c r="AI293" s="17"/>
      <c r="AJ293" s="17">
        <v>6.3493820224320097E-2</v>
      </c>
      <c r="AK293" s="17">
        <v>4.7690601901839602E-2</v>
      </c>
      <c r="AL293" s="17"/>
      <c r="AM293" s="17">
        <v>5.3834181166507199E-2</v>
      </c>
    </row>
    <row r="294" spans="2:39" x14ac:dyDescent="0.35">
      <c r="B294" t="s">
        <v>78</v>
      </c>
      <c r="C294" s="17">
        <v>5.5795058246625097E-2</v>
      </c>
      <c r="D294" s="17">
        <v>5.9148791566061801E-2</v>
      </c>
      <c r="E294" s="17">
        <v>5.3425323702832601E-2</v>
      </c>
      <c r="F294" s="17"/>
      <c r="G294" s="17">
        <v>3.2330923031728603E-2</v>
      </c>
      <c r="H294" s="17">
        <v>4.6820295318977898E-2</v>
      </c>
      <c r="I294" s="17">
        <v>7.8569712631676794E-2</v>
      </c>
      <c r="J294" s="17">
        <v>4.48588724986414E-2</v>
      </c>
      <c r="K294" s="17">
        <v>8.3183172850751899E-2</v>
      </c>
      <c r="L294" s="17">
        <v>3.1934594870704498E-2</v>
      </c>
      <c r="M294" s="17"/>
      <c r="N294" s="17">
        <v>2.1305712063575601E-2</v>
      </c>
      <c r="O294" s="17">
        <v>6.9191895493348393E-2</v>
      </c>
      <c r="P294" s="17">
        <v>3.3405601439317999E-2</v>
      </c>
      <c r="Q294" s="17">
        <v>3.2107762580279101E-2</v>
      </c>
      <c r="R294" s="17">
        <v>6.3437411852250006E-2</v>
      </c>
      <c r="S294" s="17">
        <v>0.14074114119655701</v>
      </c>
      <c r="T294" s="17">
        <v>4.15996760577204E-2</v>
      </c>
      <c r="U294" s="17">
        <v>6.3907989328299594E-2</v>
      </c>
      <c r="V294" s="17">
        <v>0.15751751030970601</v>
      </c>
      <c r="W294" s="17">
        <v>4.6241634032082299E-2</v>
      </c>
      <c r="X294" s="17">
        <v>0</v>
      </c>
      <c r="Y294" s="17">
        <v>0</v>
      </c>
      <c r="Z294" s="17">
        <v>0</v>
      </c>
      <c r="AA294" s="17">
        <v>0.19477870256607599</v>
      </c>
      <c r="AB294" s="17">
        <v>0</v>
      </c>
      <c r="AC294" s="17">
        <v>0</v>
      </c>
      <c r="AD294" s="17">
        <v>0.29259110726912502</v>
      </c>
      <c r="AE294" s="17" t="s">
        <v>85</v>
      </c>
      <c r="AF294" s="17">
        <v>0</v>
      </c>
      <c r="AG294" s="17">
        <v>0</v>
      </c>
      <c r="AH294" s="17" t="s">
        <v>85</v>
      </c>
      <c r="AI294" s="17"/>
      <c r="AJ294" s="17">
        <v>4.2135951742968102E-2</v>
      </c>
      <c r="AK294" s="17">
        <v>6.7273838208442002E-2</v>
      </c>
      <c r="AL294" s="17"/>
      <c r="AM294" s="17">
        <v>5.5795058246625097E-2</v>
      </c>
    </row>
    <row r="295" spans="2:39" x14ac:dyDescent="0.35">
      <c r="B295" t="s">
        <v>79</v>
      </c>
      <c r="C295" s="17">
        <v>0.230973258515518</v>
      </c>
      <c r="D295" s="17">
        <v>0.19070442203760399</v>
      </c>
      <c r="E295" s="17">
        <v>0.26577952564497198</v>
      </c>
      <c r="F295" s="17"/>
      <c r="G295" s="17">
        <v>0.15855270815206099</v>
      </c>
      <c r="H295" s="17">
        <v>0.22656011392549999</v>
      </c>
      <c r="I295" s="17">
        <v>0.25809581507711499</v>
      </c>
      <c r="J295" s="17">
        <v>0.265200096700697</v>
      </c>
      <c r="K295" s="17">
        <v>0.16676891842668901</v>
      </c>
      <c r="L295" s="17">
        <v>0.28918938009537298</v>
      </c>
      <c r="M295" s="17"/>
      <c r="N295" s="17">
        <v>0.27488244776618098</v>
      </c>
      <c r="O295" s="17">
        <v>0.31792848772036197</v>
      </c>
      <c r="P295" s="17">
        <v>0.17051125716626001</v>
      </c>
      <c r="Q295" s="17">
        <v>0.28753741801137001</v>
      </c>
      <c r="R295" s="17">
        <v>0.205578582242502</v>
      </c>
      <c r="S295" s="17">
        <v>8.94848083446078E-2</v>
      </c>
      <c r="T295" s="17">
        <v>0.30015226809733703</v>
      </c>
      <c r="U295" s="17">
        <v>0</v>
      </c>
      <c r="V295" s="17">
        <v>0.143925178094503</v>
      </c>
      <c r="W295" s="17">
        <v>0.188422021201823</v>
      </c>
      <c r="X295" s="17">
        <v>0.165944771391592</v>
      </c>
      <c r="Y295" s="17">
        <v>0.34348931048689801</v>
      </c>
      <c r="Z295" s="17">
        <v>0</v>
      </c>
      <c r="AA295" s="17">
        <v>0.42017417317383998</v>
      </c>
      <c r="AB295" s="17">
        <v>6.8665825845333706E-2</v>
      </c>
      <c r="AC295" s="17">
        <v>0.508064666877309</v>
      </c>
      <c r="AD295" s="17">
        <v>0</v>
      </c>
      <c r="AE295" s="17" t="s">
        <v>85</v>
      </c>
      <c r="AF295" s="17">
        <v>0</v>
      </c>
      <c r="AG295" s="17">
        <v>0</v>
      </c>
      <c r="AH295" s="17" t="s">
        <v>85</v>
      </c>
      <c r="AI295" s="17"/>
      <c r="AJ295" s="17">
        <v>0.30199759758738398</v>
      </c>
      <c r="AK295" s="17">
        <v>0.173724038875364</v>
      </c>
      <c r="AL295" s="17"/>
      <c r="AM295" s="17">
        <v>0.230973258515518</v>
      </c>
    </row>
    <row r="296" spans="2:39" x14ac:dyDescent="0.35">
      <c r="B296" t="s">
        <v>175</v>
      </c>
      <c r="C296" s="17">
        <v>0.14387947397320699</v>
      </c>
      <c r="D296" s="17">
        <v>0.17842416887326701</v>
      </c>
      <c r="E296" s="17">
        <v>0.116432486740633</v>
      </c>
      <c r="F296" s="17"/>
      <c r="G296" s="17">
        <v>9.4425649789108307E-2</v>
      </c>
      <c r="H296" s="17">
        <v>0.13758923539356099</v>
      </c>
      <c r="I296" s="17">
        <v>0.119618667856418</v>
      </c>
      <c r="J296" s="17">
        <v>0.24322887994269901</v>
      </c>
      <c r="K296" s="17">
        <v>0.115612154126434</v>
      </c>
      <c r="L296" s="17">
        <v>0.155666221568378</v>
      </c>
      <c r="M296" s="17"/>
      <c r="N296" s="17">
        <v>9.0644613175242597E-2</v>
      </c>
      <c r="O296" s="17">
        <v>0.16143073667956301</v>
      </c>
      <c r="P296" s="17">
        <v>0.105818193579531</v>
      </c>
      <c r="Q296" s="17">
        <v>0.169819420106086</v>
      </c>
      <c r="R296" s="17">
        <v>0.102551431490206</v>
      </c>
      <c r="S296" s="17">
        <v>0.19310600845532</v>
      </c>
      <c r="T296" s="17">
        <v>0.235789767137939</v>
      </c>
      <c r="U296" s="17">
        <v>6.82089298637574E-2</v>
      </c>
      <c r="V296" s="17">
        <v>0.10072376792879401</v>
      </c>
      <c r="W296" s="17">
        <v>0.14922019543778201</v>
      </c>
      <c r="X296" s="17">
        <v>0.156196735626809</v>
      </c>
      <c r="Y296" s="17">
        <v>0.36097125884131698</v>
      </c>
      <c r="Z296" s="17">
        <v>0.139592273711001</v>
      </c>
      <c r="AA296" s="17">
        <v>0</v>
      </c>
      <c r="AB296" s="17">
        <v>0.191943210595202</v>
      </c>
      <c r="AC296" s="17">
        <v>0</v>
      </c>
      <c r="AD296" s="17">
        <v>8.2119839161781602E-2</v>
      </c>
      <c r="AE296" s="17" t="s">
        <v>85</v>
      </c>
      <c r="AF296" s="17">
        <v>0</v>
      </c>
      <c r="AG296" s="17">
        <v>0</v>
      </c>
      <c r="AH296" s="17" t="s">
        <v>85</v>
      </c>
      <c r="AI296" s="17"/>
      <c r="AJ296" s="17">
        <v>0.13981950009535701</v>
      </c>
      <c r="AK296" s="17">
        <v>0.14998505874720899</v>
      </c>
      <c r="AL296" s="17"/>
      <c r="AM296" s="17">
        <v>0.14387947397320699</v>
      </c>
    </row>
    <row r="297" spans="2:39" x14ac:dyDescent="0.35">
      <c r="B297" t="s">
        <v>81</v>
      </c>
      <c r="C297" s="17">
        <v>0.188610943383233</v>
      </c>
      <c r="D297" s="17">
        <v>0.14818190270239401</v>
      </c>
      <c r="E297" s="17">
        <v>0.22325050079011199</v>
      </c>
      <c r="F297" s="17"/>
      <c r="G297" s="17">
        <v>0.21712042482747901</v>
      </c>
      <c r="H297" s="17">
        <v>0.17085132540079501</v>
      </c>
      <c r="I297" s="17">
        <v>0.185102698992783</v>
      </c>
      <c r="J297" s="17">
        <v>0.144839699818301</v>
      </c>
      <c r="K297" s="17">
        <v>0.23147258234992299</v>
      </c>
      <c r="L297" s="17">
        <v>0.20091129633378699</v>
      </c>
      <c r="M297" s="17"/>
      <c r="N297" s="17">
        <v>0.29160921106123999</v>
      </c>
      <c r="O297" s="17">
        <v>0.15992789993815401</v>
      </c>
      <c r="P297" s="17">
        <v>0.121584130134666</v>
      </c>
      <c r="Q297" s="17">
        <v>0.230705769506339</v>
      </c>
      <c r="R297" s="17">
        <v>0.250339473809781</v>
      </c>
      <c r="S297" s="17">
        <v>6.1680661822866301E-2</v>
      </c>
      <c r="T297" s="17">
        <v>7.3201240932079303E-2</v>
      </c>
      <c r="U297" s="17">
        <v>0.55297196770189705</v>
      </c>
      <c r="V297" s="17">
        <v>7.3215761924828898E-2</v>
      </c>
      <c r="W297" s="17">
        <v>0.31548366520073501</v>
      </c>
      <c r="X297" s="17">
        <v>0</v>
      </c>
      <c r="Y297" s="17">
        <v>2.96501170114928E-2</v>
      </c>
      <c r="Z297" s="17">
        <v>0.20343741387056999</v>
      </c>
      <c r="AA297" s="17">
        <v>0.11780538245332001</v>
      </c>
      <c r="AB297" s="17">
        <v>0.29264163829601503</v>
      </c>
      <c r="AC297" s="17">
        <v>0.124250954465374</v>
      </c>
      <c r="AD297" s="17">
        <v>0.262881837204894</v>
      </c>
      <c r="AE297" s="17" t="s">
        <v>85</v>
      </c>
      <c r="AF297" s="17">
        <v>1</v>
      </c>
      <c r="AG297" s="17">
        <v>0.51936326632136998</v>
      </c>
      <c r="AH297" s="17" t="s">
        <v>85</v>
      </c>
      <c r="AI297" s="17"/>
      <c r="AJ297" s="17">
        <v>0.16820926491223001</v>
      </c>
      <c r="AK297" s="17">
        <v>0.20231933844102001</v>
      </c>
      <c r="AL297" s="17"/>
      <c r="AM297" s="17">
        <v>0.188610943383233</v>
      </c>
    </row>
    <row r="298" spans="2:39" x14ac:dyDescent="0.35">
      <c r="B298" t="s">
        <v>82</v>
      </c>
      <c r="C298" s="17">
        <v>0.173498240061189</v>
      </c>
      <c r="D298" s="17">
        <v>0.13264408176369599</v>
      </c>
      <c r="E298" s="17">
        <v>0.20133035307396099</v>
      </c>
      <c r="F298" s="17"/>
      <c r="G298" s="17">
        <v>0.29396476445363101</v>
      </c>
      <c r="H298" s="17">
        <v>0.163927476384544</v>
      </c>
      <c r="I298" s="17">
        <v>0.18994640688255501</v>
      </c>
      <c r="J298" s="17">
        <v>0.12520747252634801</v>
      </c>
      <c r="K298" s="17">
        <v>0.13772520276179201</v>
      </c>
      <c r="L298" s="17">
        <v>0.14014551173668</v>
      </c>
      <c r="M298" s="17"/>
      <c r="N298" s="17">
        <v>3.6600338260228703E-2</v>
      </c>
      <c r="O298" s="17">
        <v>0.16699385211050699</v>
      </c>
      <c r="P298" s="17">
        <v>0.19115986969558199</v>
      </c>
      <c r="Q298" s="17">
        <v>0.19788860149248599</v>
      </c>
      <c r="R298" s="17">
        <v>0.31026176602547501</v>
      </c>
      <c r="S298" s="17">
        <v>0.202421803019423</v>
      </c>
      <c r="T298" s="17">
        <v>0.126837924307765</v>
      </c>
      <c r="U298" s="17">
        <v>0</v>
      </c>
      <c r="V298" s="17">
        <v>0.174372413375351</v>
      </c>
      <c r="W298" s="17">
        <v>0.16591774587864</v>
      </c>
      <c r="X298" s="17">
        <v>0.113018649585996</v>
      </c>
      <c r="Y298" s="17">
        <v>0.101999495377345</v>
      </c>
      <c r="Z298" s="17">
        <v>0.41540618430117499</v>
      </c>
      <c r="AA298" s="17">
        <v>0.17299033586804399</v>
      </c>
      <c r="AB298" s="17">
        <v>0.31047505207510201</v>
      </c>
      <c r="AC298" s="17">
        <v>8.4622582354885803E-2</v>
      </c>
      <c r="AD298" s="17">
        <v>0</v>
      </c>
      <c r="AE298" s="17" t="s">
        <v>85</v>
      </c>
      <c r="AF298" s="17">
        <v>0</v>
      </c>
      <c r="AG298" s="17">
        <v>0</v>
      </c>
      <c r="AH298" s="17" t="s">
        <v>85</v>
      </c>
      <c r="AI298" s="17"/>
      <c r="AJ298" s="17">
        <v>0.182570240657561</v>
      </c>
      <c r="AK298" s="17">
        <v>0.163422305587901</v>
      </c>
      <c r="AL298" s="17"/>
      <c r="AM298" s="17">
        <v>0.173498240061189</v>
      </c>
    </row>
    <row r="299" spans="2:39" x14ac:dyDescent="0.35">
      <c r="B299" t="s">
        <v>62</v>
      </c>
      <c r="C299" s="17">
        <v>8.3679930115543796E-3</v>
      </c>
      <c r="D299" s="17">
        <v>1.39576991304821E-2</v>
      </c>
      <c r="E299" s="17">
        <v>3.8216174336180402E-3</v>
      </c>
      <c r="F299" s="17"/>
      <c r="G299" s="17">
        <v>1.13525745117239E-2</v>
      </c>
      <c r="H299" s="17">
        <v>1.9582405744679801E-2</v>
      </c>
      <c r="I299" s="17">
        <v>0</v>
      </c>
      <c r="J299" s="17">
        <v>1.8905230351044799E-2</v>
      </c>
      <c r="K299" s="17">
        <v>0</v>
      </c>
      <c r="L299" s="17">
        <v>0</v>
      </c>
      <c r="M299" s="17"/>
      <c r="N299" s="17">
        <v>0</v>
      </c>
      <c r="O299" s="17">
        <v>3.19039367353572E-3</v>
      </c>
      <c r="P299" s="17">
        <v>5.3222724308160602E-3</v>
      </c>
      <c r="Q299" s="17">
        <v>0</v>
      </c>
      <c r="R299" s="17">
        <v>0</v>
      </c>
      <c r="S299" s="17">
        <v>0</v>
      </c>
      <c r="T299" s="17">
        <v>0</v>
      </c>
      <c r="U299" s="17">
        <v>0</v>
      </c>
      <c r="V299" s="17">
        <v>0.174770037632592</v>
      </c>
      <c r="W299" s="17">
        <v>0</v>
      </c>
      <c r="X299" s="17">
        <v>0</v>
      </c>
      <c r="Y299" s="17">
        <v>0</v>
      </c>
      <c r="Z299" s="17">
        <v>0</v>
      </c>
      <c r="AA299" s="17">
        <v>0</v>
      </c>
      <c r="AB299" s="17">
        <v>0</v>
      </c>
      <c r="AC299" s="17">
        <v>0.124250954465374</v>
      </c>
      <c r="AD299" s="17">
        <v>0</v>
      </c>
      <c r="AE299" s="17" t="s">
        <v>85</v>
      </c>
      <c r="AF299" s="17">
        <v>0</v>
      </c>
      <c r="AG299" s="17">
        <v>0</v>
      </c>
      <c r="AH299" s="17" t="s">
        <v>85</v>
      </c>
      <c r="AI299" s="17"/>
      <c r="AJ299" s="17">
        <v>7.1188871033936096E-3</v>
      </c>
      <c r="AK299" s="17">
        <v>9.4868145085942497E-3</v>
      </c>
      <c r="AL299" s="17"/>
      <c r="AM299" s="17">
        <v>8.3679930115543796E-3</v>
      </c>
    </row>
    <row r="300" spans="2:39"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row>
    <row r="301" spans="2:39" x14ac:dyDescent="0.35">
      <c r="B301" s="6" t="s">
        <v>178</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row>
    <row r="302" spans="2:39" x14ac:dyDescent="0.35">
      <c r="B302" s="24" t="s">
        <v>87</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row>
    <row r="303" spans="2:39" x14ac:dyDescent="0.35">
      <c r="B303" t="s">
        <v>74</v>
      </c>
      <c r="C303" s="17">
        <v>2.59705991529014E-2</v>
      </c>
      <c r="D303" s="17">
        <v>4.2834873115541502E-2</v>
      </c>
      <c r="E303" s="17">
        <v>1.22591840235656E-2</v>
      </c>
      <c r="F303" s="17"/>
      <c r="G303" s="17">
        <v>4.1900519798342001E-2</v>
      </c>
      <c r="H303" s="17">
        <v>5.0734097062139799E-2</v>
      </c>
      <c r="I303" s="17">
        <v>1.2321679984382199E-2</v>
      </c>
      <c r="J303" s="17">
        <v>2.7369173898810401E-2</v>
      </c>
      <c r="K303" s="17">
        <v>0</v>
      </c>
      <c r="L303" s="17">
        <v>2.5521934291274698E-2</v>
      </c>
      <c r="M303" s="17"/>
      <c r="N303" s="17">
        <v>0</v>
      </c>
      <c r="O303" s="17">
        <v>1.5689834761337E-2</v>
      </c>
      <c r="P303" s="17">
        <v>4.8078621370486602E-2</v>
      </c>
      <c r="Q303" s="17">
        <v>0</v>
      </c>
      <c r="R303" s="17">
        <v>1.59542399185503E-2</v>
      </c>
      <c r="S303" s="17">
        <v>0.323657201627989</v>
      </c>
      <c r="T303" s="17">
        <v>3.6309947806233499E-2</v>
      </c>
      <c r="U303" s="17">
        <v>0</v>
      </c>
      <c r="V303" s="17">
        <v>0</v>
      </c>
      <c r="W303" s="17">
        <v>2.1323473811432798E-2</v>
      </c>
      <c r="X303" s="17">
        <v>0</v>
      </c>
      <c r="Y303" s="17">
        <v>0</v>
      </c>
      <c r="Z303" s="17">
        <v>0</v>
      </c>
      <c r="AA303" s="17">
        <v>0</v>
      </c>
      <c r="AB303" s="17">
        <v>0</v>
      </c>
      <c r="AC303" s="17">
        <v>0</v>
      </c>
      <c r="AD303" s="17">
        <v>0.183454616622546</v>
      </c>
      <c r="AE303" s="17" t="s">
        <v>85</v>
      </c>
      <c r="AF303" s="17">
        <v>0</v>
      </c>
      <c r="AG303" s="17">
        <v>0</v>
      </c>
      <c r="AH303" s="17" t="s">
        <v>85</v>
      </c>
      <c r="AI303" s="17"/>
      <c r="AJ303" s="17">
        <v>1.54045485014124E-2</v>
      </c>
      <c r="AK303" s="17">
        <v>3.2300299771508202E-2</v>
      </c>
      <c r="AL303" s="17"/>
      <c r="AM303" s="17">
        <v>2.59705991529014E-2</v>
      </c>
    </row>
    <row r="304" spans="2:39" x14ac:dyDescent="0.35">
      <c r="B304" t="s">
        <v>75</v>
      </c>
      <c r="C304" s="17">
        <v>9.1780282450385206E-2</v>
      </c>
      <c r="D304" s="17">
        <v>0.12673175214135199</v>
      </c>
      <c r="E304" s="17">
        <v>6.3630793349275905E-2</v>
      </c>
      <c r="F304" s="17"/>
      <c r="G304" s="17">
        <v>7.7400043584420597E-2</v>
      </c>
      <c r="H304" s="17">
        <v>9.8007027162559698E-2</v>
      </c>
      <c r="I304" s="17">
        <v>6.8376083725770795E-2</v>
      </c>
      <c r="J304" s="17">
        <v>9.1837167501391606E-2</v>
      </c>
      <c r="K304" s="17">
        <v>0.13747116803595699</v>
      </c>
      <c r="L304" s="17">
        <v>8.7916408740405697E-2</v>
      </c>
      <c r="M304" s="17"/>
      <c r="N304" s="17">
        <v>8.5949884310887806E-2</v>
      </c>
      <c r="O304" s="17">
        <v>6.3808968213777406E-2</v>
      </c>
      <c r="P304" s="17">
        <v>0.205954147225688</v>
      </c>
      <c r="Q304" s="17">
        <v>0.146858878201408</v>
      </c>
      <c r="R304" s="17">
        <v>2.5183115299455602E-2</v>
      </c>
      <c r="S304" s="17">
        <v>0</v>
      </c>
      <c r="T304" s="17">
        <v>6.1190121645791698E-2</v>
      </c>
      <c r="U304" s="17">
        <v>0.140590439447078</v>
      </c>
      <c r="V304" s="17">
        <v>0</v>
      </c>
      <c r="W304" s="17">
        <v>5.45066989973318E-2</v>
      </c>
      <c r="X304" s="17">
        <v>0.20432155388439699</v>
      </c>
      <c r="Y304" s="17">
        <v>9.6235043164080006E-2</v>
      </c>
      <c r="Z304" s="17">
        <v>0.11871928358264899</v>
      </c>
      <c r="AA304" s="17">
        <v>0.153124355845077</v>
      </c>
      <c r="AB304" s="17">
        <v>0</v>
      </c>
      <c r="AC304" s="17">
        <v>0</v>
      </c>
      <c r="AD304" s="17">
        <v>9.9844985809379505E-2</v>
      </c>
      <c r="AE304" s="17" t="s">
        <v>85</v>
      </c>
      <c r="AF304" s="17">
        <v>0</v>
      </c>
      <c r="AG304" s="17">
        <v>0</v>
      </c>
      <c r="AH304" s="17" t="s">
        <v>85</v>
      </c>
      <c r="AI304" s="17"/>
      <c r="AJ304" s="17">
        <v>8.0909797828449204E-2</v>
      </c>
      <c r="AK304" s="17">
        <v>9.7501132469528101E-2</v>
      </c>
      <c r="AL304" s="17"/>
      <c r="AM304" s="17">
        <v>9.1780282450385206E-2</v>
      </c>
    </row>
    <row r="305" spans="2:39" x14ac:dyDescent="0.35">
      <c r="B305" t="s">
        <v>76</v>
      </c>
      <c r="C305" s="17">
        <v>0.102422962249101</v>
      </c>
      <c r="D305" s="17">
        <v>0.121555842749531</v>
      </c>
      <c r="E305" s="17">
        <v>8.7381510047102304E-2</v>
      </c>
      <c r="F305" s="17"/>
      <c r="G305" s="17">
        <v>7.9524721058686396E-2</v>
      </c>
      <c r="H305" s="17">
        <v>5.7845418524010699E-2</v>
      </c>
      <c r="I305" s="17">
        <v>0.10723577530430101</v>
      </c>
      <c r="J305" s="17">
        <v>0.12628701441599199</v>
      </c>
      <c r="K305" s="17">
        <v>0.15050193533124301</v>
      </c>
      <c r="L305" s="17">
        <v>0.10007363701399399</v>
      </c>
      <c r="M305" s="17"/>
      <c r="N305" s="17">
        <v>2.3551930730158099E-2</v>
      </c>
      <c r="O305" s="17">
        <v>8.6494720015851095E-2</v>
      </c>
      <c r="P305" s="17">
        <v>0.114826807385215</v>
      </c>
      <c r="Q305" s="17">
        <v>2.5489742956931401E-2</v>
      </c>
      <c r="R305" s="17">
        <v>0.14124227068164399</v>
      </c>
      <c r="S305" s="17">
        <v>0.219134325074401</v>
      </c>
      <c r="T305" s="17">
        <v>0.14271263550138599</v>
      </c>
      <c r="U305" s="17">
        <v>0</v>
      </c>
      <c r="V305" s="17">
        <v>0.14054540506403401</v>
      </c>
      <c r="W305" s="17">
        <v>0.10308825011337799</v>
      </c>
      <c r="X305" s="17">
        <v>0.20432155388439699</v>
      </c>
      <c r="Y305" s="17">
        <v>0.34348931048689801</v>
      </c>
      <c r="Z305" s="17">
        <v>0</v>
      </c>
      <c r="AA305" s="17">
        <v>0.23211285635222101</v>
      </c>
      <c r="AB305" s="17">
        <v>0.123277384749869</v>
      </c>
      <c r="AC305" s="17">
        <v>0</v>
      </c>
      <c r="AD305" s="17">
        <v>0</v>
      </c>
      <c r="AE305" s="17" t="s">
        <v>85</v>
      </c>
      <c r="AF305" s="17">
        <v>0</v>
      </c>
      <c r="AG305" s="17">
        <v>0</v>
      </c>
      <c r="AH305" s="17" t="s">
        <v>85</v>
      </c>
      <c r="AI305" s="17"/>
      <c r="AJ305" s="17">
        <v>7.9591692617668394E-2</v>
      </c>
      <c r="AK305" s="17">
        <v>0.121803664202044</v>
      </c>
      <c r="AL305" s="17"/>
      <c r="AM305" s="17">
        <v>0.102422962249101</v>
      </c>
    </row>
    <row r="306" spans="2:39" x14ac:dyDescent="0.35">
      <c r="B306" t="s">
        <v>77</v>
      </c>
      <c r="C306" s="17">
        <v>0.145675232411275</v>
      </c>
      <c r="D306" s="17">
        <v>0.152480318528948</v>
      </c>
      <c r="E306" s="17">
        <v>0.14109567315208399</v>
      </c>
      <c r="F306" s="17"/>
      <c r="G306" s="17">
        <v>0.12777602003289201</v>
      </c>
      <c r="H306" s="17">
        <v>0.17006422026697801</v>
      </c>
      <c r="I306" s="17">
        <v>0.19178364424620301</v>
      </c>
      <c r="J306" s="17">
        <v>0.14528625721246299</v>
      </c>
      <c r="K306" s="17">
        <v>9.6461997427005702E-2</v>
      </c>
      <c r="L306" s="17">
        <v>9.4574818522968299E-2</v>
      </c>
      <c r="M306" s="17"/>
      <c r="N306" s="17">
        <v>0.179683807488735</v>
      </c>
      <c r="O306" s="17">
        <v>0.124155482502413</v>
      </c>
      <c r="P306" s="17">
        <v>0.107922502665803</v>
      </c>
      <c r="Q306" s="17">
        <v>8.5279040949131205E-2</v>
      </c>
      <c r="R306" s="17">
        <v>0.123182561913766</v>
      </c>
      <c r="S306" s="17">
        <v>0</v>
      </c>
      <c r="T306" s="17">
        <v>0.23112043703172899</v>
      </c>
      <c r="U306" s="17">
        <v>0.32655231001472401</v>
      </c>
      <c r="V306" s="17">
        <v>0.369272561724725</v>
      </c>
      <c r="W306" s="17">
        <v>5.8505831095170303E-2</v>
      </c>
      <c r="X306" s="17">
        <v>0.156196735626809</v>
      </c>
      <c r="Y306" s="17">
        <v>0</v>
      </c>
      <c r="Z306" s="17">
        <v>0.30000969644681102</v>
      </c>
      <c r="AA306" s="17">
        <v>5.47571556851493E-2</v>
      </c>
      <c r="AB306" s="17">
        <v>0.13627427318834701</v>
      </c>
      <c r="AC306" s="17">
        <v>0.15881084183705599</v>
      </c>
      <c r="AD306" s="17">
        <v>7.9107613932273294E-2</v>
      </c>
      <c r="AE306" s="17" t="s">
        <v>85</v>
      </c>
      <c r="AF306" s="17">
        <v>1</v>
      </c>
      <c r="AG306" s="17">
        <v>1</v>
      </c>
      <c r="AH306" s="17" t="s">
        <v>85</v>
      </c>
      <c r="AI306" s="17"/>
      <c r="AJ306" s="17">
        <v>0.19066567375461399</v>
      </c>
      <c r="AK306" s="17">
        <v>0.114837893708165</v>
      </c>
      <c r="AL306" s="17"/>
      <c r="AM306" s="17">
        <v>0.145675232411275</v>
      </c>
    </row>
    <row r="307" spans="2:39" x14ac:dyDescent="0.35">
      <c r="B307" t="s">
        <v>78</v>
      </c>
      <c r="C307" s="17">
        <v>8.7962568355929305E-2</v>
      </c>
      <c r="D307" s="17">
        <v>9.8031327403956897E-2</v>
      </c>
      <c r="E307" s="17">
        <v>8.0287116957243096E-2</v>
      </c>
      <c r="F307" s="17"/>
      <c r="G307" s="17">
        <v>3.8191244232577498E-2</v>
      </c>
      <c r="H307" s="17">
        <v>0.122856427904038</v>
      </c>
      <c r="I307" s="17">
        <v>8.6802385044791694E-2</v>
      </c>
      <c r="J307" s="17">
        <v>8.3090068174588097E-2</v>
      </c>
      <c r="K307" s="17">
        <v>7.4530709122175604E-2</v>
      </c>
      <c r="L307" s="17">
        <v>0.10659568060312299</v>
      </c>
      <c r="M307" s="17"/>
      <c r="N307" s="17">
        <v>0.185823172577322</v>
      </c>
      <c r="O307" s="17">
        <v>0.120250571739735</v>
      </c>
      <c r="P307" s="17">
        <v>5.5619660412369099E-2</v>
      </c>
      <c r="Q307" s="17">
        <v>7.1647437802407593E-2</v>
      </c>
      <c r="R307" s="17">
        <v>1.33135732148855E-2</v>
      </c>
      <c r="S307" s="17">
        <v>0</v>
      </c>
      <c r="T307" s="17">
        <v>4.7872099966361201E-2</v>
      </c>
      <c r="U307" s="17">
        <v>6.82089298637574E-2</v>
      </c>
      <c r="V307" s="17">
        <v>0</v>
      </c>
      <c r="W307" s="17">
        <v>0.20232016771533101</v>
      </c>
      <c r="X307" s="17">
        <v>0</v>
      </c>
      <c r="Y307" s="17">
        <v>9.7304892130360005E-2</v>
      </c>
      <c r="Z307" s="17">
        <v>0</v>
      </c>
      <c r="AA307" s="17">
        <v>0</v>
      </c>
      <c r="AB307" s="17">
        <v>0.123277384749869</v>
      </c>
      <c r="AC307" s="17">
        <v>8.4622582354885803E-2</v>
      </c>
      <c r="AD307" s="17">
        <v>0.39306761939573598</v>
      </c>
      <c r="AE307" s="17" t="s">
        <v>85</v>
      </c>
      <c r="AF307" s="17">
        <v>0</v>
      </c>
      <c r="AG307" s="17">
        <v>0</v>
      </c>
      <c r="AH307" s="17" t="s">
        <v>85</v>
      </c>
      <c r="AI307" s="17"/>
      <c r="AJ307" s="17">
        <v>9.2626186232515506E-2</v>
      </c>
      <c r="AK307" s="17">
        <v>8.6307861996398394E-2</v>
      </c>
      <c r="AL307" s="17"/>
      <c r="AM307" s="17">
        <v>8.7962568355929305E-2</v>
      </c>
    </row>
    <row r="308" spans="2:39" x14ac:dyDescent="0.35">
      <c r="B308" t="s">
        <v>79</v>
      </c>
      <c r="C308" s="17">
        <v>0.116169770183517</v>
      </c>
      <c r="D308" s="17">
        <v>0.112462701948982</v>
      </c>
      <c r="E308" s="17">
        <v>0.12004316650437399</v>
      </c>
      <c r="F308" s="17"/>
      <c r="G308" s="17">
        <v>3.3678070939785303E-2</v>
      </c>
      <c r="H308" s="17">
        <v>0.15285929383955901</v>
      </c>
      <c r="I308" s="17">
        <v>9.3103332828203905E-2</v>
      </c>
      <c r="J308" s="17">
        <v>0.17667482405085</v>
      </c>
      <c r="K308" s="17">
        <v>9.5849898731632993E-2</v>
      </c>
      <c r="L308" s="17">
        <v>0.13113889409544499</v>
      </c>
      <c r="M308" s="17"/>
      <c r="N308" s="17">
        <v>0.21895008345806799</v>
      </c>
      <c r="O308" s="17">
        <v>9.6925852265973597E-2</v>
      </c>
      <c r="P308" s="17">
        <v>0.106835800879338</v>
      </c>
      <c r="Q308" s="17">
        <v>9.2690747821112598E-2</v>
      </c>
      <c r="R308" s="17">
        <v>0.10948237088830701</v>
      </c>
      <c r="S308" s="17">
        <v>0</v>
      </c>
      <c r="T308" s="17">
        <v>0.18476713388535601</v>
      </c>
      <c r="U308" s="17">
        <v>0</v>
      </c>
      <c r="V308" s="17">
        <v>9.1117438397581907E-2</v>
      </c>
      <c r="W308" s="17">
        <v>0.122253094811115</v>
      </c>
      <c r="X308" s="17">
        <v>0.165944771391592</v>
      </c>
      <c r="Y308" s="17">
        <v>0</v>
      </c>
      <c r="Z308" s="17">
        <v>0</v>
      </c>
      <c r="AA308" s="17">
        <v>0.22081329096304</v>
      </c>
      <c r="AB308" s="17">
        <v>0.13733165169066699</v>
      </c>
      <c r="AC308" s="17">
        <v>0.33881950216753798</v>
      </c>
      <c r="AD308" s="17">
        <v>0</v>
      </c>
      <c r="AE308" s="17" t="s">
        <v>85</v>
      </c>
      <c r="AF308" s="17">
        <v>0</v>
      </c>
      <c r="AG308" s="17">
        <v>0</v>
      </c>
      <c r="AH308" s="17" t="s">
        <v>85</v>
      </c>
      <c r="AI308" s="17"/>
      <c r="AJ308" s="17">
        <v>0.128196109306178</v>
      </c>
      <c r="AK308" s="17">
        <v>0.106825672941834</v>
      </c>
      <c r="AL308" s="17"/>
      <c r="AM308" s="17">
        <v>0.116169770183517</v>
      </c>
    </row>
    <row r="309" spans="2:39" x14ac:dyDescent="0.35">
      <c r="B309" t="s">
        <v>175</v>
      </c>
      <c r="C309" s="17">
        <v>2.06232275123444E-2</v>
      </c>
      <c r="D309" s="17">
        <v>3.30448077643761E-2</v>
      </c>
      <c r="E309" s="17">
        <v>1.0534459033597701E-2</v>
      </c>
      <c r="F309" s="17"/>
      <c r="G309" s="17">
        <v>9.3949363304864399E-3</v>
      </c>
      <c r="H309" s="17">
        <v>2.1132800380957401E-2</v>
      </c>
      <c r="I309" s="17">
        <v>1.87759420961283E-2</v>
      </c>
      <c r="J309" s="17">
        <v>1.8684264730899802E-2</v>
      </c>
      <c r="K309" s="17">
        <v>2.49977452337115E-2</v>
      </c>
      <c r="L309" s="17">
        <v>3.1934594870704498E-2</v>
      </c>
      <c r="M309" s="17"/>
      <c r="N309" s="17">
        <v>0</v>
      </c>
      <c r="O309" s="17">
        <v>7.3257924427117E-3</v>
      </c>
      <c r="P309" s="17">
        <v>7.3791121042135997E-3</v>
      </c>
      <c r="Q309" s="17">
        <v>1.4346006812504E-2</v>
      </c>
      <c r="R309" s="17">
        <v>2.85154029739433E-2</v>
      </c>
      <c r="S309" s="17">
        <v>9.0565436438783106E-2</v>
      </c>
      <c r="T309" s="17">
        <v>1.28465019198932E-2</v>
      </c>
      <c r="U309" s="17">
        <v>0</v>
      </c>
      <c r="V309" s="17">
        <v>0</v>
      </c>
      <c r="W309" s="17">
        <v>1.7452759994614899E-2</v>
      </c>
      <c r="X309" s="17">
        <v>0</v>
      </c>
      <c r="Y309" s="17">
        <v>0.15887612986529401</v>
      </c>
      <c r="Z309" s="17">
        <v>0</v>
      </c>
      <c r="AA309" s="17">
        <v>0.28752975967400701</v>
      </c>
      <c r="AB309" s="17">
        <v>0</v>
      </c>
      <c r="AC309" s="17">
        <v>0</v>
      </c>
      <c r="AD309" s="17">
        <v>8.2119839161781602E-2</v>
      </c>
      <c r="AE309" s="17" t="s">
        <v>85</v>
      </c>
      <c r="AF309" s="17">
        <v>0</v>
      </c>
      <c r="AG309" s="17">
        <v>0</v>
      </c>
      <c r="AH309" s="17" t="s">
        <v>85</v>
      </c>
      <c r="AI309" s="17"/>
      <c r="AJ309" s="17">
        <v>2.3569871967765801E-2</v>
      </c>
      <c r="AK309" s="17">
        <v>1.8838049409841E-2</v>
      </c>
      <c r="AL309" s="17"/>
      <c r="AM309" s="17">
        <v>2.06232275123444E-2</v>
      </c>
    </row>
    <row r="310" spans="2:39" x14ac:dyDescent="0.35">
      <c r="B310" t="s">
        <v>81</v>
      </c>
      <c r="C310" s="17">
        <v>0.19610527768486199</v>
      </c>
      <c r="D310" s="17">
        <v>0.13916759999273201</v>
      </c>
      <c r="E310" s="17">
        <v>0.24187672892286799</v>
      </c>
      <c r="F310" s="17"/>
      <c r="G310" s="17">
        <v>0.19332026903427699</v>
      </c>
      <c r="H310" s="17">
        <v>0.17106246735608399</v>
      </c>
      <c r="I310" s="17">
        <v>0.244854130008309</v>
      </c>
      <c r="J310" s="17">
        <v>0.176087443538192</v>
      </c>
      <c r="K310" s="17">
        <v>0.18782485397618401</v>
      </c>
      <c r="L310" s="17">
        <v>0.180294021241068</v>
      </c>
      <c r="M310" s="17"/>
      <c r="N310" s="17">
        <v>0.26920928354902002</v>
      </c>
      <c r="O310" s="17">
        <v>0.224935338162736</v>
      </c>
      <c r="P310" s="17">
        <v>0.17645918873774799</v>
      </c>
      <c r="Q310" s="17">
        <v>0.27407481281364399</v>
      </c>
      <c r="R310" s="17">
        <v>0.25149014868278902</v>
      </c>
      <c r="S310" s="17">
        <v>0.243281713213094</v>
      </c>
      <c r="T310" s="17">
        <v>0.13416139362261201</v>
      </c>
      <c r="U310" s="17">
        <v>0</v>
      </c>
      <c r="V310" s="17">
        <v>0.17393952985362299</v>
      </c>
      <c r="W310" s="17">
        <v>0.22859584370451499</v>
      </c>
      <c r="X310" s="17">
        <v>0</v>
      </c>
      <c r="Y310" s="17">
        <v>0.101999495377345</v>
      </c>
      <c r="Z310" s="17">
        <v>0.26986263695658802</v>
      </c>
      <c r="AA310" s="17">
        <v>5.1662581480506002E-2</v>
      </c>
      <c r="AB310" s="17">
        <v>0.16936425354614601</v>
      </c>
      <c r="AC310" s="17">
        <v>0.20887353682026</v>
      </c>
      <c r="AD310" s="17">
        <v>0.16240532507828301</v>
      </c>
      <c r="AE310" s="17" t="s">
        <v>85</v>
      </c>
      <c r="AF310" s="17">
        <v>0</v>
      </c>
      <c r="AG310" s="17">
        <v>0</v>
      </c>
      <c r="AH310" s="17" t="s">
        <v>85</v>
      </c>
      <c r="AI310" s="17"/>
      <c r="AJ310" s="17">
        <v>0.17560258651372199</v>
      </c>
      <c r="AK310" s="17">
        <v>0.21292129712079599</v>
      </c>
      <c r="AL310" s="17"/>
      <c r="AM310" s="17">
        <v>0.19610527768486199</v>
      </c>
    </row>
    <row r="311" spans="2:39" x14ac:dyDescent="0.35">
      <c r="B311" t="s">
        <v>82</v>
      </c>
      <c r="C311" s="17">
        <v>0.20434627271255901</v>
      </c>
      <c r="D311" s="17">
        <v>0.159221836731294</v>
      </c>
      <c r="E311" s="17">
        <v>0.23843667357701001</v>
      </c>
      <c r="F311" s="17"/>
      <c r="G311" s="17">
        <v>0.36393707724100099</v>
      </c>
      <c r="H311" s="17">
        <v>0.15543824750367399</v>
      </c>
      <c r="I311" s="17">
        <v>0.17048132118565401</v>
      </c>
      <c r="J311" s="17">
        <v>0.135778556125767</v>
      </c>
      <c r="K311" s="17">
        <v>0.23236169214209099</v>
      </c>
      <c r="L311" s="17">
        <v>0.24195001062101601</v>
      </c>
      <c r="M311" s="17"/>
      <c r="N311" s="17">
        <v>3.6831837885808703E-2</v>
      </c>
      <c r="O311" s="17">
        <v>0.260413439895465</v>
      </c>
      <c r="P311" s="17">
        <v>0.17692415921913801</v>
      </c>
      <c r="Q311" s="17">
        <v>0.27126491561420302</v>
      </c>
      <c r="R311" s="17">
        <v>0.29163631642665999</v>
      </c>
      <c r="S311" s="17">
        <v>0.123361323645733</v>
      </c>
      <c r="T311" s="17">
        <v>0.149019728620637</v>
      </c>
      <c r="U311" s="17">
        <v>0.46464832067444101</v>
      </c>
      <c r="V311" s="17">
        <v>0.174372413375351</v>
      </c>
      <c r="W311" s="17">
        <v>0.19195387975711101</v>
      </c>
      <c r="X311" s="17">
        <v>0.113018649585996</v>
      </c>
      <c r="Y311" s="17">
        <v>0.202095128976023</v>
      </c>
      <c r="Z311" s="17">
        <v>0.31140838301395202</v>
      </c>
      <c r="AA311" s="17">
        <v>0</v>
      </c>
      <c r="AB311" s="17">
        <v>0.31047505207510201</v>
      </c>
      <c r="AC311" s="17">
        <v>0</v>
      </c>
      <c r="AD311" s="17">
        <v>0</v>
      </c>
      <c r="AE311" s="17" t="s">
        <v>85</v>
      </c>
      <c r="AF311" s="17">
        <v>0</v>
      </c>
      <c r="AG311" s="17">
        <v>0</v>
      </c>
      <c r="AH311" s="17" t="s">
        <v>85</v>
      </c>
      <c r="AI311" s="17"/>
      <c r="AJ311" s="17">
        <v>0.206118051263461</v>
      </c>
      <c r="AK311" s="17">
        <v>0.198303407329499</v>
      </c>
      <c r="AL311" s="17"/>
      <c r="AM311" s="17">
        <v>0.20434627271255901</v>
      </c>
    </row>
    <row r="312" spans="2:39" x14ac:dyDescent="0.35">
      <c r="B312" t="s">
        <v>62</v>
      </c>
      <c r="C312" s="17">
        <v>8.9438072871256408E-3</v>
      </c>
      <c r="D312" s="17">
        <v>1.44689396232872E-2</v>
      </c>
      <c r="E312" s="17">
        <v>4.4546944328785198E-3</v>
      </c>
      <c r="F312" s="17"/>
      <c r="G312" s="17">
        <v>3.4877097747532303E-2</v>
      </c>
      <c r="H312" s="17">
        <v>0</v>
      </c>
      <c r="I312" s="17">
        <v>6.2657055762567696E-3</v>
      </c>
      <c r="J312" s="17">
        <v>1.8905230351044799E-2</v>
      </c>
      <c r="K312" s="17">
        <v>0</v>
      </c>
      <c r="L312" s="17">
        <v>0</v>
      </c>
      <c r="M312" s="17"/>
      <c r="N312" s="17">
        <v>0</v>
      </c>
      <c r="O312" s="17">
        <v>0</v>
      </c>
      <c r="P312" s="17">
        <v>0</v>
      </c>
      <c r="Q312" s="17">
        <v>1.83484170286582E-2</v>
      </c>
      <c r="R312" s="17">
        <v>0</v>
      </c>
      <c r="S312" s="17">
        <v>0</v>
      </c>
      <c r="T312" s="17">
        <v>0</v>
      </c>
      <c r="U312" s="17">
        <v>0</v>
      </c>
      <c r="V312" s="17">
        <v>5.0752651584685199E-2</v>
      </c>
      <c r="W312" s="17">
        <v>0</v>
      </c>
      <c r="X312" s="17">
        <v>0.156196735626809</v>
      </c>
      <c r="Y312" s="17">
        <v>0</v>
      </c>
      <c r="Z312" s="17">
        <v>0</v>
      </c>
      <c r="AA312" s="17">
        <v>0</v>
      </c>
      <c r="AB312" s="17">
        <v>0</v>
      </c>
      <c r="AC312" s="17">
        <v>0.20887353682026</v>
      </c>
      <c r="AD312" s="17">
        <v>0</v>
      </c>
      <c r="AE312" s="17" t="s">
        <v>85</v>
      </c>
      <c r="AF312" s="17">
        <v>0</v>
      </c>
      <c r="AG312" s="17">
        <v>0</v>
      </c>
      <c r="AH312" s="17" t="s">
        <v>85</v>
      </c>
      <c r="AI312" s="17"/>
      <c r="AJ312" s="17">
        <v>7.3154820142132702E-3</v>
      </c>
      <c r="AK312" s="17">
        <v>1.0360721050387101E-2</v>
      </c>
      <c r="AL312" s="17"/>
      <c r="AM312" s="17">
        <v>8.9438072871256408E-3</v>
      </c>
    </row>
    <row r="313" spans="2:39" x14ac:dyDescent="0.35">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row>
    <row r="314" spans="2:39" x14ac:dyDescent="0.35">
      <c r="B314" s="6" t="s">
        <v>179</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row>
    <row r="315" spans="2:39" x14ac:dyDescent="0.35">
      <c r="B315" s="24" t="s">
        <v>87</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row>
    <row r="316" spans="2:39" x14ac:dyDescent="0.35">
      <c r="B316" t="s">
        <v>74</v>
      </c>
      <c r="C316" s="17">
        <v>4.3635695488502102E-2</v>
      </c>
      <c r="D316" s="17">
        <v>4.5286201450283801E-2</v>
      </c>
      <c r="E316" s="17">
        <v>4.2583518885038099E-2</v>
      </c>
      <c r="F316" s="17"/>
      <c r="G316" s="17">
        <v>4.4040296708178397E-2</v>
      </c>
      <c r="H316" s="17">
        <v>4.1606079990940903E-2</v>
      </c>
      <c r="I316" s="17">
        <v>6.0499151649820804E-3</v>
      </c>
      <c r="J316" s="17">
        <v>1.0854636292666701E-2</v>
      </c>
      <c r="K316" s="17">
        <v>5.2473100527316699E-2</v>
      </c>
      <c r="L316" s="17">
        <v>0.149788916247792</v>
      </c>
      <c r="M316" s="17"/>
      <c r="N316" s="17">
        <v>0</v>
      </c>
      <c r="O316" s="17">
        <v>2.53728435238747E-2</v>
      </c>
      <c r="P316" s="17">
        <v>0.10342742764709</v>
      </c>
      <c r="Q316" s="17">
        <v>5.4465024370058401E-2</v>
      </c>
      <c r="R316" s="17">
        <v>1.33135732148855E-2</v>
      </c>
      <c r="S316" s="17">
        <v>0</v>
      </c>
      <c r="T316" s="17">
        <v>9.1242135462153595E-2</v>
      </c>
      <c r="U316" s="17">
        <v>0</v>
      </c>
      <c r="V316" s="17">
        <v>0</v>
      </c>
      <c r="W316" s="17">
        <v>5.0519087815993402E-2</v>
      </c>
      <c r="X316" s="17">
        <v>0</v>
      </c>
      <c r="Y316" s="17">
        <v>0</v>
      </c>
      <c r="Z316" s="17">
        <v>0</v>
      </c>
      <c r="AA316" s="17">
        <v>0</v>
      </c>
      <c r="AB316" s="17">
        <v>0</v>
      </c>
      <c r="AC316" s="17">
        <v>0</v>
      </c>
      <c r="AD316" s="17">
        <v>7.8559187161139493E-2</v>
      </c>
      <c r="AE316" s="17" t="s">
        <v>85</v>
      </c>
      <c r="AF316" s="17">
        <v>0</v>
      </c>
      <c r="AG316" s="17">
        <v>0</v>
      </c>
      <c r="AH316" s="17" t="s">
        <v>85</v>
      </c>
      <c r="AI316" s="17"/>
      <c r="AJ316" s="17">
        <v>2.1539344889133501E-2</v>
      </c>
      <c r="AK316" s="17">
        <v>6.1218322882128903E-2</v>
      </c>
      <c r="AL316" s="17"/>
      <c r="AM316" s="17">
        <v>4.3635695488502102E-2</v>
      </c>
    </row>
    <row r="317" spans="2:39" x14ac:dyDescent="0.35">
      <c r="B317" t="s">
        <v>75</v>
      </c>
      <c r="C317" s="17">
        <v>0.14036640374353301</v>
      </c>
      <c r="D317" s="17">
        <v>0.19168826373141801</v>
      </c>
      <c r="E317" s="17">
        <v>9.9071877265173497E-2</v>
      </c>
      <c r="F317" s="17"/>
      <c r="G317" s="17">
        <v>0.13776454500891</v>
      </c>
      <c r="H317" s="17">
        <v>0.16286092542821901</v>
      </c>
      <c r="I317" s="17">
        <v>0.115826778209508</v>
      </c>
      <c r="J317" s="17">
        <v>0.129962543049884</v>
      </c>
      <c r="K317" s="17">
        <v>0.14821360294608199</v>
      </c>
      <c r="L317" s="17">
        <v>0.158560450997038</v>
      </c>
      <c r="M317" s="17"/>
      <c r="N317" s="17">
        <v>0.161971450327935</v>
      </c>
      <c r="O317" s="17">
        <v>0.13662964032364899</v>
      </c>
      <c r="P317" s="17">
        <v>0.213004029348865</v>
      </c>
      <c r="Q317" s="17">
        <v>0.16553188225552401</v>
      </c>
      <c r="R317" s="17">
        <v>5.7158428068565303E-2</v>
      </c>
      <c r="S317" s="17">
        <v>0.23417239328338099</v>
      </c>
      <c r="T317" s="17">
        <v>0.162368644087825</v>
      </c>
      <c r="U317" s="17">
        <v>0.145132000397834</v>
      </c>
      <c r="V317" s="17">
        <v>0</v>
      </c>
      <c r="W317" s="17">
        <v>6.0063677783387802E-2</v>
      </c>
      <c r="X317" s="17">
        <v>0.40864310776879498</v>
      </c>
      <c r="Y317" s="17">
        <v>0</v>
      </c>
      <c r="Z317" s="17">
        <v>0</v>
      </c>
      <c r="AA317" s="17">
        <v>0.246441284046582</v>
      </c>
      <c r="AB317" s="17">
        <v>0.123277384749869</v>
      </c>
      <c r="AC317" s="17">
        <v>0</v>
      </c>
      <c r="AD317" s="17">
        <v>0.234469553759932</v>
      </c>
      <c r="AE317" s="17" t="s">
        <v>85</v>
      </c>
      <c r="AF317" s="17">
        <v>0</v>
      </c>
      <c r="AG317" s="17">
        <v>0.51936326632136998</v>
      </c>
      <c r="AH317" s="17" t="s">
        <v>85</v>
      </c>
      <c r="AI317" s="17"/>
      <c r="AJ317" s="17">
        <v>9.6683491340539093E-2</v>
      </c>
      <c r="AK317" s="17">
        <v>0.17347936470468101</v>
      </c>
      <c r="AL317" s="17"/>
      <c r="AM317" s="17">
        <v>0.14036640374353301</v>
      </c>
    </row>
    <row r="318" spans="2:39" x14ac:dyDescent="0.35">
      <c r="B318" t="s">
        <v>76</v>
      </c>
      <c r="C318" s="17">
        <v>0.120281771959447</v>
      </c>
      <c r="D318" s="17">
        <v>0.14649968883634601</v>
      </c>
      <c r="E318" s="17">
        <v>9.9528857137463303E-2</v>
      </c>
      <c r="F318" s="17"/>
      <c r="G318" s="17">
        <v>0.111193209957807</v>
      </c>
      <c r="H318" s="17">
        <v>7.2071425773037004E-2</v>
      </c>
      <c r="I318" s="17">
        <v>8.9759687231747598E-2</v>
      </c>
      <c r="J318" s="17">
        <v>0.19652409632418599</v>
      </c>
      <c r="K318" s="17">
        <v>0.16580106298548999</v>
      </c>
      <c r="L318" s="17">
        <v>0.11365614402743</v>
      </c>
      <c r="M318" s="17"/>
      <c r="N318" s="17">
        <v>0.16354608995605999</v>
      </c>
      <c r="O318" s="17">
        <v>0.14988841176620901</v>
      </c>
      <c r="P318" s="17">
        <v>0.13278557679223499</v>
      </c>
      <c r="Q318" s="17">
        <v>4.4388234460961698E-2</v>
      </c>
      <c r="R318" s="17">
        <v>8.6248301321692797E-2</v>
      </c>
      <c r="S318" s="17">
        <v>0</v>
      </c>
      <c r="T318" s="17">
        <v>0.16082522562961901</v>
      </c>
      <c r="U318" s="17">
        <v>8.7863709682639998E-2</v>
      </c>
      <c r="V318" s="17">
        <v>0</v>
      </c>
      <c r="W318" s="17">
        <v>6.40625042612879E-2</v>
      </c>
      <c r="X318" s="17">
        <v>0.156196735626809</v>
      </c>
      <c r="Y318" s="17">
        <v>0.54558443946292101</v>
      </c>
      <c r="Z318" s="17">
        <v>0.1040494276891</v>
      </c>
      <c r="AA318" s="17">
        <v>0.192618606098649</v>
      </c>
      <c r="AB318" s="17">
        <v>0.123277384749869</v>
      </c>
      <c r="AC318" s="17">
        <v>0.124250954465374</v>
      </c>
      <c r="AD318" s="17">
        <v>0</v>
      </c>
      <c r="AE318" s="17" t="s">
        <v>85</v>
      </c>
      <c r="AF318" s="17">
        <v>0</v>
      </c>
      <c r="AG318" s="17">
        <v>0.48063673367863002</v>
      </c>
      <c r="AH318" s="17" t="s">
        <v>85</v>
      </c>
      <c r="AI318" s="17"/>
      <c r="AJ318" s="17">
        <v>0.120476490706831</v>
      </c>
      <c r="AK318" s="17">
        <v>0.122680237715486</v>
      </c>
      <c r="AL318" s="17"/>
      <c r="AM318" s="17">
        <v>0.120281771959447</v>
      </c>
    </row>
    <row r="319" spans="2:39" x14ac:dyDescent="0.35">
      <c r="B319" t="s">
        <v>77</v>
      </c>
      <c r="C319" s="17">
        <v>0.193157891538971</v>
      </c>
      <c r="D319" s="17">
        <v>0.20684191977834299</v>
      </c>
      <c r="E319" s="17">
        <v>0.183245553343337</v>
      </c>
      <c r="F319" s="17"/>
      <c r="G319" s="17">
        <v>0.13775528581260499</v>
      </c>
      <c r="H319" s="17">
        <v>0.18465510860805501</v>
      </c>
      <c r="I319" s="17">
        <v>0.226461181629172</v>
      </c>
      <c r="J319" s="17">
        <v>0.20116535039073799</v>
      </c>
      <c r="K319" s="17">
        <v>0.14993769913285099</v>
      </c>
      <c r="L319" s="17">
        <v>0.238094976729229</v>
      </c>
      <c r="M319" s="17"/>
      <c r="N319" s="17">
        <v>8.7430783657718406E-2</v>
      </c>
      <c r="O319" s="17">
        <v>0.20075309504157701</v>
      </c>
      <c r="P319" s="17">
        <v>0.105255899290956</v>
      </c>
      <c r="Q319" s="17">
        <v>0.25565910783325502</v>
      </c>
      <c r="R319" s="17">
        <v>0.17936697075202901</v>
      </c>
      <c r="S319" s="17">
        <v>0.27041856423899002</v>
      </c>
      <c r="T319" s="17">
        <v>0.204066157991563</v>
      </c>
      <c r="U319" s="17">
        <v>8.8323647027456695E-2</v>
      </c>
      <c r="V319" s="17">
        <v>0.14054540506403401</v>
      </c>
      <c r="W319" s="17">
        <v>0.33430934656351702</v>
      </c>
      <c r="X319" s="17">
        <v>0</v>
      </c>
      <c r="Y319" s="17">
        <v>6.7654775118867305E-2</v>
      </c>
      <c r="Z319" s="17">
        <v>0.46336713952535802</v>
      </c>
      <c r="AA319" s="17">
        <v>0</v>
      </c>
      <c r="AB319" s="17">
        <v>0.229733400024215</v>
      </c>
      <c r="AC319" s="17">
        <v>0.15881084183705599</v>
      </c>
      <c r="AD319" s="17">
        <v>0.28329960243192598</v>
      </c>
      <c r="AE319" s="17" t="s">
        <v>85</v>
      </c>
      <c r="AF319" s="17">
        <v>1</v>
      </c>
      <c r="AG319" s="17">
        <v>0</v>
      </c>
      <c r="AH319" s="17" t="s">
        <v>85</v>
      </c>
      <c r="AI319" s="17"/>
      <c r="AJ319" s="17">
        <v>0.249442356142003</v>
      </c>
      <c r="AK319" s="17">
        <v>0.15262434941453201</v>
      </c>
      <c r="AL319" s="17"/>
      <c r="AM319" s="17">
        <v>0.193157891538971</v>
      </c>
    </row>
    <row r="320" spans="2:39" x14ac:dyDescent="0.35">
      <c r="B320" t="s">
        <v>78</v>
      </c>
      <c r="C320" s="17">
        <v>0.12681057583789199</v>
      </c>
      <c r="D320" s="17">
        <v>0.12986881256977201</v>
      </c>
      <c r="E320" s="17">
        <v>0.125185042277973</v>
      </c>
      <c r="F320" s="17"/>
      <c r="G320" s="17">
        <v>9.2672354066001605E-2</v>
      </c>
      <c r="H320" s="17">
        <v>0.15507961539961801</v>
      </c>
      <c r="I320" s="17">
        <v>0.20151976260301799</v>
      </c>
      <c r="J320" s="17">
        <v>7.6142436019112095E-2</v>
      </c>
      <c r="K320" s="17">
        <v>6.9355836696220405E-2</v>
      </c>
      <c r="L320" s="17">
        <v>0.104754691231599</v>
      </c>
      <c r="M320" s="17"/>
      <c r="N320" s="17">
        <v>0.25027493996334799</v>
      </c>
      <c r="O320" s="17">
        <v>0.11394063301627599</v>
      </c>
      <c r="P320" s="17">
        <v>8.6632815930165197E-2</v>
      </c>
      <c r="Q320" s="17">
        <v>9.3712877568952496E-2</v>
      </c>
      <c r="R320" s="17">
        <v>0.14343807787069399</v>
      </c>
      <c r="S320" s="17">
        <v>0.202421803019423</v>
      </c>
      <c r="T320" s="17">
        <v>0.11026101050496299</v>
      </c>
      <c r="U320" s="17">
        <v>0.14582339235387101</v>
      </c>
      <c r="V320" s="17">
        <v>0.332441382364494</v>
      </c>
      <c r="W320" s="17">
        <v>0.16022500950129401</v>
      </c>
      <c r="X320" s="17">
        <v>0</v>
      </c>
      <c r="Y320" s="17">
        <v>0.25511117302937403</v>
      </c>
      <c r="Z320" s="17">
        <v>0</v>
      </c>
      <c r="AA320" s="17">
        <v>0.172562538138469</v>
      </c>
      <c r="AB320" s="17">
        <v>0</v>
      </c>
      <c r="AC320" s="17">
        <v>0</v>
      </c>
      <c r="AD320" s="17">
        <v>0.23770567956807701</v>
      </c>
      <c r="AE320" s="17" t="s">
        <v>85</v>
      </c>
      <c r="AF320" s="17">
        <v>0</v>
      </c>
      <c r="AG320" s="17">
        <v>0</v>
      </c>
      <c r="AH320" s="17" t="s">
        <v>85</v>
      </c>
      <c r="AI320" s="17"/>
      <c r="AJ320" s="17">
        <v>0.161189744177646</v>
      </c>
      <c r="AK320" s="17">
        <v>0.103574275318614</v>
      </c>
      <c r="AL320" s="17"/>
      <c r="AM320" s="17">
        <v>0.12681057583789199</v>
      </c>
    </row>
    <row r="321" spans="2:39" x14ac:dyDescent="0.35">
      <c r="B321" t="s">
        <v>79</v>
      </c>
      <c r="C321" s="17">
        <v>0.17624762934886201</v>
      </c>
      <c r="D321" s="17">
        <v>0.1515854722752</v>
      </c>
      <c r="E321" s="17">
        <v>0.19528714125843399</v>
      </c>
      <c r="F321" s="17"/>
      <c r="G321" s="17">
        <v>0.173176450893334</v>
      </c>
      <c r="H321" s="17">
        <v>0.196942256397348</v>
      </c>
      <c r="I321" s="17">
        <v>0.17038008473660499</v>
      </c>
      <c r="J321" s="17">
        <v>0.234019986732035</v>
      </c>
      <c r="K321" s="17">
        <v>0.21909205500304901</v>
      </c>
      <c r="L321" s="17">
        <v>3.4543300387106901E-2</v>
      </c>
      <c r="M321" s="17"/>
      <c r="N321" s="17">
        <v>0.10416779080614701</v>
      </c>
      <c r="O321" s="17">
        <v>0.18752148110320099</v>
      </c>
      <c r="P321" s="17">
        <v>0.187745100794842</v>
      </c>
      <c r="Q321" s="17">
        <v>0.199010855913307</v>
      </c>
      <c r="R321" s="17">
        <v>0.179138459634925</v>
      </c>
      <c r="S321" s="17">
        <v>0.152246098261649</v>
      </c>
      <c r="T321" s="17">
        <v>0.160161116935437</v>
      </c>
      <c r="U321" s="17">
        <v>0.120475722283378</v>
      </c>
      <c r="V321" s="17">
        <v>0.26505696825120501</v>
      </c>
      <c r="W321" s="17">
        <v>0.164765607019943</v>
      </c>
      <c r="X321" s="17">
        <v>0.165944771391592</v>
      </c>
      <c r="Y321" s="17">
        <v>2.96501170114928E-2</v>
      </c>
      <c r="Z321" s="17">
        <v>0.16410176380434899</v>
      </c>
      <c r="AA321" s="17">
        <v>0.25613226435479802</v>
      </c>
      <c r="AB321" s="17">
        <v>0.13733165169066699</v>
      </c>
      <c r="AC321" s="17">
        <v>0.508064666877309</v>
      </c>
      <c r="AD321" s="17">
        <v>8.2119839161781602E-2</v>
      </c>
      <c r="AE321" s="17" t="s">
        <v>85</v>
      </c>
      <c r="AF321" s="17">
        <v>0</v>
      </c>
      <c r="AG321" s="17">
        <v>0</v>
      </c>
      <c r="AH321" s="17" t="s">
        <v>85</v>
      </c>
      <c r="AI321" s="17"/>
      <c r="AJ321" s="17">
        <v>0.20391966818937901</v>
      </c>
      <c r="AK321" s="17">
        <v>0.14778744137760699</v>
      </c>
      <c r="AL321" s="17"/>
      <c r="AM321" s="17">
        <v>0.17624762934886201</v>
      </c>
    </row>
    <row r="322" spans="2:39" x14ac:dyDescent="0.35">
      <c r="B322" t="s">
        <v>175</v>
      </c>
      <c r="C322" s="17">
        <v>1.03050519594704E-2</v>
      </c>
      <c r="D322" s="17">
        <v>1.3071868158480601E-2</v>
      </c>
      <c r="E322" s="17">
        <v>8.0981242534526408E-3</v>
      </c>
      <c r="F322" s="17"/>
      <c r="G322" s="17">
        <v>6.4966293532741897E-3</v>
      </c>
      <c r="H322" s="17">
        <v>0</v>
      </c>
      <c r="I322" s="17">
        <v>1.7337151028575099E-2</v>
      </c>
      <c r="J322" s="17">
        <v>1.5952642190935899E-2</v>
      </c>
      <c r="K322" s="17">
        <v>1.8663504923904801E-2</v>
      </c>
      <c r="L322" s="17">
        <v>0</v>
      </c>
      <c r="M322" s="17"/>
      <c r="N322" s="17">
        <v>0</v>
      </c>
      <c r="O322" s="17">
        <v>1.5735879659037302E-2</v>
      </c>
      <c r="P322" s="17">
        <v>0</v>
      </c>
      <c r="Q322" s="17">
        <v>3.2941348010404201E-2</v>
      </c>
      <c r="R322" s="17">
        <v>0</v>
      </c>
      <c r="S322" s="17">
        <v>0</v>
      </c>
      <c r="T322" s="17">
        <v>2.2697510869180301E-2</v>
      </c>
      <c r="U322" s="17">
        <v>0</v>
      </c>
      <c r="V322" s="17">
        <v>0</v>
      </c>
      <c r="W322" s="17">
        <v>8.72637999730746E-3</v>
      </c>
      <c r="X322" s="17">
        <v>0</v>
      </c>
      <c r="Y322" s="17">
        <v>0</v>
      </c>
      <c r="Z322" s="17">
        <v>0</v>
      </c>
      <c r="AA322" s="17">
        <v>3.9494250253571901E-2</v>
      </c>
      <c r="AB322" s="17">
        <v>0</v>
      </c>
      <c r="AC322" s="17">
        <v>0</v>
      </c>
      <c r="AD322" s="17">
        <v>0</v>
      </c>
      <c r="AE322" s="17" t="s">
        <v>85</v>
      </c>
      <c r="AF322" s="17">
        <v>0</v>
      </c>
      <c r="AG322" s="17">
        <v>0</v>
      </c>
      <c r="AH322" s="17" t="s">
        <v>85</v>
      </c>
      <c r="AI322" s="17"/>
      <c r="AJ322" s="17">
        <v>7.4568673464282696E-3</v>
      </c>
      <c r="AK322" s="17">
        <v>7.8138154930192192E-3</v>
      </c>
      <c r="AL322" s="17"/>
      <c r="AM322" s="17">
        <v>1.03050519594704E-2</v>
      </c>
    </row>
    <row r="323" spans="2:39" x14ac:dyDescent="0.35">
      <c r="B323" t="s">
        <v>81</v>
      </c>
      <c r="C323" s="17">
        <v>0.140006812925936</v>
      </c>
      <c r="D323" s="17">
        <v>7.5891276479813696E-2</v>
      </c>
      <c r="E323" s="17">
        <v>0.19381904696317201</v>
      </c>
      <c r="F323" s="17"/>
      <c r="G323" s="17">
        <v>0.142830948788878</v>
      </c>
      <c r="H323" s="17">
        <v>0.13587776373067401</v>
      </c>
      <c r="I323" s="17">
        <v>0.138644823929644</v>
      </c>
      <c r="J323" s="17">
        <v>6.4186514940948305E-2</v>
      </c>
      <c r="K323" s="17">
        <v>0.17646313778508699</v>
      </c>
      <c r="L323" s="17">
        <v>0.200601520379806</v>
      </c>
      <c r="M323" s="17"/>
      <c r="N323" s="17">
        <v>0.19435829540441699</v>
      </c>
      <c r="O323" s="17">
        <v>0.107245747641715</v>
      </c>
      <c r="P323" s="17">
        <v>0.13006810901480201</v>
      </c>
      <c r="Q323" s="17">
        <v>0.13594225255887901</v>
      </c>
      <c r="R323" s="17">
        <v>0.28810695078480703</v>
      </c>
      <c r="S323" s="17">
        <v>0.14074114119655701</v>
      </c>
      <c r="T323" s="17">
        <v>5.99735244549447E-2</v>
      </c>
      <c r="U323" s="17">
        <v>0.41238152825482</v>
      </c>
      <c r="V323" s="17">
        <v>0.21120359273558201</v>
      </c>
      <c r="W323" s="17">
        <v>9.7424390350158097E-2</v>
      </c>
      <c r="X323" s="17">
        <v>0.26921538521280503</v>
      </c>
      <c r="Y323" s="17">
        <v>0.101999495377345</v>
      </c>
      <c r="Z323" s="17">
        <v>0.18824903706151699</v>
      </c>
      <c r="AA323" s="17">
        <v>0</v>
      </c>
      <c r="AB323" s="17">
        <v>7.5905126710277604E-2</v>
      </c>
      <c r="AC323" s="17">
        <v>8.4622582354885803E-2</v>
      </c>
      <c r="AD323" s="17">
        <v>8.3846137917143695E-2</v>
      </c>
      <c r="AE323" s="17" t="s">
        <v>85</v>
      </c>
      <c r="AF323" s="17">
        <v>0</v>
      </c>
      <c r="AG323" s="17">
        <v>0</v>
      </c>
      <c r="AH323" s="17" t="s">
        <v>85</v>
      </c>
      <c r="AI323" s="17"/>
      <c r="AJ323" s="17">
        <v>9.2507381614009607E-2</v>
      </c>
      <c r="AK323" s="17">
        <v>0.17878106330035601</v>
      </c>
      <c r="AL323" s="17"/>
      <c r="AM323" s="17">
        <v>0.140006812925936</v>
      </c>
    </row>
    <row r="324" spans="2:39" x14ac:dyDescent="0.35">
      <c r="B324" t="s">
        <v>82</v>
      </c>
      <c r="C324" s="17">
        <v>4.3444177998843703E-2</v>
      </c>
      <c r="D324" s="17">
        <v>3.2361604892744499E-2</v>
      </c>
      <c r="E324" s="17">
        <v>4.8352819704772503E-2</v>
      </c>
      <c r="F324" s="17"/>
      <c r="G324" s="17">
        <v>0.14461809201284001</v>
      </c>
      <c r="H324" s="17">
        <v>5.0906824672107998E-2</v>
      </c>
      <c r="I324" s="17">
        <v>2.7754909890490599E-2</v>
      </c>
      <c r="J324" s="17">
        <v>5.2286563708449099E-2</v>
      </c>
      <c r="K324" s="17">
        <v>0</v>
      </c>
      <c r="L324" s="17">
        <v>0</v>
      </c>
      <c r="M324" s="17"/>
      <c r="N324" s="17">
        <v>3.8250649884375099E-2</v>
      </c>
      <c r="O324" s="17">
        <v>6.2912267924461696E-2</v>
      </c>
      <c r="P324" s="17">
        <v>4.10810411810449E-2</v>
      </c>
      <c r="Q324" s="17">
        <v>0</v>
      </c>
      <c r="R324" s="17">
        <v>5.3229238352401002E-2</v>
      </c>
      <c r="S324" s="17">
        <v>0</v>
      </c>
      <c r="T324" s="17">
        <v>2.8404674064314801E-2</v>
      </c>
      <c r="U324" s="17">
        <v>0</v>
      </c>
      <c r="V324" s="17">
        <v>0</v>
      </c>
      <c r="W324" s="17">
        <v>4.81091068933132E-2</v>
      </c>
      <c r="X324" s="17">
        <v>0</v>
      </c>
      <c r="Y324" s="17">
        <v>0</v>
      </c>
      <c r="Z324" s="17">
        <v>8.0232631919676806E-2</v>
      </c>
      <c r="AA324" s="17">
        <v>9.2751057107930995E-2</v>
      </c>
      <c r="AB324" s="17">
        <v>0.31047505207510201</v>
      </c>
      <c r="AC324" s="17">
        <v>0</v>
      </c>
      <c r="AD324" s="17">
        <v>0</v>
      </c>
      <c r="AE324" s="17" t="s">
        <v>85</v>
      </c>
      <c r="AF324" s="17">
        <v>0</v>
      </c>
      <c r="AG324" s="17">
        <v>0</v>
      </c>
      <c r="AH324" s="17" t="s">
        <v>85</v>
      </c>
      <c r="AI324" s="17"/>
      <c r="AJ324" s="17">
        <v>3.9469173579817697E-2</v>
      </c>
      <c r="AK324" s="17">
        <v>4.7360399165606797E-2</v>
      </c>
      <c r="AL324" s="17"/>
      <c r="AM324" s="17">
        <v>4.3444177998843703E-2</v>
      </c>
    </row>
    <row r="325" spans="2:39" x14ac:dyDescent="0.35">
      <c r="B325" t="s">
        <v>62</v>
      </c>
      <c r="C325" s="17">
        <v>5.7439891985419499E-3</v>
      </c>
      <c r="D325" s="17">
        <v>6.9048918275972397E-3</v>
      </c>
      <c r="E325" s="17">
        <v>4.8280189111834203E-3</v>
      </c>
      <c r="F325" s="17"/>
      <c r="G325" s="17">
        <v>9.4521873981711704E-3</v>
      </c>
      <c r="H325" s="17">
        <v>0</v>
      </c>
      <c r="I325" s="17">
        <v>6.2657055762567696E-3</v>
      </c>
      <c r="J325" s="17">
        <v>1.8905230351044799E-2</v>
      </c>
      <c r="K325" s="17">
        <v>0</v>
      </c>
      <c r="L325" s="17">
        <v>0</v>
      </c>
      <c r="M325" s="17"/>
      <c r="N325" s="17">
        <v>0</v>
      </c>
      <c r="O325" s="17">
        <v>0</v>
      </c>
      <c r="P325" s="17">
        <v>0</v>
      </c>
      <c r="Q325" s="17">
        <v>1.83484170286582E-2</v>
      </c>
      <c r="R325" s="17">
        <v>0</v>
      </c>
      <c r="S325" s="17">
        <v>0</v>
      </c>
      <c r="T325" s="17">
        <v>0</v>
      </c>
      <c r="U325" s="17">
        <v>0</v>
      </c>
      <c r="V325" s="17">
        <v>5.0752651584685199E-2</v>
      </c>
      <c r="W325" s="17">
        <v>1.1794889813798099E-2</v>
      </c>
      <c r="X325" s="17">
        <v>0</v>
      </c>
      <c r="Y325" s="17">
        <v>0</v>
      </c>
      <c r="Z325" s="17">
        <v>0</v>
      </c>
      <c r="AA325" s="17">
        <v>0</v>
      </c>
      <c r="AB325" s="17">
        <v>0</v>
      </c>
      <c r="AC325" s="17">
        <v>0.124250954465374</v>
      </c>
      <c r="AD325" s="17">
        <v>0</v>
      </c>
      <c r="AE325" s="17" t="s">
        <v>85</v>
      </c>
      <c r="AF325" s="17">
        <v>0</v>
      </c>
      <c r="AG325" s="17">
        <v>0</v>
      </c>
      <c r="AH325" s="17" t="s">
        <v>85</v>
      </c>
      <c r="AI325" s="17"/>
      <c r="AJ325" s="17">
        <v>7.3154820142132702E-3</v>
      </c>
      <c r="AK325" s="17">
        <v>4.68073062796896E-3</v>
      </c>
      <c r="AL325" s="17"/>
      <c r="AM325" s="17">
        <v>5.7439891985419499E-3</v>
      </c>
    </row>
    <row r="326" spans="2:39" x14ac:dyDescent="0.35">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row>
    <row r="327" spans="2:39" x14ac:dyDescent="0.35">
      <c r="B327" s="6" t="s">
        <v>180</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row>
    <row r="328" spans="2:39" x14ac:dyDescent="0.35">
      <c r="B328" s="24" t="s">
        <v>87</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row>
    <row r="329" spans="2:39" x14ac:dyDescent="0.35">
      <c r="B329" t="s">
        <v>74</v>
      </c>
      <c r="C329" s="17">
        <v>4.1126373574288402E-2</v>
      </c>
      <c r="D329" s="17">
        <v>5.4261206108999697E-2</v>
      </c>
      <c r="E329" s="17">
        <v>3.0594524437750601E-2</v>
      </c>
      <c r="F329" s="17"/>
      <c r="G329" s="17">
        <v>6.5727458738972996E-2</v>
      </c>
      <c r="H329" s="17">
        <v>5.9858575583083301E-2</v>
      </c>
      <c r="I329" s="17">
        <v>1.7534151415045999E-2</v>
      </c>
      <c r="J329" s="17">
        <v>2.16166085932777E-2</v>
      </c>
      <c r="K329" s="17">
        <v>2.6236550263658402E-2</v>
      </c>
      <c r="L329" s="17">
        <v>7.4327282585336496E-2</v>
      </c>
      <c r="M329" s="17"/>
      <c r="N329" s="17">
        <v>0.10933079103834301</v>
      </c>
      <c r="O329" s="17">
        <v>3.9750211855166501E-2</v>
      </c>
      <c r="P329" s="17">
        <v>4.1651225338820798E-2</v>
      </c>
      <c r="Q329" s="17">
        <v>4.1835066195621801E-2</v>
      </c>
      <c r="R329" s="17">
        <v>1.33135732148855E-2</v>
      </c>
      <c r="S329" s="17">
        <v>8.94848083446078E-2</v>
      </c>
      <c r="T329" s="17">
        <v>5.2011813229634697E-2</v>
      </c>
      <c r="U329" s="17">
        <v>0</v>
      </c>
      <c r="V329" s="17">
        <v>0</v>
      </c>
      <c r="W329" s="17">
        <v>3.97704890006884E-2</v>
      </c>
      <c r="X329" s="17">
        <v>0</v>
      </c>
      <c r="Y329" s="17">
        <v>0</v>
      </c>
      <c r="Z329" s="17">
        <v>0</v>
      </c>
      <c r="AA329" s="17">
        <v>0.19477870256607599</v>
      </c>
      <c r="AB329" s="17">
        <v>0</v>
      </c>
      <c r="AC329" s="17">
        <v>0</v>
      </c>
      <c r="AD329" s="17">
        <v>7.8559187161139493E-2</v>
      </c>
      <c r="AE329" s="17" t="s">
        <v>85</v>
      </c>
      <c r="AF329" s="17">
        <v>0</v>
      </c>
      <c r="AG329" s="17">
        <v>0</v>
      </c>
      <c r="AH329" s="17" t="s">
        <v>85</v>
      </c>
      <c r="AI329" s="17"/>
      <c r="AJ329" s="17">
        <v>3.6244359937875198E-2</v>
      </c>
      <c r="AK329" s="17">
        <v>4.34913782627738E-2</v>
      </c>
      <c r="AL329" s="17"/>
      <c r="AM329" s="17">
        <v>4.1126373574288402E-2</v>
      </c>
    </row>
    <row r="330" spans="2:39" x14ac:dyDescent="0.35">
      <c r="B330" t="s">
        <v>75</v>
      </c>
      <c r="C330" s="17">
        <v>0.23062745000992099</v>
      </c>
      <c r="D330" s="17">
        <v>0.26049110904324102</v>
      </c>
      <c r="E330" s="17">
        <v>0.20764885746884301</v>
      </c>
      <c r="F330" s="17"/>
      <c r="G330" s="17">
        <v>0.21250541575033699</v>
      </c>
      <c r="H330" s="17">
        <v>0.26330786981855198</v>
      </c>
      <c r="I330" s="17">
        <v>0.191472528964792</v>
      </c>
      <c r="J330" s="17">
        <v>0.23363102623121099</v>
      </c>
      <c r="K330" s="17">
        <v>0.24120807319837601</v>
      </c>
      <c r="L330" s="17">
        <v>0.25591338000126801</v>
      </c>
      <c r="M330" s="17"/>
      <c r="N330" s="17">
        <v>0.122550222571116</v>
      </c>
      <c r="O330" s="17">
        <v>0.28605012720985901</v>
      </c>
      <c r="P330" s="17">
        <v>0.310008085553797</v>
      </c>
      <c r="Q330" s="17">
        <v>0.128191444225352</v>
      </c>
      <c r="R330" s="17">
        <v>0.13706798266318701</v>
      </c>
      <c r="S330" s="17">
        <v>0.33671296529991901</v>
      </c>
      <c r="T330" s="17">
        <v>0.33394569804468599</v>
      </c>
      <c r="U330" s="17">
        <v>0.28641383180094798</v>
      </c>
      <c r="V330" s="17">
        <v>0.12401738604790601</v>
      </c>
      <c r="W330" s="17">
        <v>0.21721241375193501</v>
      </c>
      <c r="X330" s="17">
        <v>0.20432155388439699</v>
      </c>
      <c r="Y330" s="17">
        <v>0.34348931048689801</v>
      </c>
      <c r="Z330" s="17">
        <v>5.9359641791324497E-2</v>
      </c>
      <c r="AA330" s="17">
        <v>5.1662581480506002E-2</v>
      </c>
      <c r="AB330" s="17">
        <v>6.8665825845333706E-2</v>
      </c>
      <c r="AC330" s="17">
        <v>0.248501908930748</v>
      </c>
      <c r="AD330" s="17">
        <v>0.24033506702632801</v>
      </c>
      <c r="AE330" s="17" t="s">
        <v>85</v>
      </c>
      <c r="AF330" s="17">
        <v>0</v>
      </c>
      <c r="AG330" s="17">
        <v>0</v>
      </c>
      <c r="AH330" s="17" t="s">
        <v>85</v>
      </c>
      <c r="AI330" s="17"/>
      <c r="AJ330" s="17">
        <v>0.19257778267814599</v>
      </c>
      <c r="AK330" s="17">
        <v>0.259279693817354</v>
      </c>
      <c r="AL330" s="17"/>
      <c r="AM330" s="17">
        <v>0.23062745000992099</v>
      </c>
    </row>
    <row r="331" spans="2:39" x14ac:dyDescent="0.35">
      <c r="B331" t="s">
        <v>76</v>
      </c>
      <c r="C331" s="17">
        <v>0.13294156313382999</v>
      </c>
      <c r="D331" s="17">
        <v>0.19706208643036799</v>
      </c>
      <c r="E331" s="17">
        <v>8.1049817241955202E-2</v>
      </c>
      <c r="F331" s="17"/>
      <c r="G331" s="17">
        <v>0.154878979053239</v>
      </c>
      <c r="H331" s="17">
        <v>0.127568713045381</v>
      </c>
      <c r="I331" s="17">
        <v>0.163380035356153</v>
      </c>
      <c r="J331" s="17">
        <v>0.17203785836510899</v>
      </c>
      <c r="K331" s="17">
        <v>9.7248476541206594E-2</v>
      </c>
      <c r="L331" s="17">
        <v>5.2979024849631802E-2</v>
      </c>
      <c r="M331" s="17"/>
      <c r="N331" s="17">
        <v>9.3636526674535106E-2</v>
      </c>
      <c r="O331" s="17">
        <v>0.11031538470909499</v>
      </c>
      <c r="P331" s="17">
        <v>0.124343639393907</v>
      </c>
      <c r="Q331" s="17">
        <v>0.102077063177675</v>
      </c>
      <c r="R331" s="17">
        <v>0.196259288459327</v>
      </c>
      <c r="S331" s="17">
        <v>0</v>
      </c>
      <c r="T331" s="17">
        <v>0.111801695699488</v>
      </c>
      <c r="U331" s="17">
        <v>0.180728917660854</v>
      </c>
      <c r="V331" s="17">
        <v>0.22828307043114601</v>
      </c>
      <c r="W331" s="17">
        <v>0.11834552568495101</v>
      </c>
      <c r="X331" s="17">
        <v>0.36051828951120601</v>
      </c>
      <c r="Y331" s="17">
        <v>0</v>
      </c>
      <c r="Z331" s="17">
        <v>0.17716485191220499</v>
      </c>
      <c r="AA331" s="17">
        <v>7.8988500507143705E-2</v>
      </c>
      <c r="AB331" s="17">
        <v>0.123277384749869</v>
      </c>
      <c r="AC331" s="17">
        <v>0.243433424191942</v>
      </c>
      <c r="AD331" s="17">
        <v>0.20419198849965201</v>
      </c>
      <c r="AE331" s="17" t="s">
        <v>85</v>
      </c>
      <c r="AF331" s="17">
        <v>0</v>
      </c>
      <c r="AG331" s="17">
        <v>0.48063673367863002</v>
      </c>
      <c r="AH331" s="17" t="s">
        <v>85</v>
      </c>
      <c r="AI331" s="17"/>
      <c r="AJ331" s="17">
        <v>0.186567469092668</v>
      </c>
      <c r="AK331" s="17">
        <v>9.53241720697727E-2</v>
      </c>
      <c r="AL331" s="17"/>
      <c r="AM331" s="17">
        <v>0.13294156313382999</v>
      </c>
    </row>
    <row r="332" spans="2:39" x14ac:dyDescent="0.35">
      <c r="B332" t="s">
        <v>77</v>
      </c>
      <c r="C332" s="17">
        <v>0.23489909616250401</v>
      </c>
      <c r="D332" s="17">
        <v>0.203287047691872</v>
      </c>
      <c r="E332" s="17">
        <v>0.26007820880972299</v>
      </c>
      <c r="F332" s="17"/>
      <c r="G332" s="17">
        <v>0.18016893318232</v>
      </c>
      <c r="H332" s="17">
        <v>0.21656753061961601</v>
      </c>
      <c r="I332" s="17">
        <v>0.24241964413857001</v>
      </c>
      <c r="J332" s="17">
        <v>0.21174417538095</v>
      </c>
      <c r="K332" s="17">
        <v>0.31898134812539403</v>
      </c>
      <c r="L332" s="17">
        <v>0.23585656671020799</v>
      </c>
      <c r="M332" s="17"/>
      <c r="N332" s="17">
        <v>0.28878008205727301</v>
      </c>
      <c r="O332" s="17">
        <v>0.19989327223596901</v>
      </c>
      <c r="P332" s="17">
        <v>0.26804899805691301</v>
      </c>
      <c r="Q332" s="17">
        <v>0.29539973972441702</v>
      </c>
      <c r="R332" s="17">
        <v>0.31543779721537202</v>
      </c>
      <c r="S332" s="17">
        <v>0.219134325074401</v>
      </c>
      <c r="T332" s="17">
        <v>0.169638973516929</v>
      </c>
      <c r="U332" s="17">
        <v>5.22667924196209E-2</v>
      </c>
      <c r="V332" s="17">
        <v>0.15751751030970601</v>
      </c>
      <c r="W332" s="17">
        <v>0.29002898743779398</v>
      </c>
      <c r="X332" s="17">
        <v>0</v>
      </c>
      <c r="Y332" s="17">
        <v>0.19353993529444</v>
      </c>
      <c r="Z332" s="17">
        <v>8.0232631919676806E-2</v>
      </c>
      <c r="AA332" s="17">
        <v>0.325686893983546</v>
      </c>
      <c r="AB332" s="17">
        <v>0.32821748378354898</v>
      </c>
      <c r="AC332" s="17">
        <v>0</v>
      </c>
      <c r="AD332" s="17">
        <v>0.29259110726912502</v>
      </c>
      <c r="AE332" s="17" t="s">
        <v>85</v>
      </c>
      <c r="AF332" s="17">
        <v>1</v>
      </c>
      <c r="AG332" s="17">
        <v>0.51936326632136998</v>
      </c>
      <c r="AH332" s="17" t="s">
        <v>85</v>
      </c>
      <c r="AI332" s="17"/>
      <c r="AJ332" s="17">
        <v>0.23488028696667199</v>
      </c>
      <c r="AK332" s="17">
        <v>0.23546699041498401</v>
      </c>
      <c r="AL332" s="17"/>
      <c r="AM332" s="17">
        <v>0.23489909616250401</v>
      </c>
    </row>
    <row r="333" spans="2:39" x14ac:dyDescent="0.35">
      <c r="B333" t="s">
        <v>78</v>
      </c>
      <c r="C333" s="17">
        <v>0.10602096253372199</v>
      </c>
      <c r="D333" s="17">
        <v>0.10279264895319699</v>
      </c>
      <c r="E333" s="17">
        <v>0.109428350482696</v>
      </c>
      <c r="F333" s="17"/>
      <c r="G333" s="17">
        <v>9.2101790733410405E-2</v>
      </c>
      <c r="H333" s="17">
        <v>0.120517810595366</v>
      </c>
      <c r="I333" s="17">
        <v>0.13980472262599999</v>
      </c>
      <c r="J333" s="17">
        <v>7.8951777386423894E-2</v>
      </c>
      <c r="K333" s="17">
        <v>6.0428342846054903E-2</v>
      </c>
      <c r="L333" s="17">
        <v>0.11989904003719699</v>
      </c>
      <c r="M333" s="17"/>
      <c r="N333" s="17">
        <v>0</v>
      </c>
      <c r="O333" s="17">
        <v>0.12250052576026101</v>
      </c>
      <c r="P333" s="17">
        <v>0.11165308063427699</v>
      </c>
      <c r="Q333" s="17">
        <v>9.6131566108307795E-2</v>
      </c>
      <c r="R333" s="17">
        <v>0.108327216962583</v>
      </c>
      <c r="S333" s="17">
        <v>0.29298723945820598</v>
      </c>
      <c r="T333" s="17">
        <v>0.11025375481467301</v>
      </c>
      <c r="U333" s="17">
        <v>0</v>
      </c>
      <c r="V333" s="17">
        <v>0.174372413375351</v>
      </c>
      <c r="W333" s="17">
        <v>8.8222103186137393E-2</v>
      </c>
      <c r="X333" s="17">
        <v>0</v>
      </c>
      <c r="Y333" s="17">
        <v>0.202095128976023</v>
      </c>
      <c r="Z333" s="17">
        <v>0.312526475973394</v>
      </c>
      <c r="AA333" s="17">
        <v>0.153124355845077</v>
      </c>
      <c r="AB333" s="17">
        <v>0</v>
      </c>
      <c r="AC333" s="17">
        <v>0</v>
      </c>
      <c r="AD333" s="17">
        <v>0.100476512126611</v>
      </c>
      <c r="AE333" s="17" t="s">
        <v>85</v>
      </c>
      <c r="AF333" s="17">
        <v>0</v>
      </c>
      <c r="AG333" s="17">
        <v>0</v>
      </c>
      <c r="AH333" s="17" t="s">
        <v>85</v>
      </c>
      <c r="AI333" s="17"/>
      <c r="AJ333" s="17">
        <v>0.12840714032631401</v>
      </c>
      <c r="AK333" s="17">
        <v>9.1386694359790396E-2</v>
      </c>
      <c r="AL333" s="17"/>
      <c r="AM333" s="17">
        <v>0.10602096253372199</v>
      </c>
    </row>
    <row r="334" spans="2:39" x14ac:dyDescent="0.35">
      <c r="B334" t="s">
        <v>79</v>
      </c>
      <c r="C334" s="17">
        <v>9.1354967271301601E-2</v>
      </c>
      <c r="D334" s="17">
        <v>6.7802566753705107E-2</v>
      </c>
      <c r="E334" s="17">
        <v>0.11140403332944</v>
      </c>
      <c r="F334" s="17"/>
      <c r="G334" s="17">
        <v>9.99951174796644E-2</v>
      </c>
      <c r="H334" s="17">
        <v>9.38338785585726E-2</v>
      </c>
      <c r="I334" s="17">
        <v>9.9327560378066795E-2</v>
      </c>
      <c r="J334" s="17">
        <v>0.17356241712609399</v>
      </c>
      <c r="K334" s="17">
        <v>5.5897137081988402E-2</v>
      </c>
      <c r="L334" s="17">
        <v>0</v>
      </c>
      <c r="M334" s="17"/>
      <c r="N334" s="17">
        <v>6.7335952920338699E-2</v>
      </c>
      <c r="O334" s="17">
        <v>4.8130846992555001E-2</v>
      </c>
      <c r="P334" s="17">
        <v>5.2352825291162697E-2</v>
      </c>
      <c r="Q334" s="17">
        <v>7.1991692165786894E-2</v>
      </c>
      <c r="R334" s="17">
        <v>7.3995489547794099E-2</v>
      </c>
      <c r="S334" s="17">
        <v>6.1680661822866301E-2</v>
      </c>
      <c r="T334" s="17">
        <v>0.123715911717619</v>
      </c>
      <c r="U334" s="17">
        <v>6.82089298637574E-2</v>
      </c>
      <c r="V334" s="17">
        <v>0.26505696825120501</v>
      </c>
      <c r="W334" s="17">
        <v>0.102972735284918</v>
      </c>
      <c r="X334" s="17">
        <v>0.3221415070184</v>
      </c>
      <c r="Y334" s="17">
        <v>0.101999495377345</v>
      </c>
      <c r="Z334" s="17">
        <v>0.26809956509157201</v>
      </c>
      <c r="AA334" s="17">
        <v>7.4431211230113897E-2</v>
      </c>
      <c r="AB334" s="17">
        <v>7.5905126710277604E-2</v>
      </c>
      <c r="AC334" s="17">
        <v>0.33881950216753798</v>
      </c>
      <c r="AD334" s="17">
        <v>0</v>
      </c>
      <c r="AE334" s="17" t="s">
        <v>85</v>
      </c>
      <c r="AF334" s="17">
        <v>0</v>
      </c>
      <c r="AG334" s="17">
        <v>0</v>
      </c>
      <c r="AH334" s="17" t="s">
        <v>85</v>
      </c>
      <c r="AI334" s="17"/>
      <c r="AJ334" s="17">
        <v>0.111868239066341</v>
      </c>
      <c r="AK334" s="17">
        <v>7.0230501144093099E-2</v>
      </c>
      <c r="AL334" s="17"/>
      <c r="AM334" s="17">
        <v>9.1354967271301601E-2</v>
      </c>
    </row>
    <row r="335" spans="2:39" x14ac:dyDescent="0.35">
      <c r="B335" t="s">
        <v>175</v>
      </c>
      <c r="C335" s="17">
        <v>1.49716696475128E-2</v>
      </c>
      <c r="D335" s="17">
        <v>1.0896261365819599E-2</v>
      </c>
      <c r="E335" s="17">
        <v>1.8434980856933202E-2</v>
      </c>
      <c r="F335" s="17"/>
      <c r="G335" s="17">
        <v>1.26163367684553E-2</v>
      </c>
      <c r="H335" s="17">
        <v>0</v>
      </c>
      <c r="I335" s="17">
        <v>9.6876653755347993E-3</v>
      </c>
      <c r="J335" s="17">
        <v>1.9347933070898798E-2</v>
      </c>
      <c r="K335" s="17">
        <v>5.4110107596313399E-2</v>
      </c>
      <c r="L335" s="17">
        <v>0</v>
      </c>
      <c r="M335" s="17"/>
      <c r="N335" s="17">
        <v>6.3589051562961699E-2</v>
      </c>
      <c r="O335" s="17">
        <v>2.5011348111151799E-2</v>
      </c>
      <c r="P335" s="17">
        <v>1.57757519689176E-2</v>
      </c>
      <c r="Q335" s="17">
        <v>0</v>
      </c>
      <c r="R335" s="17">
        <v>0</v>
      </c>
      <c r="S335" s="17">
        <v>0</v>
      </c>
      <c r="T335" s="17">
        <v>1.8849992867786498E-2</v>
      </c>
      <c r="U335" s="17">
        <v>0</v>
      </c>
      <c r="V335" s="17">
        <v>0</v>
      </c>
      <c r="W335" s="17">
        <v>0</v>
      </c>
      <c r="X335" s="17">
        <v>0</v>
      </c>
      <c r="Y335" s="17">
        <v>0.15887612986529401</v>
      </c>
      <c r="Z335" s="17">
        <v>0</v>
      </c>
      <c r="AA335" s="17">
        <v>0</v>
      </c>
      <c r="AB335" s="17">
        <v>0</v>
      </c>
      <c r="AC335" s="17">
        <v>0</v>
      </c>
      <c r="AD335" s="17">
        <v>0</v>
      </c>
      <c r="AE335" s="17" t="s">
        <v>85</v>
      </c>
      <c r="AF335" s="17">
        <v>0</v>
      </c>
      <c r="AG335" s="17">
        <v>0</v>
      </c>
      <c r="AH335" s="17" t="s">
        <v>85</v>
      </c>
      <c r="AI335" s="17"/>
      <c r="AJ335" s="17">
        <v>2.4560200033495699E-3</v>
      </c>
      <c r="AK335" s="17">
        <v>2.4724495222720501E-2</v>
      </c>
      <c r="AL335" s="17"/>
      <c r="AM335" s="17">
        <v>1.49716696475128E-2</v>
      </c>
    </row>
    <row r="336" spans="2:39" x14ac:dyDescent="0.35">
      <c r="B336" t="s">
        <v>81</v>
      </c>
      <c r="C336" s="17">
        <v>0.10956947067971901</v>
      </c>
      <c r="D336" s="17">
        <v>8.8652576826119003E-2</v>
      </c>
      <c r="E336" s="17">
        <v>0.12757556607971099</v>
      </c>
      <c r="F336" s="17"/>
      <c r="G336" s="17">
        <v>0.129867402749549</v>
      </c>
      <c r="H336" s="17">
        <v>0.111852331327944</v>
      </c>
      <c r="I336" s="17">
        <v>9.3956170919037602E-2</v>
      </c>
      <c r="J336" s="17">
        <v>7.2016945265986204E-2</v>
      </c>
      <c r="K336" s="17">
        <v>0.14588996434700799</v>
      </c>
      <c r="L336" s="17">
        <v>0.12127301116666001</v>
      </c>
      <c r="M336" s="17"/>
      <c r="N336" s="17">
        <v>0.25477737317543198</v>
      </c>
      <c r="O336" s="17">
        <v>0.15211788997456699</v>
      </c>
      <c r="P336" s="17">
        <v>5.9478330598941698E-2</v>
      </c>
      <c r="Q336" s="17">
        <v>0.153453984247926</v>
      </c>
      <c r="R336" s="17">
        <v>0.12713565721718501</v>
      </c>
      <c r="S336" s="17">
        <v>0</v>
      </c>
      <c r="T336" s="17">
        <v>6.9061947504959406E-2</v>
      </c>
      <c r="U336" s="17">
        <v>0</v>
      </c>
      <c r="V336" s="17">
        <v>0</v>
      </c>
      <c r="W336" s="17">
        <v>0.14344774565357599</v>
      </c>
      <c r="X336" s="17">
        <v>0</v>
      </c>
      <c r="Y336" s="17">
        <v>0</v>
      </c>
      <c r="Z336" s="17">
        <v>0</v>
      </c>
      <c r="AA336" s="17">
        <v>0.121327754387538</v>
      </c>
      <c r="AB336" s="17">
        <v>0.28597555610794601</v>
      </c>
      <c r="AC336" s="17">
        <v>8.4622582354885803E-2</v>
      </c>
      <c r="AD336" s="17">
        <v>8.3846137917143695E-2</v>
      </c>
      <c r="AE336" s="17" t="s">
        <v>85</v>
      </c>
      <c r="AF336" s="17">
        <v>0</v>
      </c>
      <c r="AG336" s="17">
        <v>0</v>
      </c>
      <c r="AH336" s="17" t="s">
        <v>85</v>
      </c>
      <c r="AI336" s="17"/>
      <c r="AJ336" s="17">
        <v>8.0948818749078902E-2</v>
      </c>
      <c r="AK336" s="17">
        <v>0.13346622881121001</v>
      </c>
      <c r="AL336" s="17"/>
      <c r="AM336" s="17">
        <v>0.10956947067971901</v>
      </c>
    </row>
    <row r="337" spans="2:39" x14ac:dyDescent="0.35">
      <c r="B337" t="s">
        <v>82</v>
      </c>
      <c r="C337" s="17">
        <v>3.2040864976577599E-2</v>
      </c>
      <c r="D337" s="17">
        <v>7.8496049990822003E-3</v>
      </c>
      <c r="E337" s="17">
        <v>4.7669395730271402E-2</v>
      </c>
      <c r="F337" s="17"/>
      <c r="G337" s="17">
        <v>4.7053826505031801E-2</v>
      </c>
      <c r="H337" s="17">
        <v>6.4932904514849203E-3</v>
      </c>
      <c r="I337" s="17">
        <v>2.4962738876557498E-2</v>
      </c>
      <c r="J337" s="17">
        <v>7.1801805516161603E-3</v>
      </c>
      <c r="K337" s="17">
        <v>0</v>
      </c>
      <c r="L337" s="17">
        <v>0.1397516946497</v>
      </c>
      <c r="M337" s="17"/>
      <c r="N337" s="17">
        <v>0</v>
      </c>
      <c r="O337" s="17">
        <v>1.30399994778397E-2</v>
      </c>
      <c r="P337" s="17">
        <v>1.66880631632625E-2</v>
      </c>
      <c r="Q337" s="17">
        <v>9.2571027126255104E-2</v>
      </c>
      <c r="R337" s="17">
        <v>0</v>
      </c>
      <c r="S337" s="17">
        <v>0</v>
      </c>
      <c r="T337" s="17">
        <v>1.07202126042245E-2</v>
      </c>
      <c r="U337" s="17">
        <v>0.41238152825482</v>
      </c>
      <c r="V337" s="17">
        <v>0</v>
      </c>
      <c r="W337" s="17">
        <v>0</v>
      </c>
      <c r="X337" s="17">
        <v>0.113018649585996</v>
      </c>
      <c r="Y337" s="17">
        <v>0</v>
      </c>
      <c r="Z337" s="17">
        <v>0.102616833311828</v>
      </c>
      <c r="AA337" s="17">
        <v>0</v>
      </c>
      <c r="AB337" s="17">
        <v>0.11795862280302399</v>
      </c>
      <c r="AC337" s="17">
        <v>8.4622582354885803E-2</v>
      </c>
      <c r="AD337" s="17">
        <v>0</v>
      </c>
      <c r="AE337" s="17" t="s">
        <v>85</v>
      </c>
      <c r="AF337" s="17">
        <v>0</v>
      </c>
      <c r="AG337" s="17">
        <v>0</v>
      </c>
      <c r="AH337" s="17" t="s">
        <v>85</v>
      </c>
      <c r="AI337" s="17"/>
      <c r="AJ337" s="17">
        <v>1.72277185422459E-2</v>
      </c>
      <c r="AK337" s="17">
        <v>4.1836112925264998E-2</v>
      </c>
      <c r="AL337" s="17"/>
      <c r="AM337" s="17">
        <v>3.2040864976577599E-2</v>
      </c>
    </row>
    <row r="338" spans="2:39" x14ac:dyDescent="0.35">
      <c r="B338" t="s">
        <v>62</v>
      </c>
      <c r="C338" s="17">
        <v>6.4475820106232396E-3</v>
      </c>
      <c r="D338" s="17">
        <v>6.9048918275972397E-3</v>
      </c>
      <c r="E338" s="17">
        <v>6.1162655626762798E-3</v>
      </c>
      <c r="F338" s="17"/>
      <c r="G338" s="17">
        <v>5.0847390390195398E-3</v>
      </c>
      <c r="H338" s="17">
        <v>0</v>
      </c>
      <c r="I338" s="17">
        <v>1.7454781950244001E-2</v>
      </c>
      <c r="J338" s="17">
        <v>9.91107802843289E-3</v>
      </c>
      <c r="K338" s="17">
        <v>0</v>
      </c>
      <c r="L338" s="17">
        <v>0</v>
      </c>
      <c r="M338" s="17"/>
      <c r="N338" s="17">
        <v>0</v>
      </c>
      <c r="O338" s="17">
        <v>3.19039367353572E-3</v>
      </c>
      <c r="P338" s="17">
        <v>0</v>
      </c>
      <c r="Q338" s="17">
        <v>1.83484170286582E-2</v>
      </c>
      <c r="R338" s="17">
        <v>2.8462994719666498E-2</v>
      </c>
      <c r="S338" s="17">
        <v>0</v>
      </c>
      <c r="T338" s="17">
        <v>0</v>
      </c>
      <c r="U338" s="17">
        <v>0</v>
      </c>
      <c r="V338" s="17">
        <v>5.0752651584685199E-2</v>
      </c>
      <c r="W338" s="17">
        <v>0</v>
      </c>
      <c r="X338" s="17">
        <v>0</v>
      </c>
      <c r="Y338" s="17">
        <v>0</v>
      </c>
      <c r="Z338" s="17">
        <v>0</v>
      </c>
      <c r="AA338" s="17">
        <v>0</v>
      </c>
      <c r="AB338" s="17">
        <v>0</v>
      </c>
      <c r="AC338" s="17">
        <v>0</v>
      </c>
      <c r="AD338" s="17">
        <v>0</v>
      </c>
      <c r="AE338" s="17" t="s">
        <v>85</v>
      </c>
      <c r="AF338" s="17">
        <v>0</v>
      </c>
      <c r="AG338" s="17">
        <v>0</v>
      </c>
      <c r="AH338" s="17" t="s">
        <v>85</v>
      </c>
      <c r="AI338" s="17"/>
      <c r="AJ338" s="17">
        <v>8.8221646373101304E-3</v>
      </c>
      <c r="AK338" s="17">
        <v>4.79373297203603E-3</v>
      </c>
      <c r="AL338" s="17"/>
      <c r="AM338" s="17">
        <v>6.4475820106232396E-3</v>
      </c>
    </row>
    <row r="339" spans="2:39" x14ac:dyDescent="0.35">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row>
    <row r="340" spans="2:39" x14ac:dyDescent="0.35">
      <c r="B340" s="6" t="s">
        <v>189</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row>
    <row r="341" spans="2:39" x14ac:dyDescent="0.35">
      <c r="B341" s="24" t="s">
        <v>87</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row>
    <row r="342" spans="2:39" x14ac:dyDescent="0.35">
      <c r="B342" t="s">
        <v>186</v>
      </c>
      <c r="C342" s="17">
        <v>0.72639060209505002</v>
      </c>
      <c r="D342" s="17">
        <v>0.76827354856445196</v>
      </c>
      <c r="E342" s="17">
        <v>0.697004969069557</v>
      </c>
      <c r="F342" s="17"/>
      <c r="G342" s="17">
        <v>0.67182893373596897</v>
      </c>
      <c r="H342" s="17">
        <v>0.80392029204718696</v>
      </c>
      <c r="I342" s="17">
        <v>0.76413073385900099</v>
      </c>
      <c r="J342" s="17">
        <v>0.77704557429893895</v>
      </c>
      <c r="K342" s="17">
        <v>0.65001000703630996</v>
      </c>
      <c r="L342" s="17">
        <v>0.61056528509276198</v>
      </c>
      <c r="M342" s="17"/>
      <c r="N342" s="17">
        <v>0.54735306001192496</v>
      </c>
      <c r="O342" s="17">
        <v>0.75420460211242202</v>
      </c>
      <c r="P342" s="17">
        <v>0.69863463316343399</v>
      </c>
      <c r="Q342" s="17">
        <v>0.81129773134147098</v>
      </c>
      <c r="R342" s="17">
        <v>0.69890787802349497</v>
      </c>
      <c r="S342" s="17">
        <v>0.472840367258413</v>
      </c>
      <c r="T342" s="17">
        <v>0.76072824533495897</v>
      </c>
      <c r="U342" s="17">
        <v>0.45412766825602402</v>
      </c>
      <c r="V342" s="17">
        <v>0.78829392112337304</v>
      </c>
      <c r="W342" s="17">
        <v>0.78256823678315302</v>
      </c>
      <c r="X342" s="17">
        <v>0.68760652874638295</v>
      </c>
      <c r="Y342" s="17">
        <v>0.768254754012484</v>
      </c>
      <c r="Z342" s="17">
        <v>0.67254079311710402</v>
      </c>
      <c r="AA342" s="17">
        <v>0.80522129743392401</v>
      </c>
      <c r="AB342" s="17">
        <v>0.71267712365082903</v>
      </c>
      <c r="AC342" s="17">
        <v>0.40731275076780499</v>
      </c>
      <c r="AD342" s="17">
        <v>1</v>
      </c>
      <c r="AE342" s="17" t="s">
        <v>85</v>
      </c>
      <c r="AF342" s="17">
        <v>1</v>
      </c>
      <c r="AG342" s="17">
        <v>0.51936326632136998</v>
      </c>
      <c r="AH342" s="17" t="s">
        <v>85</v>
      </c>
      <c r="AI342" s="17"/>
      <c r="AJ342" s="17">
        <v>0.78705702158889701</v>
      </c>
      <c r="AK342" s="17">
        <v>0.67698573095917902</v>
      </c>
      <c r="AL342" s="17"/>
      <c r="AM342" s="17">
        <v>0.72639060209505002</v>
      </c>
    </row>
    <row r="343" spans="2:39" x14ac:dyDescent="0.35">
      <c r="B343" t="s">
        <v>187</v>
      </c>
      <c r="C343" s="17">
        <v>0.19206470417111901</v>
      </c>
      <c r="D343" s="17">
        <v>0.17130888902960201</v>
      </c>
      <c r="E343" s="17">
        <v>0.203468632953754</v>
      </c>
      <c r="F343" s="17"/>
      <c r="G343" s="17">
        <v>0.23041505964530401</v>
      </c>
      <c r="H343" s="17">
        <v>0.13926922266599101</v>
      </c>
      <c r="I343" s="17">
        <v>0.16494671217033199</v>
      </c>
      <c r="J343" s="17">
        <v>0.13731978795577801</v>
      </c>
      <c r="K343" s="17">
        <v>0.26138411809085799</v>
      </c>
      <c r="L343" s="17">
        <v>0.27817161082338798</v>
      </c>
      <c r="M343" s="17"/>
      <c r="N343" s="17">
        <v>0.35065673464782399</v>
      </c>
      <c r="O343" s="17">
        <v>0.166516043659933</v>
      </c>
      <c r="P343" s="17">
        <v>0.19410946032607401</v>
      </c>
      <c r="Q343" s="17">
        <v>0.17046917717200899</v>
      </c>
      <c r="R343" s="17">
        <v>0.25552435158876602</v>
      </c>
      <c r="S343" s="17">
        <v>0.43659419630280399</v>
      </c>
      <c r="T343" s="17">
        <v>0.20636527540142799</v>
      </c>
      <c r="U343" s="17">
        <v>5.22667924196209E-2</v>
      </c>
      <c r="V343" s="17">
        <v>7.3215761924828898E-2</v>
      </c>
      <c r="W343" s="17">
        <v>0.193759642699913</v>
      </c>
      <c r="X343" s="17">
        <v>0.31239347125361699</v>
      </c>
      <c r="Y343" s="17">
        <v>0.202095128976023</v>
      </c>
      <c r="Z343" s="17">
        <v>0.26809956509157201</v>
      </c>
      <c r="AA343" s="17">
        <v>0</v>
      </c>
      <c r="AB343" s="17">
        <v>0.19386374951330199</v>
      </c>
      <c r="AC343" s="17">
        <v>8.4622582354885803E-2</v>
      </c>
      <c r="AD343" s="17">
        <v>0</v>
      </c>
      <c r="AE343" s="17" t="s">
        <v>85</v>
      </c>
      <c r="AF343" s="17">
        <v>0</v>
      </c>
      <c r="AG343" s="17">
        <v>0</v>
      </c>
      <c r="AH343" s="17" t="s">
        <v>85</v>
      </c>
      <c r="AI343" s="17"/>
      <c r="AJ343" s="17">
        <v>0.14401707297958599</v>
      </c>
      <c r="AK343" s="17">
        <v>0.23023024408907</v>
      </c>
      <c r="AL343" s="17"/>
      <c r="AM343" s="17">
        <v>0.19206470417111901</v>
      </c>
    </row>
    <row r="344" spans="2:39" x14ac:dyDescent="0.35">
      <c r="B344" t="s">
        <v>62</v>
      </c>
      <c r="C344" s="17">
        <v>8.1544693733830401E-2</v>
      </c>
      <c r="D344" s="17">
        <v>6.0417562405946201E-2</v>
      </c>
      <c r="E344" s="17">
        <v>9.9526397976688497E-2</v>
      </c>
      <c r="F344" s="17"/>
      <c r="G344" s="17">
        <v>9.7756006618727007E-2</v>
      </c>
      <c r="H344" s="17">
        <v>5.6810485286821998E-2</v>
      </c>
      <c r="I344" s="17">
        <v>7.0922553970667601E-2</v>
      </c>
      <c r="J344" s="17">
        <v>8.5634637745282793E-2</v>
      </c>
      <c r="K344" s="17">
        <v>8.86058748728316E-2</v>
      </c>
      <c r="L344" s="17">
        <v>0.11126310408385</v>
      </c>
      <c r="M344" s="17"/>
      <c r="N344" s="17">
        <v>0.10199020534025099</v>
      </c>
      <c r="O344" s="17">
        <v>7.9279354227644497E-2</v>
      </c>
      <c r="P344" s="17">
        <v>0.10725590651049199</v>
      </c>
      <c r="Q344" s="17">
        <v>1.8233091486520199E-2</v>
      </c>
      <c r="R344" s="17">
        <v>4.5567770387739202E-2</v>
      </c>
      <c r="S344" s="17">
        <v>9.0565436438783106E-2</v>
      </c>
      <c r="T344" s="17">
        <v>3.2906479263612697E-2</v>
      </c>
      <c r="U344" s="17">
        <v>0.49360553932435502</v>
      </c>
      <c r="V344" s="17">
        <v>0.138490316951798</v>
      </c>
      <c r="W344" s="17">
        <v>2.3672120516933501E-2</v>
      </c>
      <c r="X344" s="17">
        <v>0</v>
      </c>
      <c r="Y344" s="17">
        <v>2.96501170114928E-2</v>
      </c>
      <c r="Z344" s="17">
        <v>5.9359641791324497E-2</v>
      </c>
      <c r="AA344" s="17">
        <v>0.19477870256607599</v>
      </c>
      <c r="AB344" s="17">
        <v>9.3459126835868697E-2</v>
      </c>
      <c r="AC344" s="17">
        <v>0.508064666877309</v>
      </c>
      <c r="AD344" s="17">
        <v>0</v>
      </c>
      <c r="AE344" s="17" t="s">
        <v>85</v>
      </c>
      <c r="AF344" s="17">
        <v>0</v>
      </c>
      <c r="AG344" s="17">
        <v>0.48063673367863002</v>
      </c>
      <c r="AH344" s="17" t="s">
        <v>85</v>
      </c>
      <c r="AI344" s="17"/>
      <c r="AJ344" s="17">
        <v>6.8925905431517207E-2</v>
      </c>
      <c r="AK344" s="17">
        <v>9.2784024951750199E-2</v>
      </c>
      <c r="AL344" s="17"/>
      <c r="AM344" s="17">
        <v>8.1544693733830401E-2</v>
      </c>
    </row>
    <row r="345" spans="2:39"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row>
    <row r="346" spans="2:39" x14ac:dyDescent="0.35">
      <c r="B346" s="6" t="s">
        <v>190</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row>
    <row r="347" spans="2:39" x14ac:dyDescent="0.35">
      <c r="B347" s="24" t="s">
        <v>87</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row>
    <row r="348" spans="2:39" x14ac:dyDescent="0.35">
      <c r="B348" t="s">
        <v>186</v>
      </c>
      <c r="C348" s="17">
        <v>0.81063585044073705</v>
      </c>
      <c r="D348" s="17">
        <v>0.80139627137820901</v>
      </c>
      <c r="E348" s="17">
        <v>0.82144180280266799</v>
      </c>
      <c r="F348" s="17"/>
      <c r="G348" s="17">
        <v>0.81631599986797299</v>
      </c>
      <c r="H348" s="17">
        <v>0.90378194885235197</v>
      </c>
      <c r="I348" s="17">
        <v>0.84366755693193396</v>
      </c>
      <c r="J348" s="17">
        <v>0.85436789660766899</v>
      </c>
      <c r="K348" s="17">
        <v>0.66855185818662</v>
      </c>
      <c r="L348" s="17">
        <v>0.70425674124585302</v>
      </c>
      <c r="M348" s="17"/>
      <c r="N348" s="17">
        <v>0.66610837073698304</v>
      </c>
      <c r="O348" s="17">
        <v>0.84234030632569601</v>
      </c>
      <c r="P348" s="17">
        <v>0.735990727194059</v>
      </c>
      <c r="Q348" s="17">
        <v>0.90258383598849501</v>
      </c>
      <c r="R348" s="17">
        <v>0.83208528900767798</v>
      </c>
      <c r="S348" s="17">
        <v>0.76936071786050597</v>
      </c>
      <c r="T348" s="17">
        <v>0.855026694044282</v>
      </c>
      <c r="U348" s="17">
        <v>0.55202155448216095</v>
      </c>
      <c r="V348" s="17">
        <v>0.77377201768108905</v>
      </c>
      <c r="W348" s="17">
        <v>0.88989999292541799</v>
      </c>
      <c r="X348" s="17">
        <v>0.68760652874638295</v>
      </c>
      <c r="Y348" s="17">
        <v>0.63401505274102998</v>
      </c>
      <c r="Z348" s="17">
        <v>0.81415901370907495</v>
      </c>
      <c r="AA348" s="17">
        <v>0.65209694158884701</v>
      </c>
      <c r="AB348" s="17">
        <v>0.80613625048669801</v>
      </c>
      <c r="AC348" s="17">
        <v>1</v>
      </c>
      <c r="AD348" s="17">
        <v>1</v>
      </c>
      <c r="AE348" s="17" t="s">
        <v>85</v>
      </c>
      <c r="AF348" s="17">
        <v>1</v>
      </c>
      <c r="AG348" s="17">
        <v>0.51936326632136998</v>
      </c>
      <c r="AH348" s="17" t="s">
        <v>85</v>
      </c>
      <c r="AI348" s="17"/>
      <c r="AJ348" s="17">
        <v>0.85407198052350697</v>
      </c>
      <c r="AK348" s="17">
        <v>0.77388062721777995</v>
      </c>
      <c r="AL348" s="17"/>
      <c r="AM348" s="17">
        <v>0.81063585044073705</v>
      </c>
    </row>
    <row r="349" spans="2:39" x14ac:dyDescent="0.35">
      <c r="B349" t="s">
        <v>187</v>
      </c>
      <c r="C349" s="17">
        <v>0.14464357369974501</v>
      </c>
      <c r="D349" s="17">
        <v>0.14716485971728099</v>
      </c>
      <c r="E349" s="17">
        <v>0.13905751674028399</v>
      </c>
      <c r="F349" s="17"/>
      <c r="G349" s="17">
        <v>0.16477962533568399</v>
      </c>
      <c r="H349" s="17">
        <v>7.4794326640029801E-2</v>
      </c>
      <c r="I349" s="17">
        <v>8.2651876729734702E-2</v>
      </c>
      <c r="J349" s="17">
        <v>0.109668713938783</v>
      </c>
      <c r="K349" s="17">
        <v>0.27935135186944599</v>
      </c>
      <c r="L349" s="17">
        <v>0.24133267421225199</v>
      </c>
      <c r="M349" s="17"/>
      <c r="N349" s="17">
        <v>0.205658405452743</v>
      </c>
      <c r="O349" s="17">
        <v>0.14056440196258499</v>
      </c>
      <c r="P349" s="17">
        <v>0.226891609997807</v>
      </c>
      <c r="Q349" s="17">
        <v>9.7416164011505296E-2</v>
      </c>
      <c r="R349" s="17">
        <v>0.11748164746140199</v>
      </c>
      <c r="S349" s="17">
        <v>6.1680661822866301E-2</v>
      </c>
      <c r="T349" s="17">
        <v>0.134858940988724</v>
      </c>
      <c r="U349" s="17">
        <v>0.447978445517839</v>
      </c>
      <c r="V349" s="17">
        <v>0</v>
      </c>
      <c r="W349" s="17">
        <v>7.1519484178903206E-2</v>
      </c>
      <c r="X349" s="17">
        <v>0.31239347125361699</v>
      </c>
      <c r="Y349" s="17">
        <v>9.6235043164080006E-2</v>
      </c>
      <c r="Z349" s="17">
        <v>8.3869131884672501E-2</v>
      </c>
      <c r="AA349" s="17">
        <v>0.153124355845077</v>
      </c>
      <c r="AB349" s="17">
        <v>0.19386374951330199</v>
      </c>
      <c r="AC349" s="17">
        <v>0</v>
      </c>
      <c r="AD349" s="17">
        <v>0</v>
      </c>
      <c r="AE349" s="17" t="s">
        <v>85</v>
      </c>
      <c r="AF349" s="17">
        <v>0</v>
      </c>
      <c r="AG349" s="17">
        <v>0.48063673367863002</v>
      </c>
      <c r="AH349" s="17" t="s">
        <v>85</v>
      </c>
      <c r="AI349" s="17"/>
      <c r="AJ349" s="17">
        <v>0.1044690113437</v>
      </c>
      <c r="AK349" s="17">
        <v>0.17799345234522501</v>
      </c>
      <c r="AL349" s="17"/>
      <c r="AM349" s="17">
        <v>0.14464357369974501</v>
      </c>
    </row>
    <row r="350" spans="2:39" x14ac:dyDescent="0.35">
      <c r="B350" t="s">
        <v>62</v>
      </c>
      <c r="C350" s="17">
        <v>4.4720575859518302E-2</v>
      </c>
      <c r="D350" s="17">
        <v>5.1438868904510299E-2</v>
      </c>
      <c r="E350" s="17">
        <v>3.9500680457047702E-2</v>
      </c>
      <c r="F350" s="17"/>
      <c r="G350" s="17">
        <v>1.8904374796342299E-2</v>
      </c>
      <c r="H350" s="17">
        <v>2.1423724507618098E-2</v>
      </c>
      <c r="I350" s="17">
        <v>7.3680566338331699E-2</v>
      </c>
      <c r="J350" s="17">
        <v>3.5963389453547899E-2</v>
      </c>
      <c r="K350" s="17">
        <v>5.2096789943933797E-2</v>
      </c>
      <c r="L350" s="17">
        <v>5.4410584541894701E-2</v>
      </c>
      <c r="M350" s="17"/>
      <c r="N350" s="17">
        <v>0.12823322381027399</v>
      </c>
      <c r="O350" s="17">
        <v>1.7095291711719099E-2</v>
      </c>
      <c r="P350" s="17">
        <v>3.7117662808133299E-2</v>
      </c>
      <c r="Q350" s="17">
        <v>0</v>
      </c>
      <c r="R350" s="17">
        <v>5.0433063530920398E-2</v>
      </c>
      <c r="S350" s="17">
        <v>0.16895862031662801</v>
      </c>
      <c r="T350" s="17">
        <v>1.0114364966993699E-2</v>
      </c>
      <c r="U350" s="17">
        <v>0</v>
      </c>
      <c r="V350" s="17">
        <v>0.226227982318911</v>
      </c>
      <c r="W350" s="17">
        <v>3.85805228956786E-2</v>
      </c>
      <c r="X350" s="17">
        <v>0</v>
      </c>
      <c r="Y350" s="17">
        <v>0.26974990409489003</v>
      </c>
      <c r="Z350" s="17">
        <v>0.101971854406253</v>
      </c>
      <c r="AA350" s="17">
        <v>0.19477870256607599</v>
      </c>
      <c r="AB350" s="17">
        <v>0</v>
      </c>
      <c r="AC350" s="17">
        <v>0</v>
      </c>
      <c r="AD350" s="17">
        <v>0</v>
      </c>
      <c r="AE350" s="17" t="s">
        <v>85</v>
      </c>
      <c r="AF350" s="17">
        <v>0</v>
      </c>
      <c r="AG350" s="17">
        <v>0</v>
      </c>
      <c r="AH350" s="17" t="s">
        <v>85</v>
      </c>
      <c r="AI350" s="17"/>
      <c r="AJ350" s="17">
        <v>4.14590081327934E-2</v>
      </c>
      <c r="AK350" s="17">
        <v>4.8125920436995102E-2</v>
      </c>
      <c r="AL350" s="17"/>
      <c r="AM350" s="17">
        <v>4.4720575859518302E-2</v>
      </c>
    </row>
    <row r="351" spans="2:39" x14ac:dyDescent="0.35">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row>
    <row r="352" spans="2:39" x14ac:dyDescent="0.35">
      <c r="B352" s="6" t="s">
        <v>191</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row>
    <row r="353" spans="2:39" x14ac:dyDescent="0.35">
      <c r="B353" s="24" t="s">
        <v>87</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row>
    <row r="354" spans="2:39" x14ac:dyDescent="0.35">
      <c r="B354" t="s">
        <v>186</v>
      </c>
      <c r="C354" s="17">
        <v>0.59119207409193197</v>
      </c>
      <c r="D354" s="17">
        <v>0.63548715029191805</v>
      </c>
      <c r="E354" s="17">
        <v>0.55634329835081398</v>
      </c>
      <c r="F354" s="17"/>
      <c r="G354" s="17">
        <v>0.59485386218308001</v>
      </c>
      <c r="H354" s="17">
        <v>0.604228403606348</v>
      </c>
      <c r="I354" s="17">
        <v>0.68013523002769805</v>
      </c>
      <c r="J354" s="17">
        <v>0.56254003332587299</v>
      </c>
      <c r="K354" s="17">
        <v>0.55288258088390896</v>
      </c>
      <c r="L354" s="17">
        <v>0.47797766047283902</v>
      </c>
      <c r="M354" s="17"/>
      <c r="N354" s="17">
        <v>0.66046285003134797</v>
      </c>
      <c r="O354" s="17">
        <v>0.54644916241741903</v>
      </c>
      <c r="P354" s="17">
        <v>0.63513758427679201</v>
      </c>
      <c r="Q354" s="17">
        <v>0.67446597564923305</v>
      </c>
      <c r="R354" s="17">
        <v>0.50493390060621102</v>
      </c>
      <c r="S354" s="17">
        <v>0.47392099535258803</v>
      </c>
      <c r="T354" s="17">
        <v>0.63289164123943098</v>
      </c>
      <c r="U354" s="17">
        <v>0.33795288650810401</v>
      </c>
      <c r="V354" s="17">
        <v>0.66482799375490398</v>
      </c>
      <c r="W354" s="17">
        <v>0.54708074024870701</v>
      </c>
      <c r="X354" s="17">
        <v>0.67785849298159995</v>
      </c>
      <c r="Y354" s="17">
        <v>0.58885591439423501</v>
      </c>
      <c r="Z354" s="17">
        <v>0.65304877096414604</v>
      </c>
      <c r="AA354" s="17">
        <v>0.47855414039880301</v>
      </c>
      <c r="AB354" s="17">
        <v>0.32821748378354898</v>
      </c>
      <c r="AC354" s="17">
        <v>0.91537741764511404</v>
      </c>
      <c r="AD354" s="17">
        <v>0.83704624815058304</v>
      </c>
      <c r="AE354" s="17" t="s">
        <v>85</v>
      </c>
      <c r="AF354" s="17">
        <v>1</v>
      </c>
      <c r="AG354" s="17">
        <v>0.48063673367863002</v>
      </c>
      <c r="AH354" s="17" t="s">
        <v>85</v>
      </c>
      <c r="AI354" s="17"/>
      <c r="AJ354" s="17">
        <v>0.63900001990621202</v>
      </c>
      <c r="AK354" s="17">
        <v>0.55987008015510198</v>
      </c>
      <c r="AL354" s="17"/>
      <c r="AM354" s="17">
        <v>0.59119207409193197</v>
      </c>
    </row>
    <row r="355" spans="2:39" x14ac:dyDescent="0.35">
      <c r="B355" t="s">
        <v>187</v>
      </c>
      <c r="C355" s="17">
        <v>0.35538768677628002</v>
      </c>
      <c r="D355" s="17">
        <v>0.29436743016846401</v>
      </c>
      <c r="E355" s="17">
        <v>0.403639726738724</v>
      </c>
      <c r="F355" s="17"/>
      <c r="G355" s="17">
        <v>0.349328515367203</v>
      </c>
      <c r="H355" s="17">
        <v>0.331050697817029</v>
      </c>
      <c r="I355" s="17">
        <v>0.27642256951913402</v>
      </c>
      <c r="J355" s="17">
        <v>0.378115647353442</v>
      </c>
      <c r="K355" s="17">
        <v>0.40776259372060403</v>
      </c>
      <c r="L355" s="17">
        <v>0.46094986237726499</v>
      </c>
      <c r="M355" s="17"/>
      <c r="N355" s="17">
        <v>0.27341207837450898</v>
      </c>
      <c r="O355" s="17">
        <v>0.41643576117431602</v>
      </c>
      <c r="P355" s="17">
        <v>0.30483898498959</v>
      </c>
      <c r="Q355" s="17">
        <v>0.227230839995119</v>
      </c>
      <c r="R355" s="17">
        <v>0.42865677719973799</v>
      </c>
      <c r="S355" s="17">
        <v>0.151165470167474</v>
      </c>
      <c r="T355" s="17">
        <v>0.35967718272808402</v>
      </c>
      <c r="U355" s="17">
        <v>0.66204711349189604</v>
      </c>
      <c r="V355" s="17">
        <v>0.28441935466041102</v>
      </c>
      <c r="W355" s="17">
        <v>0.42052075923705201</v>
      </c>
      <c r="X355" s="17">
        <v>0.156196735626809</v>
      </c>
      <c r="Y355" s="17">
        <v>0.41114408560576499</v>
      </c>
      <c r="Z355" s="17">
        <v>0.34695122903585401</v>
      </c>
      <c r="AA355" s="17">
        <v>0.44701464837108401</v>
      </c>
      <c r="AB355" s="17">
        <v>0.57832338938058203</v>
      </c>
      <c r="AC355" s="17">
        <v>8.4622582354885803E-2</v>
      </c>
      <c r="AD355" s="17">
        <v>0.16295375184941699</v>
      </c>
      <c r="AE355" s="17" t="s">
        <v>85</v>
      </c>
      <c r="AF355" s="17">
        <v>0</v>
      </c>
      <c r="AG355" s="17">
        <v>0</v>
      </c>
      <c r="AH355" s="17" t="s">
        <v>85</v>
      </c>
      <c r="AI355" s="17"/>
      <c r="AJ355" s="17">
        <v>0.31848920015753901</v>
      </c>
      <c r="AK355" s="17">
        <v>0.38163355221829998</v>
      </c>
      <c r="AL355" s="17"/>
      <c r="AM355" s="17">
        <v>0.35538768677628002</v>
      </c>
    </row>
    <row r="356" spans="2:39" x14ac:dyDescent="0.35">
      <c r="B356" t="s">
        <v>62</v>
      </c>
      <c r="C356" s="17">
        <v>5.3420239131787998E-2</v>
      </c>
      <c r="D356" s="17">
        <v>7.0145419539617601E-2</v>
      </c>
      <c r="E356" s="17">
        <v>4.0016974910461897E-2</v>
      </c>
      <c r="F356" s="17"/>
      <c r="G356" s="17">
        <v>5.5817622449717601E-2</v>
      </c>
      <c r="H356" s="17">
        <v>6.4720898576623706E-2</v>
      </c>
      <c r="I356" s="17">
        <v>4.3442200453167198E-2</v>
      </c>
      <c r="J356" s="17">
        <v>5.9344319320685103E-2</v>
      </c>
      <c r="K356" s="17">
        <v>3.93548253954875E-2</v>
      </c>
      <c r="L356" s="17">
        <v>6.1072477149895402E-2</v>
      </c>
      <c r="M356" s="17"/>
      <c r="N356" s="17">
        <v>6.6125071594142798E-2</v>
      </c>
      <c r="O356" s="17">
        <v>3.71150764082653E-2</v>
      </c>
      <c r="P356" s="17">
        <v>6.0023430733618197E-2</v>
      </c>
      <c r="Q356" s="17">
        <v>9.8303184355647999E-2</v>
      </c>
      <c r="R356" s="17">
        <v>6.6409322194050296E-2</v>
      </c>
      <c r="S356" s="17">
        <v>0.37491353447993803</v>
      </c>
      <c r="T356" s="17">
        <v>7.4311760324855796E-3</v>
      </c>
      <c r="U356" s="17">
        <v>0</v>
      </c>
      <c r="V356" s="17">
        <v>5.0752651584685199E-2</v>
      </c>
      <c r="W356" s="17">
        <v>3.2398500514241001E-2</v>
      </c>
      <c r="X356" s="17">
        <v>0.165944771391592</v>
      </c>
      <c r="Y356" s="17">
        <v>0</v>
      </c>
      <c r="Z356" s="17">
        <v>0</v>
      </c>
      <c r="AA356" s="17">
        <v>7.4431211230113897E-2</v>
      </c>
      <c r="AB356" s="17">
        <v>9.3459126835868697E-2</v>
      </c>
      <c r="AC356" s="17">
        <v>0</v>
      </c>
      <c r="AD356" s="17">
        <v>0</v>
      </c>
      <c r="AE356" s="17" t="s">
        <v>85</v>
      </c>
      <c r="AF356" s="17">
        <v>0</v>
      </c>
      <c r="AG356" s="17">
        <v>0.51936326632136998</v>
      </c>
      <c r="AH356" s="17" t="s">
        <v>85</v>
      </c>
      <c r="AI356" s="17"/>
      <c r="AJ356" s="17">
        <v>4.25107799362483E-2</v>
      </c>
      <c r="AK356" s="17">
        <v>5.8496367626597302E-2</v>
      </c>
      <c r="AL356" s="17"/>
      <c r="AM356" s="17">
        <v>5.3420239131787998E-2</v>
      </c>
    </row>
    <row r="357" spans="2:39" x14ac:dyDescent="0.35">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row>
    <row r="358" spans="2:39" x14ac:dyDescent="0.35">
      <c r="B358" s="6" t="s">
        <v>192</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row>
    <row r="359" spans="2:39" x14ac:dyDescent="0.35">
      <c r="B359" s="24" t="s">
        <v>87</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row>
    <row r="360" spans="2:39" x14ac:dyDescent="0.35">
      <c r="B360" t="s">
        <v>186</v>
      </c>
      <c r="C360" s="17">
        <v>0.75172883971604998</v>
      </c>
      <c r="D360" s="17">
        <v>0.76076894836829101</v>
      </c>
      <c r="E360" s="17">
        <v>0.74253006654456699</v>
      </c>
      <c r="F360" s="17"/>
      <c r="G360" s="17">
        <v>0.76675845852726698</v>
      </c>
      <c r="H360" s="17">
        <v>0.81646782480821001</v>
      </c>
      <c r="I360" s="17">
        <v>0.81979376290280004</v>
      </c>
      <c r="J360" s="17">
        <v>0.82298218176675897</v>
      </c>
      <c r="K360" s="17">
        <v>0.69494902502063705</v>
      </c>
      <c r="L360" s="17">
        <v>0.47973122912257898</v>
      </c>
      <c r="M360" s="17"/>
      <c r="N360" s="17">
        <v>0.58039730426144298</v>
      </c>
      <c r="O360" s="17">
        <v>0.77202493885708301</v>
      </c>
      <c r="P360" s="17">
        <v>0.72063004957372301</v>
      </c>
      <c r="Q360" s="17">
        <v>0.73682349348443399</v>
      </c>
      <c r="R360" s="17">
        <v>0.90435134930972105</v>
      </c>
      <c r="S360" s="17">
        <v>1</v>
      </c>
      <c r="T360" s="17">
        <v>0.703117175969599</v>
      </c>
      <c r="U360" s="17">
        <v>0.48811356515386101</v>
      </c>
      <c r="V360" s="17">
        <v>0.70050728321786804</v>
      </c>
      <c r="W360" s="17">
        <v>0.88701997935349697</v>
      </c>
      <c r="X360" s="17">
        <v>0.68760652874638295</v>
      </c>
      <c r="Y360" s="17">
        <v>0.57137396603981605</v>
      </c>
      <c r="Z360" s="17">
        <v>0.59230816119742702</v>
      </c>
      <c r="AA360" s="17">
        <v>0.66080765884548698</v>
      </c>
      <c r="AB360" s="17">
        <v>0.78298407476076703</v>
      </c>
      <c r="AC360" s="17">
        <v>0.508064666877309</v>
      </c>
      <c r="AD360" s="17">
        <v>0.89952348787338898</v>
      </c>
      <c r="AE360" s="17" t="s">
        <v>85</v>
      </c>
      <c r="AF360" s="17">
        <v>1</v>
      </c>
      <c r="AG360" s="17">
        <v>1</v>
      </c>
      <c r="AH360" s="17" t="s">
        <v>85</v>
      </c>
      <c r="AI360" s="17"/>
      <c r="AJ360" s="17">
        <v>0.85512260772541604</v>
      </c>
      <c r="AK360" s="17">
        <v>0.66852280847911305</v>
      </c>
      <c r="AL360" s="17"/>
      <c r="AM360" s="17">
        <v>0.75172883971604998</v>
      </c>
    </row>
    <row r="361" spans="2:39" x14ac:dyDescent="0.35">
      <c r="B361" t="s">
        <v>187</v>
      </c>
      <c r="C361" s="17">
        <v>0.17233808711807799</v>
      </c>
      <c r="D361" s="17">
        <v>0.16766376060152999</v>
      </c>
      <c r="E361" s="17">
        <v>0.17740446168712101</v>
      </c>
      <c r="F361" s="17"/>
      <c r="G361" s="17">
        <v>0.16317305196080201</v>
      </c>
      <c r="H361" s="17">
        <v>9.2103877965095601E-2</v>
      </c>
      <c r="I361" s="17">
        <v>8.5828600988673606E-2</v>
      </c>
      <c r="J361" s="17">
        <v>0.119771227168639</v>
      </c>
      <c r="K361" s="17">
        <v>0.18956916595453799</v>
      </c>
      <c r="L361" s="17">
        <v>0.52026877087742096</v>
      </c>
      <c r="M361" s="17"/>
      <c r="N361" s="17">
        <v>0.35347762414441403</v>
      </c>
      <c r="O361" s="17">
        <v>0.132807482111932</v>
      </c>
      <c r="P361" s="17">
        <v>0.14489663825350799</v>
      </c>
      <c r="Q361" s="17">
        <v>0.23724097804566899</v>
      </c>
      <c r="R361" s="17">
        <v>5.7071345703749603E-2</v>
      </c>
      <c r="S361" s="17">
        <v>0</v>
      </c>
      <c r="T361" s="17">
        <v>0.23480769523150599</v>
      </c>
      <c r="U361" s="17">
        <v>0.51188643484613905</v>
      </c>
      <c r="V361" s="17">
        <v>8.7737665367112805E-2</v>
      </c>
      <c r="W361" s="17">
        <v>7.3864900849678797E-2</v>
      </c>
      <c r="X361" s="17">
        <v>0.31239347125361699</v>
      </c>
      <c r="Y361" s="17">
        <v>0.36097125884131698</v>
      </c>
      <c r="Z361" s="17">
        <v>0.34833219701124901</v>
      </c>
      <c r="AA361" s="17">
        <v>0.33919234115451302</v>
      </c>
      <c r="AB361" s="17">
        <v>0.11795862280302399</v>
      </c>
      <c r="AC361" s="17">
        <v>0.15881084183705599</v>
      </c>
      <c r="AD361" s="17">
        <v>0</v>
      </c>
      <c r="AE361" s="17" t="s">
        <v>85</v>
      </c>
      <c r="AF361" s="17">
        <v>0</v>
      </c>
      <c r="AG361" s="17">
        <v>0</v>
      </c>
      <c r="AH361" s="17" t="s">
        <v>85</v>
      </c>
      <c r="AI361" s="17"/>
      <c r="AJ361" s="17">
        <v>6.5453803509488803E-2</v>
      </c>
      <c r="AK361" s="17">
        <v>0.25656893452455198</v>
      </c>
      <c r="AL361" s="17"/>
      <c r="AM361" s="17">
        <v>0.17233808711807799</v>
      </c>
    </row>
    <row r="362" spans="2:39" x14ac:dyDescent="0.35">
      <c r="B362" t="s">
        <v>62</v>
      </c>
      <c r="C362" s="17">
        <v>7.5933073165872306E-2</v>
      </c>
      <c r="D362" s="17">
        <v>7.1567291030178698E-2</v>
      </c>
      <c r="E362" s="17">
        <v>8.0065471768311997E-2</v>
      </c>
      <c r="F362" s="17"/>
      <c r="G362" s="17">
        <v>7.0068489511931106E-2</v>
      </c>
      <c r="H362" s="17">
        <v>9.1428297226694197E-2</v>
      </c>
      <c r="I362" s="17">
        <v>9.4377636108525995E-2</v>
      </c>
      <c r="J362" s="17">
        <v>5.7246591064601497E-2</v>
      </c>
      <c r="K362" s="17">
        <v>0.11548180902482499</v>
      </c>
      <c r="L362" s="17">
        <v>0</v>
      </c>
      <c r="M362" s="17"/>
      <c r="N362" s="17">
        <v>6.6125071594142798E-2</v>
      </c>
      <c r="O362" s="17">
        <v>9.5167579030985897E-2</v>
      </c>
      <c r="P362" s="17">
        <v>0.13447331217276901</v>
      </c>
      <c r="Q362" s="17">
        <v>2.5935528469897402E-2</v>
      </c>
      <c r="R362" s="17">
        <v>3.85773049865294E-2</v>
      </c>
      <c r="S362" s="17">
        <v>0</v>
      </c>
      <c r="T362" s="17">
        <v>6.2075128798894701E-2</v>
      </c>
      <c r="U362" s="17">
        <v>0</v>
      </c>
      <c r="V362" s="17">
        <v>0.21175505141501899</v>
      </c>
      <c r="W362" s="17">
        <v>3.9115119796824097E-2</v>
      </c>
      <c r="X362" s="17">
        <v>0</v>
      </c>
      <c r="Y362" s="17">
        <v>6.7654775118867305E-2</v>
      </c>
      <c r="Z362" s="17">
        <v>5.9359641791324497E-2</v>
      </c>
      <c r="AA362" s="17">
        <v>0</v>
      </c>
      <c r="AB362" s="17">
        <v>9.9057302436209096E-2</v>
      </c>
      <c r="AC362" s="17">
        <v>0.33312449128563398</v>
      </c>
      <c r="AD362" s="17">
        <v>0.100476512126611</v>
      </c>
      <c r="AE362" s="17" t="s">
        <v>85</v>
      </c>
      <c r="AF362" s="17">
        <v>0</v>
      </c>
      <c r="AG362" s="17">
        <v>0</v>
      </c>
      <c r="AH362" s="17" t="s">
        <v>85</v>
      </c>
      <c r="AI362" s="17"/>
      <c r="AJ362" s="17">
        <v>7.9423588765095005E-2</v>
      </c>
      <c r="AK362" s="17">
        <v>7.4908256996335604E-2</v>
      </c>
      <c r="AL362" s="17"/>
      <c r="AM362" s="17">
        <v>7.5933073165872306E-2</v>
      </c>
    </row>
    <row r="363" spans="2:39" x14ac:dyDescent="0.35">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row>
    <row r="364" spans="2:39" x14ac:dyDescent="0.35">
      <c r="B364" s="6" t="s">
        <v>193</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row>
    <row r="365" spans="2:39" x14ac:dyDescent="0.35">
      <c r="B365" s="24" t="s">
        <v>87</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row>
    <row r="366" spans="2:39" x14ac:dyDescent="0.35">
      <c r="B366" t="s">
        <v>186</v>
      </c>
      <c r="C366" s="17">
        <v>0.71647624761074902</v>
      </c>
      <c r="D366" s="17">
        <v>0.76172539362561398</v>
      </c>
      <c r="E366" s="17">
        <v>0.67719614429722996</v>
      </c>
      <c r="F366" s="17"/>
      <c r="G366" s="17">
        <v>0.75310310871317998</v>
      </c>
      <c r="H366" s="17">
        <v>0.69415008934400102</v>
      </c>
      <c r="I366" s="17">
        <v>0.74019092143611698</v>
      </c>
      <c r="J366" s="17">
        <v>0.77216647485129597</v>
      </c>
      <c r="K366" s="17">
        <v>0.693642821576133</v>
      </c>
      <c r="L366" s="17">
        <v>0.62536775816353196</v>
      </c>
      <c r="M366" s="17"/>
      <c r="N366" s="17">
        <v>0.76335836509619703</v>
      </c>
      <c r="O366" s="17">
        <v>0.68431556264994997</v>
      </c>
      <c r="P366" s="17">
        <v>0.66920376735221698</v>
      </c>
      <c r="Q366" s="17">
        <v>0.838290743428596</v>
      </c>
      <c r="R366" s="17">
        <v>0.81093224167797495</v>
      </c>
      <c r="S366" s="17">
        <v>0.780865674925599</v>
      </c>
      <c r="T366" s="17">
        <v>0.64421400614253599</v>
      </c>
      <c r="U366" s="17">
        <v>0.44179507939130902</v>
      </c>
      <c r="V366" s="17">
        <v>0.70193708462626103</v>
      </c>
      <c r="W366" s="17">
        <v>0.80406686898833701</v>
      </c>
      <c r="X366" s="17">
        <v>0.67785849298159995</v>
      </c>
      <c r="Y366" s="17">
        <v>0.74488882697062597</v>
      </c>
      <c r="Z366" s="17">
        <v>0.54429637675248599</v>
      </c>
      <c r="AA366" s="17">
        <v>0.85558636141156297</v>
      </c>
      <c r="AB366" s="17">
        <v>0.52016069437875201</v>
      </c>
      <c r="AC366" s="17">
        <v>0.57655791547757596</v>
      </c>
      <c r="AD366" s="17">
        <v>0.89952348787338898</v>
      </c>
      <c r="AE366" s="17" t="s">
        <v>85</v>
      </c>
      <c r="AF366" s="17">
        <v>1</v>
      </c>
      <c r="AG366" s="17">
        <v>1</v>
      </c>
      <c r="AH366" s="17" t="s">
        <v>85</v>
      </c>
      <c r="AI366" s="17"/>
      <c r="AJ366" s="17">
        <v>0.77846207481931495</v>
      </c>
      <c r="AK366" s="17">
        <v>0.66865831326151404</v>
      </c>
      <c r="AL366" s="17"/>
      <c r="AM366" s="17">
        <v>0.71647624761074902</v>
      </c>
    </row>
    <row r="367" spans="2:39" x14ac:dyDescent="0.35">
      <c r="B367" t="s">
        <v>187</v>
      </c>
      <c r="C367" s="17">
        <v>0.14201964749797899</v>
      </c>
      <c r="D367" s="17">
        <v>0.15746675925908399</v>
      </c>
      <c r="E367" s="17">
        <v>0.13029411544951999</v>
      </c>
      <c r="F367" s="17"/>
      <c r="G367" s="17">
        <v>0.128828601836151</v>
      </c>
      <c r="H367" s="17">
        <v>0.13692964943482</v>
      </c>
      <c r="I367" s="17">
        <v>0.14132474042214299</v>
      </c>
      <c r="J367" s="17">
        <v>0.1086094864511</v>
      </c>
      <c r="K367" s="17">
        <v>0.21501069945076901</v>
      </c>
      <c r="L367" s="17">
        <v>0.122354125113725</v>
      </c>
      <c r="M367" s="17"/>
      <c r="N367" s="17">
        <v>0.17051656330966</v>
      </c>
      <c r="O367" s="17">
        <v>0.119711954295158</v>
      </c>
      <c r="P367" s="17">
        <v>0.151315310205798</v>
      </c>
      <c r="Q367" s="17">
        <v>0.10941866436129399</v>
      </c>
      <c r="R367" s="17">
        <v>0.16380402655038101</v>
      </c>
      <c r="S367" s="17">
        <v>0</v>
      </c>
      <c r="T367" s="17">
        <v>0.175872139543963</v>
      </c>
      <c r="U367" s="17">
        <v>0.14582339235387101</v>
      </c>
      <c r="V367" s="17">
        <v>0.210325250006626</v>
      </c>
      <c r="W367" s="17">
        <v>9.8655604048442105E-2</v>
      </c>
      <c r="X367" s="17">
        <v>0.156196735626809</v>
      </c>
      <c r="Y367" s="17">
        <v>9.6235043164080006E-2</v>
      </c>
      <c r="Z367" s="17">
        <v>0.35373176884126101</v>
      </c>
      <c r="AA367" s="17">
        <v>0.144413638588437</v>
      </c>
      <c r="AB367" s="17">
        <v>0.29292105194951101</v>
      </c>
      <c r="AC367" s="17">
        <v>0</v>
      </c>
      <c r="AD367" s="17">
        <v>0</v>
      </c>
      <c r="AE367" s="17" t="s">
        <v>85</v>
      </c>
      <c r="AF367" s="17">
        <v>0</v>
      </c>
      <c r="AG367" s="17">
        <v>0</v>
      </c>
      <c r="AH367" s="17" t="s">
        <v>85</v>
      </c>
      <c r="AI367" s="17"/>
      <c r="AJ367" s="17">
        <v>0.117507997217991</v>
      </c>
      <c r="AK367" s="17">
        <v>0.16138154155242901</v>
      </c>
      <c r="AL367" s="17"/>
      <c r="AM367" s="17">
        <v>0.14201964749797899</v>
      </c>
    </row>
    <row r="368" spans="2:39" x14ac:dyDescent="0.35">
      <c r="B368" t="s">
        <v>62</v>
      </c>
      <c r="C368" s="17">
        <v>0.14150410489127199</v>
      </c>
      <c r="D368" s="17">
        <v>8.08078471153027E-2</v>
      </c>
      <c r="E368" s="17">
        <v>0.19250974025324999</v>
      </c>
      <c r="F368" s="17"/>
      <c r="G368" s="17">
        <v>0.118068289450669</v>
      </c>
      <c r="H368" s="17">
        <v>0.16892026122117901</v>
      </c>
      <c r="I368" s="17">
        <v>0.11848433814174</v>
      </c>
      <c r="J368" s="17">
        <v>0.11922403869760401</v>
      </c>
      <c r="K368" s="17">
        <v>9.1346478973097806E-2</v>
      </c>
      <c r="L368" s="17">
        <v>0.25227811672274397</v>
      </c>
      <c r="M368" s="17"/>
      <c r="N368" s="17">
        <v>6.6125071594142798E-2</v>
      </c>
      <c r="O368" s="17">
        <v>0.19597248305489301</v>
      </c>
      <c r="P368" s="17">
        <v>0.17948092244198499</v>
      </c>
      <c r="Q368" s="17">
        <v>5.2290592210109399E-2</v>
      </c>
      <c r="R368" s="17">
        <v>2.5263731771643899E-2</v>
      </c>
      <c r="S368" s="17">
        <v>0.219134325074401</v>
      </c>
      <c r="T368" s="17">
        <v>0.17991385431350099</v>
      </c>
      <c r="U368" s="17">
        <v>0.41238152825482</v>
      </c>
      <c r="V368" s="17">
        <v>8.7737665367112805E-2</v>
      </c>
      <c r="W368" s="17">
        <v>9.7277526963220604E-2</v>
      </c>
      <c r="X368" s="17">
        <v>0.165944771391592</v>
      </c>
      <c r="Y368" s="17">
        <v>0.15887612986529401</v>
      </c>
      <c r="Z368" s="17">
        <v>0.101971854406253</v>
      </c>
      <c r="AA368" s="17">
        <v>0</v>
      </c>
      <c r="AB368" s="17">
        <v>0.18691825367173701</v>
      </c>
      <c r="AC368" s="17">
        <v>0.42344208452242299</v>
      </c>
      <c r="AD368" s="17">
        <v>0.100476512126611</v>
      </c>
      <c r="AE368" s="17" t="s">
        <v>85</v>
      </c>
      <c r="AF368" s="17">
        <v>0</v>
      </c>
      <c r="AG368" s="17">
        <v>0</v>
      </c>
      <c r="AH368" s="17" t="s">
        <v>85</v>
      </c>
      <c r="AI368" s="17"/>
      <c r="AJ368" s="17">
        <v>0.104029927962693</v>
      </c>
      <c r="AK368" s="17">
        <v>0.16996014518605701</v>
      </c>
      <c r="AL368" s="17"/>
      <c r="AM368" s="17">
        <v>0.14150410489127199</v>
      </c>
    </row>
    <row r="369" spans="2:39" x14ac:dyDescent="0.35">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row>
    <row r="370" spans="2:39" x14ac:dyDescent="0.35">
      <c r="B370" s="6" t="s">
        <v>197</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row>
    <row r="371" spans="2:39" x14ac:dyDescent="0.35">
      <c r="B371" s="24" t="s">
        <v>198</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row>
    <row r="372" spans="2:39" x14ac:dyDescent="0.35">
      <c r="B372" t="s">
        <v>194</v>
      </c>
      <c r="C372" s="17">
        <v>0.73648367064254605</v>
      </c>
      <c r="D372" s="17">
        <v>0.73869270724074898</v>
      </c>
      <c r="E372" s="17">
        <v>0.73384530699699801</v>
      </c>
      <c r="F372" s="17"/>
      <c r="G372" s="17">
        <v>0.70253006994864198</v>
      </c>
      <c r="H372" s="17">
        <v>0.74335950554362495</v>
      </c>
      <c r="I372" s="17">
        <v>0.786202092728428</v>
      </c>
      <c r="J372" s="17">
        <v>0.75816322173768202</v>
      </c>
      <c r="K372" s="17">
        <v>0.69005628875072</v>
      </c>
      <c r="L372" s="17">
        <v>0.68430502667118698</v>
      </c>
      <c r="M372" s="17"/>
      <c r="N372" s="17">
        <v>0.79873531840779699</v>
      </c>
      <c r="O372" s="17">
        <v>0.73278048761251402</v>
      </c>
      <c r="P372" s="17">
        <v>0.79900766640877796</v>
      </c>
      <c r="Q372" s="17">
        <v>0.66159580865493695</v>
      </c>
      <c r="R372" s="17">
        <v>0.690705851710256</v>
      </c>
      <c r="S372" s="17">
        <v>0.79824549247642296</v>
      </c>
      <c r="T372" s="17">
        <v>0.73611060652836102</v>
      </c>
      <c r="U372" s="17">
        <v>0.850474901815643</v>
      </c>
      <c r="V372" s="17">
        <v>0.70341250167555402</v>
      </c>
      <c r="W372" s="17">
        <v>0.84547133930940199</v>
      </c>
      <c r="X372" s="17">
        <v>0.51571281479652697</v>
      </c>
      <c r="Y372" s="17">
        <v>0.49262087123015502</v>
      </c>
      <c r="Z372" s="17">
        <v>0.67252528335390205</v>
      </c>
      <c r="AA372" s="17">
        <v>0.71247024032599304</v>
      </c>
      <c r="AB372" s="17">
        <v>0.83095379583033002</v>
      </c>
      <c r="AC372" s="17">
        <v>0.54262455424899203</v>
      </c>
      <c r="AD372" s="17">
        <v>0.57733730563265095</v>
      </c>
      <c r="AE372" s="17" t="s">
        <v>85</v>
      </c>
      <c r="AF372" s="17">
        <v>1</v>
      </c>
      <c r="AG372" s="17">
        <v>0.51936326632136998</v>
      </c>
      <c r="AH372" s="17" t="s">
        <v>85</v>
      </c>
      <c r="AI372" s="17"/>
      <c r="AJ372" s="17">
        <v>0.80811643388119603</v>
      </c>
      <c r="AK372" s="17">
        <v>0.67415960562347499</v>
      </c>
      <c r="AL372" s="17"/>
      <c r="AM372" s="17">
        <v>0.73648367064254605</v>
      </c>
    </row>
    <row r="373" spans="2:39" x14ac:dyDescent="0.35">
      <c r="B373" t="s">
        <v>195</v>
      </c>
      <c r="C373" s="17">
        <v>0.461571349807051</v>
      </c>
      <c r="D373" s="17">
        <v>0.48130448349258498</v>
      </c>
      <c r="E373" s="17">
        <v>0.44296404389822103</v>
      </c>
      <c r="F373" s="17"/>
      <c r="G373" s="17">
        <v>0.417446190741115</v>
      </c>
      <c r="H373" s="17">
        <v>0.51806085499358701</v>
      </c>
      <c r="I373" s="17">
        <v>0.45266827163766199</v>
      </c>
      <c r="J373" s="17">
        <v>0.385317492323833</v>
      </c>
      <c r="K373" s="17">
        <v>0.418178002971059</v>
      </c>
      <c r="L373" s="17">
        <v>0.57854149545795197</v>
      </c>
      <c r="M373" s="17"/>
      <c r="N373" s="17">
        <v>0.43714966915161102</v>
      </c>
      <c r="O373" s="17">
        <v>0.36977782177665502</v>
      </c>
      <c r="P373" s="17">
        <v>0.488324732791939</v>
      </c>
      <c r="Q373" s="17">
        <v>0.50147783466289098</v>
      </c>
      <c r="R373" s="17">
        <v>0.515823868579255</v>
      </c>
      <c r="S373" s="17">
        <v>0.37138042333605098</v>
      </c>
      <c r="T373" s="17">
        <v>0.38569858650580302</v>
      </c>
      <c r="U373" s="17">
        <v>0.43695907045336002</v>
      </c>
      <c r="V373" s="17">
        <v>0.48144482874224098</v>
      </c>
      <c r="W373" s="17">
        <v>0.52648566364551996</v>
      </c>
      <c r="X373" s="17">
        <v>0.48428718520347303</v>
      </c>
      <c r="Y373" s="17">
        <v>0.768254754012484</v>
      </c>
      <c r="Z373" s="17">
        <v>0.77694072490676802</v>
      </c>
      <c r="AA373" s="17">
        <v>0.62803079433637199</v>
      </c>
      <c r="AB373" s="17">
        <v>0.15292375783304801</v>
      </c>
      <c r="AC373" s="17">
        <v>0.29349611917514601</v>
      </c>
      <c r="AD373" s="17">
        <v>0.34142115594111799</v>
      </c>
      <c r="AE373" s="17" t="s">
        <v>85</v>
      </c>
      <c r="AF373" s="17">
        <v>1</v>
      </c>
      <c r="AG373" s="17">
        <v>1</v>
      </c>
      <c r="AH373" s="17" t="s">
        <v>85</v>
      </c>
      <c r="AI373" s="17"/>
      <c r="AJ373" s="17">
        <v>0.46619019694855202</v>
      </c>
      <c r="AK373" s="17">
        <v>0.45625898807689402</v>
      </c>
      <c r="AL373" s="17"/>
      <c r="AM373" s="17">
        <v>0.461571349807051</v>
      </c>
    </row>
    <row r="374" spans="2:39" x14ac:dyDescent="0.35">
      <c r="B374" t="s">
        <v>196</v>
      </c>
      <c r="C374" s="17">
        <v>0.42447144005277399</v>
      </c>
      <c r="D374" s="17">
        <v>0.40596553679984698</v>
      </c>
      <c r="E374" s="17">
        <v>0.43896913995597803</v>
      </c>
      <c r="F374" s="17"/>
      <c r="G374" s="17">
        <v>0.51753145897483899</v>
      </c>
      <c r="H374" s="17">
        <v>0.49601912612139698</v>
      </c>
      <c r="I374" s="17">
        <v>0.46140143889726598</v>
      </c>
      <c r="J374" s="17">
        <v>0.30070557714123802</v>
      </c>
      <c r="K374" s="17">
        <v>0.37340021373398402</v>
      </c>
      <c r="L374" s="17">
        <v>0.35875396798854298</v>
      </c>
      <c r="M374" s="17"/>
      <c r="N374" s="17">
        <v>0.27547041855472498</v>
      </c>
      <c r="O374" s="17">
        <v>0.36321944399981998</v>
      </c>
      <c r="P374" s="17">
        <v>0.39856465490149401</v>
      </c>
      <c r="Q374" s="17">
        <v>0.50652180736978103</v>
      </c>
      <c r="R374" s="17">
        <v>0.488842677349549</v>
      </c>
      <c r="S374" s="17">
        <v>0.28081498689726803</v>
      </c>
      <c r="T374" s="17">
        <v>0.52794432976418504</v>
      </c>
      <c r="U374" s="17">
        <v>0.59727184319365301</v>
      </c>
      <c r="V374" s="17">
        <v>0.38481704442003201</v>
      </c>
      <c r="W374" s="17">
        <v>0.44316041571944398</v>
      </c>
      <c r="X374" s="17">
        <v>0.24214359260173601</v>
      </c>
      <c r="Y374" s="17">
        <v>0.32853040036150599</v>
      </c>
      <c r="Z374" s="17">
        <v>0.40224874593930299</v>
      </c>
      <c r="AA374" s="17">
        <v>0.563482218737412</v>
      </c>
      <c r="AB374" s="17">
        <v>0.32196996200271799</v>
      </c>
      <c r="AC374" s="17">
        <v>0.29349611917514601</v>
      </c>
      <c r="AD374" s="17">
        <v>0.655866357054533</v>
      </c>
      <c r="AE374" s="17" t="s">
        <v>85</v>
      </c>
      <c r="AF374" s="17">
        <v>0</v>
      </c>
      <c r="AG374" s="17">
        <v>0</v>
      </c>
      <c r="AH374" s="17" t="s">
        <v>85</v>
      </c>
      <c r="AI374" s="17"/>
      <c r="AJ374" s="17">
        <v>0.445123489365436</v>
      </c>
      <c r="AK374" s="17">
        <v>0.40651886215997102</v>
      </c>
      <c r="AL374" s="17"/>
      <c r="AM374" s="17">
        <v>0.42447144005277399</v>
      </c>
    </row>
    <row r="375" spans="2:39" x14ac:dyDescent="0.35">
      <c r="B375" t="s">
        <v>62</v>
      </c>
      <c r="C375" s="17">
        <v>4.3653322566740198E-2</v>
      </c>
      <c r="D375" s="17">
        <v>1.81155931105614E-2</v>
      </c>
      <c r="E375" s="17">
        <v>6.5949303720152105E-2</v>
      </c>
      <c r="F375" s="17"/>
      <c r="G375" s="17">
        <v>1.7982996634571299E-2</v>
      </c>
      <c r="H375" s="17">
        <v>3.5018024819920598E-2</v>
      </c>
      <c r="I375" s="17">
        <v>4.1137525720199297E-2</v>
      </c>
      <c r="J375" s="17">
        <v>3.5341969593829799E-2</v>
      </c>
      <c r="K375" s="17">
        <v>0.131995976943903</v>
      </c>
      <c r="L375" s="17">
        <v>0</v>
      </c>
      <c r="M375" s="17"/>
      <c r="N375" s="17">
        <v>0</v>
      </c>
      <c r="O375" s="17">
        <v>8.3638031036172497E-2</v>
      </c>
      <c r="P375" s="17">
        <v>3.7912212291726401E-2</v>
      </c>
      <c r="Q375" s="17">
        <v>5.8128899322231899E-2</v>
      </c>
      <c r="R375" s="17">
        <v>9.2954636212698394E-2</v>
      </c>
      <c r="S375" s="17">
        <v>0</v>
      </c>
      <c r="T375" s="17">
        <v>2.3791263098411401E-2</v>
      </c>
      <c r="U375" s="17">
        <v>0</v>
      </c>
      <c r="V375" s="17">
        <v>0</v>
      </c>
      <c r="W375" s="17">
        <v>1.1935669723035201E-2</v>
      </c>
      <c r="X375" s="17">
        <v>0</v>
      </c>
      <c r="Y375" s="17">
        <v>0</v>
      </c>
      <c r="Z375" s="17">
        <v>0</v>
      </c>
      <c r="AA375" s="17">
        <v>0</v>
      </c>
      <c r="AB375" s="17">
        <v>0</v>
      </c>
      <c r="AC375" s="17">
        <v>0.248501908930748</v>
      </c>
      <c r="AD375" s="17">
        <v>0</v>
      </c>
      <c r="AE375" s="17" t="s">
        <v>85</v>
      </c>
      <c r="AF375" s="17">
        <v>0</v>
      </c>
      <c r="AG375" s="17">
        <v>0</v>
      </c>
      <c r="AH375" s="17" t="s">
        <v>85</v>
      </c>
      <c r="AI375" s="17"/>
      <c r="AJ375" s="17">
        <v>2.6520983166221999E-2</v>
      </c>
      <c r="AK375" s="17">
        <v>5.8116534510899702E-2</v>
      </c>
      <c r="AL375" s="17"/>
      <c r="AM375" s="17">
        <v>4.3653322566740198E-2</v>
      </c>
    </row>
    <row r="376" spans="2:39" x14ac:dyDescent="0.35">
      <c r="B376" t="s">
        <v>71</v>
      </c>
      <c r="C376" s="17">
        <v>1.6611782685322599E-2</v>
      </c>
      <c r="D376" s="17">
        <v>1.7416727868853999E-2</v>
      </c>
      <c r="E376" s="17">
        <v>1.59581684238226E-2</v>
      </c>
      <c r="F376" s="17"/>
      <c r="G376" s="17">
        <v>4.0401627458460598E-2</v>
      </c>
      <c r="H376" s="17">
        <v>6.1479446144692097E-3</v>
      </c>
      <c r="I376" s="17">
        <v>1.2658732325520099E-2</v>
      </c>
      <c r="J376" s="17">
        <v>3.0502950127185499E-2</v>
      </c>
      <c r="K376" s="17">
        <v>1.64048986320833E-2</v>
      </c>
      <c r="L376" s="17">
        <v>0</v>
      </c>
      <c r="M376" s="17"/>
      <c r="N376" s="17">
        <v>0</v>
      </c>
      <c r="O376" s="17">
        <v>3.73634587474709E-2</v>
      </c>
      <c r="P376" s="17">
        <v>1.80805564731496E-2</v>
      </c>
      <c r="Q376" s="17">
        <v>1.1043585742174599E-2</v>
      </c>
      <c r="R376" s="17">
        <v>2.7766519539200299E-2</v>
      </c>
      <c r="S376" s="17">
        <v>0</v>
      </c>
      <c r="T376" s="17">
        <v>0</v>
      </c>
      <c r="U376" s="17">
        <v>0</v>
      </c>
      <c r="V376" s="17">
        <v>0</v>
      </c>
      <c r="W376" s="17">
        <v>1.20189934060323E-2</v>
      </c>
      <c r="X376" s="17">
        <v>0</v>
      </c>
      <c r="Y376" s="17">
        <v>0</v>
      </c>
      <c r="Z376" s="17">
        <v>0</v>
      </c>
      <c r="AA376" s="17">
        <v>0</v>
      </c>
      <c r="AB376" s="17">
        <v>0</v>
      </c>
      <c r="AC376" s="17">
        <v>0.124250954465374</v>
      </c>
      <c r="AD376" s="17">
        <v>0</v>
      </c>
      <c r="AE376" s="17" t="s">
        <v>85</v>
      </c>
      <c r="AF376" s="17">
        <v>0</v>
      </c>
      <c r="AG376" s="17">
        <v>0</v>
      </c>
      <c r="AH376" s="17" t="s">
        <v>85</v>
      </c>
      <c r="AI376" s="17"/>
      <c r="AJ376" s="17">
        <v>1.64766194256874E-2</v>
      </c>
      <c r="AK376" s="17">
        <v>1.7097709989250101E-2</v>
      </c>
      <c r="AL376" s="17"/>
      <c r="AM376" s="17">
        <v>1.6611782685322599E-2</v>
      </c>
    </row>
    <row r="377" spans="2:39" x14ac:dyDescent="0.3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row>
    <row r="378" spans="2:39" x14ac:dyDescent="0.35">
      <c r="B378" s="6" t="s">
        <v>199</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row>
    <row r="379" spans="2:39" x14ac:dyDescent="0.35">
      <c r="B379" s="24" t="s">
        <v>87</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row>
    <row r="380" spans="2:39" x14ac:dyDescent="0.35">
      <c r="B380" t="s">
        <v>111</v>
      </c>
      <c r="C380" s="17">
        <v>0.70697097022202204</v>
      </c>
      <c r="D380" s="17">
        <v>0.65178929642549099</v>
      </c>
      <c r="E380" s="17">
        <v>0.75036916617680904</v>
      </c>
      <c r="F380" s="17"/>
      <c r="G380" s="17">
        <v>0.71815021193417705</v>
      </c>
      <c r="H380" s="17">
        <v>0.80634554221335797</v>
      </c>
      <c r="I380" s="17">
        <v>0.73706736638944403</v>
      </c>
      <c r="J380" s="17">
        <v>0.71454290211676996</v>
      </c>
      <c r="K380" s="17">
        <v>0.65305296322169404</v>
      </c>
      <c r="L380" s="17">
        <v>0.534628311568491</v>
      </c>
      <c r="M380" s="17"/>
      <c r="N380" s="17">
        <v>0.70839171023636904</v>
      </c>
      <c r="O380" s="17">
        <v>0.77186773225578198</v>
      </c>
      <c r="P380" s="17">
        <v>0.57252329622748799</v>
      </c>
      <c r="Q380" s="17">
        <v>0.763837602597642</v>
      </c>
      <c r="R380" s="17">
        <v>0.76566492748576997</v>
      </c>
      <c r="S380" s="17">
        <v>0.53518832457712495</v>
      </c>
      <c r="T380" s="17">
        <v>0.62377558594760296</v>
      </c>
      <c r="U380" s="17">
        <v>0.85940956055292295</v>
      </c>
      <c r="V380" s="17">
        <v>0.45187233451058001</v>
      </c>
      <c r="W380" s="17">
        <v>0.84016858092847102</v>
      </c>
      <c r="X380" s="17">
        <v>1</v>
      </c>
      <c r="Y380" s="17">
        <v>0.13164961238883799</v>
      </c>
      <c r="Z380" s="17">
        <v>0.81779551367407</v>
      </c>
      <c r="AA380" s="17">
        <v>0.61260269133527501</v>
      </c>
      <c r="AB380" s="17">
        <v>0.75876399244710702</v>
      </c>
      <c r="AC380" s="17">
        <v>0.84118915816294304</v>
      </c>
      <c r="AD380" s="17">
        <v>0.50321690423122201</v>
      </c>
      <c r="AE380" s="17" t="s">
        <v>85</v>
      </c>
      <c r="AF380" s="17">
        <v>1</v>
      </c>
      <c r="AG380" s="17">
        <v>1</v>
      </c>
      <c r="AH380" s="17" t="s">
        <v>85</v>
      </c>
      <c r="AI380" s="17"/>
      <c r="AJ380" s="17">
        <v>0.79152412309618003</v>
      </c>
      <c r="AK380" s="17">
        <v>0.638566543328557</v>
      </c>
      <c r="AL380" s="17"/>
      <c r="AM380" s="17">
        <v>0.70697097022202204</v>
      </c>
    </row>
    <row r="381" spans="2:39" x14ac:dyDescent="0.35">
      <c r="B381" t="s">
        <v>112</v>
      </c>
      <c r="C381" s="17">
        <v>0.44646694215773902</v>
      </c>
      <c r="D381" s="17">
        <v>0.43874957851889002</v>
      </c>
      <c r="E381" s="17">
        <v>0.45597340676904402</v>
      </c>
      <c r="F381" s="17"/>
      <c r="G381" s="17">
        <v>0.44283269415419102</v>
      </c>
      <c r="H381" s="17">
        <v>0.46284993771851302</v>
      </c>
      <c r="I381" s="17">
        <v>0.49026429292695001</v>
      </c>
      <c r="J381" s="17">
        <v>0.51323630479988502</v>
      </c>
      <c r="K381" s="17">
        <v>0.48319797003245801</v>
      </c>
      <c r="L381" s="17">
        <v>0.21282049701605099</v>
      </c>
      <c r="M381" s="17"/>
      <c r="N381" s="17">
        <v>0.45385315489628503</v>
      </c>
      <c r="O381" s="17">
        <v>0.48728510731549701</v>
      </c>
      <c r="P381" s="17">
        <v>0.45925290624635601</v>
      </c>
      <c r="Q381" s="17">
        <v>0.52237939714577897</v>
      </c>
      <c r="R381" s="17">
        <v>0.37010680791440498</v>
      </c>
      <c r="S381" s="17">
        <v>0.29190661136403101</v>
      </c>
      <c r="T381" s="17">
        <v>0.405611575680979</v>
      </c>
      <c r="U381" s="17">
        <v>0.140590439447078</v>
      </c>
      <c r="V381" s="17">
        <v>0.38813358036421403</v>
      </c>
      <c r="W381" s="17">
        <v>0.433074120007297</v>
      </c>
      <c r="X381" s="17">
        <v>0.52646306090279804</v>
      </c>
      <c r="Y381" s="17">
        <v>0.445488805864243</v>
      </c>
      <c r="Z381" s="17">
        <v>0.388870747326857</v>
      </c>
      <c r="AA381" s="17">
        <v>0.45633797597119602</v>
      </c>
      <c r="AB381" s="17">
        <v>0.71991642451577298</v>
      </c>
      <c r="AC381" s="17">
        <v>0.66624898257126797</v>
      </c>
      <c r="AD381" s="17">
        <v>0.52371776900435196</v>
      </c>
      <c r="AE381" s="17" t="s">
        <v>85</v>
      </c>
      <c r="AF381" s="17">
        <v>0</v>
      </c>
      <c r="AG381" s="17">
        <v>0.51936326632136998</v>
      </c>
      <c r="AH381" s="17" t="s">
        <v>85</v>
      </c>
      <c r="AI381" s="17"/>
      <c r="AJ381" s="17">
        <v>0.53200041682451904</v>
      </c>
      <c r="AK381" s="17">
        <v>0.37784451015558101</v>
      </c>
      <c r="AL381" s="17"/>
      <c r="AM381" s="17">
        <v>0.44646694215773902</v>
      </c>
    </row>
    <row r="382" spans="2:39" x14ac:dyDescent="0.35">
      <c r="B382" t="s">
        <v>113</v>
      </c>
      <c r="C382" s="17">
        <v>0.42008451729878499</v>
      </c>
      <c r="D382" s="17">
        <v>0.45240501121715998</v>
      </c>
      <c r="E382" s="17">
        <v>0.39641761748807203</v>
      </c>
      <c r="F382" s="17"/>
      <c r="G382" s="17">
        <v>0.51219355868767602</v>
      </c>
      <c r="H382" s="17">
        <v>0.41355106739077002</v>
      </c>
      <c r="I382" s="17">
        <v>0.41969467594013199</v>
      </c>
      <c r="J382" s="17">
        <v>0.41180074762999402</v>
      </c>
      <c r="K382" s="17">
        <v>0.35232996591017202</v>
      </c>
      <c r="L382" s="17">
        <v>0.42853915548170002</v>
      </c>
      <c r="M382" s="17"/>
      <c r="N382" s="17">
        <v>0.28117158847153001</v>
      </c>
      <c r="O382" s="17">
        <v>0.44868182271542301</v>
      </c>
      <c r="P382" s="17">
        <v>0.40648938246386201</v>
      </c>
      <c r="Q382" s="17">
        <v>0.50098417821331798</v>
      </c>
      <c r="R382" s="17">
        <v>0.34948234397550199</v>
      </c>
      <c r="S382" s="17">
        <v>0.780865674925599</v>
      </c>
      <c r="T382" s="17">
        <v>0.39619372828223598</v>
      </c>
      <c r="U382" s="17">
        <v>0.727752578705682</v>
      </c>
      <c r="V382" s="17">
        <v>0.369601701733976</v>
      </c>
      <c r="W382" s="17">
        <v>0.45850693510169999</v>
      </c>
      <c r="X382" s="17">
        <v>0.37026632527598902</v>
      </c>
      <c r="Y382" s="17">
        <v>0.38676078541821202</v>
      </c>
      <c r="Z382" s="17">
        <v>0.34469569704625302</v>
      </c>
      <c r="AA382" s="17">
        <v>0.187002463046652</v>
      </c>
      <c r="AB382" s="17">
        <v>0.35301078477408399</v>
      </c>
      <c r="AC382" s="17">
        <v>0.54262455424899203</v>
      </c>
      <c r="AD382" s="17">
        <v>0.23770567956807701</v>
      </c>
      <c r="AE382" s="17" t="s">
        <v>85</v>
      </c>
      <c r="AF382" s="17">
        <v>1</v>
      </c>
      <c r="AG382" s="17">
        <v>0.51936326632136998</v>
      </c>
      <c r="AH382" s="17" t="s">
        <v>85</v>
      </c>
      <c r="AI382" s="17"/>
      <c r="AJ382" s="17">
        <v>0.42278966016172098</v>
      </c>
      <c r="AK382" s="17">
        <v>0.42115335246827701</v>
      </c>
      <c r="AL382" s="17"/>
      <c r="AM382" s="17">
        <v>0.42008451729878499</v>
      </c>
    </row>
    <row r="383" spans="2:39" x14ac:dyDescent="0.35">
      <c r="B383" t="s">
        <v>114</v>
      </c>
      <c r="C383" s="17">
        <v>0.31955923808748898</v>
      </c>
      <c r="D383" s="17">
        <v>0.27902381382957903</v>
      </c>
      <c r="E383" s="17">
        <v>0.352687303302198</v>
      </c>
      <c r="F383" s="17"/>
      <c r="G383" s="17">
        <v>0.30937172730062701</v>
      </c>
      <c r="H383" s="17">
        <v>0.400972330670539</v>
      </c>
      <c r="I383" s="17">
        <v>0.30892488718747901</v>
      </c>
      <c r="J383" s="17">
        <v>0.351326739364342</v>
      </c>
      <c r="K383" s="17">
        <v>0.30842747764517803</v>
      </c>
      <c r="L383" s="17">
        <v>0.194167394230775</v>
      </c>
      <c r="M383" s="17"/>
      <c r="N383" s="17">
        <v>0.585974767374696</v>
      </c>
      <c r="O383" s="17">
        <v>0.28841709241360097</v>
      </c>
      <c r="P383" s="17">
        <v>0.375616872965433</v>
      </c>
      <c r="Q383" s="17">
        <v>0.346930606067126</v>
      </c>
      <c r="R383" s="17">
        <v>0.411245495428264</v>
      </c>
      <c r="S383" s="17">
        <v>0.151165470167474</v>
      </c>
      <c r="T383" s="17">
        <v>0.26007519220451197</v>
      </c>
      <c r="U383" s="17">
        <v>0.18142030961689001</v>
      </c>
      <c r="V383" s="17">
        <v>0.312478819343813</v>
      </c>
      <c r="W383" s="17">
        <v>0.21644537925200999</v>
      </c>
      <c r="X383" s="17">
        <v>0.165944771391592</v>
      </c>
      <c r="Y383" s="17">
        <v>0.13164961238883799</v>
      </c>
      <c r="Z383" s="17">
        <v>0.38383111291313299</v>
      </c>
      <c r="AA383" s="17">
        <v>0.20113923541807599</v>
      </c>
      <c r="AB383" s="17">
        <v>0.39745652830575801</v>
      </c>
      <c r="AC383" s="17">
        <v>0.53692954336708798</v>
      </c>
      <c r="AD383" s="17">
        <v>7.9107613932273294E-2</v>
      </c>
      <c r="AE383" s="17" t="s">
        <v>85</v>
      </c>
      <c r="AF383" s="17">
        <v>1</v>
      </c>
      <c r="AG383" s="17">
        <v>1</v>
      </c>
      <c r="AH383" s="17" t="s">
        <v>85</v>
      </c>
      <c r="AI383" s="17"/>
      <c r="AJ383" s="17">
        <v>0.32149280004541197</v>
      </c>
      <c r="AK383" s="17">
        <v>0.31627688318304997</v>
      </c>
      <c r="AL383" s="17"/>
      <c r="AM383" s="17">
        <v>0.31955923808748898</v>
      </c>
    </row>
    <row r="384" spans="2:39" x14ac:dyDescent="0.35">
      <c r="B384" t="s">
        <v>115</v>
      </c>
      <c r="C384" s="17">
        <v>0.317313281124041</v>
      </c>
      <c r="D384" s="17">
        <v>0.34419713701374199</v>
      </c>
      <c r="E384" s="17">
        <v>0.29487851658806002</v>
      </c>
      <c r="F384" s="17"/>
      <c r="G384" s="17">
        <v>0.32569707480375498</v>
      </c>
      <c r="H384" s="17">
        <v>0.35720148901993298</v>
      </c>
      <c r="I384" s="17">
        <v>0.342596996353491</v>
      </c>
      <c r="J384" s="17">
        <v>0.34882773557317798</v>
      </c>
      <c r="K384" s="17">
        <v>0.27529344943909301</v>
      </c>
      <c r="L384" s="17">
        <v>0.20638536013367301</v>
      </c>
      <c r="M384" s="17"/>
      <c r="N384" s="17">
        <v>0.19072910797055501</v>
      </c>
      <c r="O384" s="17">
        <v>0.34810121824728102</v>
      </c>
      <c r="P384" s="17">
        <v>0.31636103226302498</v>
      </c>
      <c r="Q384" s="17">
        <v>0.42866903611469698</v>
      </c>
      <c r="R384" s="17">
        <v>0.289166141847365</v>
      </c>
      <c r="S384" s="17">
        <v>0.25844342866123599</v>
      </c>
      <c r="T384" s="17">
        <v>0.35082444109065303</v>
      </c>
      <c r="U384" s="17">
        <v>0.28641383180094798</v>
      </c>
      <c r="V384" s="17">
        <v>0.26266153742190101</v>
      </c>
      <c r="W384" s="17">
        <v>0.26742248017550202</v>
      </c>
      <c r="X384" s="17">
        <v>0.20432155388439699</v>
      </c>
      <c r="Y384" s="17">
        <v>0.42862603396018401</v>
      </c>
      <c r="Z384" s="17">
        <v>0.206666261000927</v>
      </c>
      <c r="AA384" s="17">
        <v>0.45216269910938101</v>
      </c>
      <c r="AB384" s="17">
        <v>0.229733400024215</v>
      </c>
      <c r="AC384" s="17">
        <v>0.54199802810589404</v>
      </c>
      <c r="AD384" s="17">
        <v>0.21578835460260601</v>
      </c>
      <c r="AE384" s="17" t="s">
        <v>85</v>
      </c>
      <c r="AF384" s="17">
        <v>0</v>
      </c>
      <c r="AG384" s="17">
        <v>0.48063673367863002</v>
      </c>
      <c r="AH384" s="17" t="s">
        <v>85</v>
      </c>
      <c r="AI384" s="17"/>
      <c r="AJ384" s="17">
        <v>0.357953970870034</v>
      </c>
      <c r="AK384" s="17">
        <v>0.28429380286851202</v>
      </c>
      <c r="AL384" s="17"/>
      <c r="AM384" s="17">
        <v>0.317313281124041</v>
      </c>
    </row>
    <row r="385" spans="2:39" x14ac:dyDescent="0.35">
      <c r="B385" t="s">
        <v>116</v>
      </c>
      <c r="C385" s="17">
        <v>0.27618337744556498</v>
      </c>
      <c r="D385" s="17">
        <v>0.31926421034699198</v>
      </c>
      <c r="E385" s="17">
        <v>0.242636327838332</v>
      </c>
      <c r="F385" s="17"/>
      <c r="G385" s="17">
        <v>0.25342292942174299</v>
      </c>
      <c r="H385" s="17">
        <v>0.25883819432984001</v>
      </c>
      <c r="I385" s="17">
        <v>0.35725898612277002</v>
      </c>
      <c r="J385" s="17">
        <v>0.25552293355056199</v>
      </c>
      <c r="K385" s="17">
        <v>0.249283716048985</v>
      </c>
      <c r="L385" s="17">
        <v>0.22879488091601199</v>
      </c>
      <c r="M385" s="17"/>
      <c r="N385" s="17">
        <v>7.0327866419631194E-2</v>
      </c>
      <c r="O385" s="17">
        <v>0.30961887786596998</v>
      </c>
      <c r="P385" s="17">
        <v>0.34567773549312403</v>
      </c>
      <c r="Q385" s="17">
        <v>0.301000278511598</v>
      </c>
      <c r="R385" s="17">
        <v>0.29287066690395602</v>
      </c>
      <c r="S385" s="17">
        <v>0.39918456985779199</v>
      </c>
      <c r="T385" s="17">
        <v>0.25866982328882099</v>
      </c>
      <c r="U385" s="17">
        <v>0.23345564742529101</v>
      </c>
      <c r="V385" s="17">
        <v>0.38918035377132099</v>
      </c>
      <c r="W385" s="17">
        <v>0.119709023556061</v>
      </c>
      <c r="X385" s="17">
        <v>0.564839843395603</v>
      </c>
      <c r="Y385" s="17">
        <v>0.34348931048689801</v>
      </c>
      <c r="Z385" s="17">
        <v>0.1040494276891</v>
      </c>
      <c r="AA385" s="17">
        <v>0.38739730866472499</v>
      </c>
      <c r="AB385" s="17">
        <v>0.30563852673449299</v>
      </c>
      <c r="AC385" s="17">
        <v>0.20887353682026</v>
      </c>
      <c r="AD385" s="17">
        <v>0.25751178690279197</v>
      </c>
      <c r="AE385" s="17" t="s">
        <v>85</v>
      </c>
      <c r="AF385" s="17">
        <v>0</v>
      </c>
      <c r="AG385" s="17">
        <v>0</v>
      </c>
      <c r="AH385" s="17" t="s">
        <v>85</v>
      </c>
      <c r="AI385" s="17"/>
      <c r="AJ385" s="17">
        <v>0.33383149722337802</v>
      </c>
      <c r="AK385" s="17">
        <v>0.231521967322985</v>
      </c>
      <c r="AL385" s="17"/>
      <c r="AM385" s="17">
        <v>0.27618337744556498</v>
      </c>
    </row>
    <row r="386" spans="2:39" x14ac:dyDescent="0.35">
      <c r="B386" t="s">
        <v>118</v>
      </c>
      <c r="C386" s="17">
        <v>0.233983635024998</v>
      </c>
      <c r="D386" s="17">
        <v>0.26501400593755398</v>
      </c>
      <c r="E386" s="17">
        <v>0.2100674491957</v>
      </c>
      <c r="F386" s="17"/>
      <c r="G386" s="17">
        <v>0.138373523371356</v>
      </c>
      <c r="H386" s="17">
        <v>0.19145920424305701</v>
      </c>
      <c r="I386" s="17">
        <v>0.20384742049715401</v>
      </c>
      <c r="J386" s="17">
        <v>0.22409759895249701</v>
      </c>
      <c r="K386" s="17">
        <v>0.32950472372296802</v>
      </c>
      <c r="L386" s="17">
        <v>0.35560427301363301</v>
      </c>
      <c r="M386" s="17"/>
      <c r="N386" s="17">
        <v>0.14204797303119801</v>
      </c>
      <c r="O386" s="17">
        <v>0.22879636051084001</v>
      </c>
      <c r="P386" s="17">
        <v>0.27120505284082602</v>
      </c>
      <c r="Q386" s="17">
        <v>0.20778145185827801</v>
      </c>
      <c r="R386" s="17">
        <v>0.16784809446462801</v>
      </c>
      <c r="S386" s="17">
        <v>0.32473782972216397</v>
      </c>
      <c r="T386" s="17">
        <v>0.33039304546954501</v>
      </c>
      <c r="U386" s="17">
        <v>0.25035697719311201</v>
      </c>
      <c r="V386" s="17">
        <v>0.38918035377132099</v>
      </c>
      <c r="W386" s="17">
        <v>0.225491741802401</v>
      </c>
      <c r="X386" s="17">
        <v>0.20432155388439699</v>
      </c>
      <c r="Y386" s="17">
        <v>0</v>
      </c>
      <c r="Z386" s="17">
        <v>0.1040494276891</v>
      </c>
      <c r="AA386" s="17">
        <v>0.23427295281964799</v>
      </c>
      <c r="AB386" s="17">
        <v>0.13627427318834701</v>
      </c>
      <c r="AC386" s="17">
        <v>0.124250954465374</v>
      </c>
      <c r="AD386" s="17">
        <v>0.39268478162447901</v>
      </c>
      <c r="AE386" s="17" t="s">
        <v>85</v>
      </c>
      <c r="AF386" s="17">
        <v>0</v>
      </c>
      <c r="AG386" s="17">
        <v>0</v>
      </c>
      <c r="AH386" s="17" t="s">
        <v>85</v>
      </c>
      <c r="AI386" s="17"/>
      <c r="AJ386" s="17">
        <v>0.215427640779353</v>
      </c>
      <c r="AK386" s="17">
        <v>0.24806833933584599</v>
      </c>
      <c r="AL386" s="17"/>
      <c r="AM386" s="17">
        <v>0.233983635024998</v>
      </c>
    </row>
    <row r="387" spans="2:39" x14ac:dyDescent="0.35">
      <c r="B387" t="s">
        <v>60</v>
      </c>
      <c r="C387" s="17">
        <v>0.18490766106076301</v>
      </c>
      <c r="D387" s="17">
        <v>0.21371875350627101</v>
      </c>
      <c r="E387" s="17">
        <v>0.162473905439076</v>
      </c>
      <c r="F387" s="17"/>
      <c r="G387" s="17">
        <v>0.19669770978210199</v>
      </c>
      <c r="H387" s="17">
        <v>0.21276695133206899</v>
      </c>
      <c r="I387" s="17">
        <v>0.199104547251203</v>
      </c>
      <c r="J387" s="17">
        <v>0.18215292685460499</v>
      </c>
      <c r="K387" s="17">
        <v>0.222591741222775</v>
      </c>
      <c r="L387" s="17">
        <v>6.18725075073858E-2</v>
      </c>
      <c r="M387" s="17"/>
      <c r="N387" s="17">
        <v>2.3551930730158099E-2</v>
      </c>
      <c r="O387" s="17">
        <v>0.150583862264662</v>
      </c>
      <c r="P387" s="17">
        <v>0.197644810929059</v>
      </c>
      <c r="Q387" s="17">
        <v>0.27469288081579701</v>
      </c>
      <c r="R387" s="17">
        <v>0.203084324965143</v>
      </c>
      <c r="S387" s="17">
        <v>0.25844342866123599</v>
      </c>
      <c r="T387" s="17">
        <v>0.27804685141025198</v>
      </c>
      <c r="U387" s="17">
        <v>0</v>
      </c>
      <c r="V387" s="17">
        <v>0.248634948707288</v>
      </c>
      <c r="W387" s="17">
        <v>0.136999444688607</v>
      </c>
      <c r="X387" s="17">
        <v>0</v>
      </c>
      <c r="Y387" s="17">
        <v>0.15887612986529401</v>
      </c>
      <c r="Z387" s="17">
        <v>0.22689427222370501</v>
      </c>
      <c r="AA387" s="17">
        <v>0.153124355845077</v>
      </c>
      <c r="AB387" s="17">
        <v>0.229733400024215</v>
      </c>
      <c r="AC387" s="17">
        <v>0.243433424191942</v>
      </c>
      <c r="AD387" s="17">
        <v>0.15766680109341299</v>
      </c>
      <c r="AE387" s="17" t="s">
        <v>85</v>
      </c>
      <c r="AF387" s="17">
        <v>0</v>
      </c>
      <c r="AG387" s="17">
        <v>1</v>
      </c>
      <c r="AH387" s="17" t="s">
        <v>85</v>
      </c>
      <c r="AI387" s="17"/>
      <c r="AJ387" s="17">
        <v>0.21279940752454399</v>
      </c>
      <c r="AK387" s="17">
        <v>0.161188892878044</v>
      </c>
      <c r="AL387" s="17"/>
      <c r="AM387" s="17">
        <v>0.18490766106076301</v>
      </c>
    </row>
    <row r="388" spans="2:39" x14ac:dyDescent="0.35">
      <c r="B388" t="s">
        <v>117</v>
      </c>
      <c r="C388" s="17">
        <v>0.18019494226781299</v>
      </c>
      <c r="D388" s="17">
        <v>0.16642499748991099</v>
      </c>
      <c r="E388" s="17">
        <v>0.19281062999319201</v>
      </c>
      <c r="F388" s="17"/>
      <c r="G388" s="17">
        <v>4.7399147247684598E-2</v>
      </c>
      <c r="H388" s="17">
        <v>0.16503679421697801</v>
      </c>
      <c r="I388" s="17">
        <v>0.18474663941511801</v>
      </c>
      <c r="J388" s="17">
        <v>0.28355974488772001</v>
      </c>
      <c r="K388" s="17">
        <v>0.21294645292981201</v>
      </c>
      <c r="L388" s="17">
        <v>0.157994173837959</v>
      </c>
      <c r="M388" s="17"/>
      <c r="N388" s="17">
        <v>0.18692699668351501</v>
      </c>
      <c r="O388" s="17">
        <v>0.13280567968148899</v>
      </c>
      <c r="P388" s="17">
        <v>0.21866951067093701</v>
      </c>
      <c r="Q388" s="17">
        <v>0.220032819700576</v>
      </c>
      <c r="R388" s="17">
        <v>0.22790349035494201</v>
      </c>
      <c r="S388" s="17">
        <v>0.18005024478339099</v>
      </c>
      <c r="T388" s="17">
        <v>0.16165386119567399</v>
      </c>
      <c r="U388" s="17">
        <v>0.13349080348915601</v>
      </c>
      <c r="V388" s="17">
        <v>0.36731653706060202</v>
      </c>
      <c r="W388" s="17">
        <v>7.5830811520594996E-2</v>
      </c>
      <c r="X388" s="17">
        <v>0</v>
      </c>
      <c r="Y388" s="17">
        <v>0.524861077124264</v>
      </c>
      <c r="Z388" s="17">
        <v>0.219777064527134</v>
      </c>
      <c r="AA388" s="17">
        <v>0.192618606098649</v>
      </c>
      <c r="AB388" s="17">
        <v>0.123277384749869</v>
      </c>
      <c r="AC388" s="17">
        <v>0.124250954465374</v>
      </c>
      <c r="AD388" s="17">
        <v>0.43866154225958498</v>
      </c>
      <c r="AE388" s="17" t="s">
        <v>85</v>
      </c>
      <c r="AF388" s="17">
        <v>0</v>
      </c>
      <c r="AG388" s="17">
        <v>0</v>
      </c>
      <c r="AH388" s="17" t="s">
        <v>85</v>
      </c>
      <c r="AI388" s="17"/>
      <c r="AJ388" s="17">
        <v>0.19814084956518399</v>
      </c>
      <c r="AK388" s="17">
        <v>0.16829194961000701</v>
      </c>
      <c r="AL388" s="17"/>
      <c r="AM388" s="17">
        <v>0.18019494226781299</v>
      </c>
    </row>
    <row r="389" spans="2:39" x14ac:dyDescent="0.35">
      <c r="B389" t="s">
        <v>71</v>
      </c>
      <c r="C389" s="17">
        <v>7.62101876077777E-3</v>
      </c>
      <c r="D389" s="17">
        <v>0</v>
      </c>
      <c r="E389" s="17">
        <v>1.39537410430537E-2</v>
      </c>
      <c r="F389" s="17"/>
      <c r="G389" s="17">
        <v>8.1421390199089907E-3</v>
      </c>
      <c r="H389" s="17">
        <v>0</v>
      </c>
      <c r="I389" s="17">
        <v>1.8752724893018401E-2</v>
      </c>
      <c r="J389" s="17">
        <v>1.28653471398011E-2</v>
      </c>
      <c r="K389" s="17">
        <v>0</v>
      </c>
      <c r="L389" s="17">
        <v>0</v>
      </c>
      <c r="M389" s="17"/>
      <c r="N389" s="17">
        <v>4.2283339499386001E-2</v>
      </c>
      <c r="O389" s="17">
        <v>0</v>
      </c>
      <c r="P389" s="17">
        <v>2.26895712965389E-2</v>
      </c>
      <c r="Q389" s="17">
        <v>0</v>
      </c>
      <c r="R389" s="17">
        <v>0</v>
      </c>
      <c r="S389" s="17">
        <v>0</v>
      </c>
      <c r="T389" s="17">
        <v>0</v>
      </c>
      <c r="U389" s="17">
        <v>0</v>
      </c>
      <c r="V389" s="17">
        <v>0</v>
      </c>
      <c r="W389" s="17">
        <v>0</v>
      </c>
      <c r="X389" s="17">
        <v>0</v>
      </c>
      <c r="Y389" s="17">
        <v>0</v>
      </c>
      <c r="Z389" s="17">
        <v>0</v>
      </c>
      <c r="AA389" s="17">
        <v>0</v>
      </c>
      <c r="AB389" s="17">
        <v>0.11795862280302399</v>
      </c>
      <c r="AC389" s="17">
        <v>0</v>
      </c>
      <c r="AD389" s="17">
        <v>0</v>
      </c>
      <c r="AE389" s="17" t="s">
        <v>85</v>
      </c>
      <c r="AF389" s="17">
        <v>0</v>
      </c>
      <c r="AG389" s="17">
        <v>0</v>
      </c>
      <c r="AH389" s="17" t="s">
        <v>85</v>
      </c>
      <c r="AI389" s="17"/>
      <c r="AJ389" s="17">
        <v>5.1512804857182896E-3</v>
      </c>
      <c r="AK389" s="17">
        <v>9.6443135210515507E-3</v>
      </c>
      <c r="AL389" s="17"/>
      <c r="AM389" s="17">
        <v>7.62101876077777E-3</v>
      </c>
    </row>
    <row r="390" spans="2:39"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row>
    <row r="391" spans="2:39" x14ac:dyDescent="0.35">
      <c r="B391" s="6" t="s">
        <v>200</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row>
    <row r="392" spans="2:39" x14ac:dyDescent="0.35">
      <c r="B392" s="24" t="s">
        <v>147</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row>
    <row r="393" spans="2:39" x14ac:dyDescent="0.35">
      <c r="B393" t="s">
        <v>132</v>
      </c>
      <c r="C393" s="17">
        <v>0.18499437678539299</v>
      </c>
      <c r="D393" s="17">
        <v>0.23532270623552501</v>
      </c>
      <c r="E393" s="17">
        <v>0.13899733367479999</v>
      </c>
      <c r="F393" s="17"/>
      <c r="G393" s="17">
        <v>0.32387863924308802</v>
      </c>
      <c r="H393" s="17">
        <v>0.21393284393918099</v>
      </c>
      <c r="I393" s="17">
        <v>0.228977748165275</v>
      </c>
      <c r="J393" s="17">
        <v>0.162805736238959</v>
      </c>
      <c r="K393" s="17">
        <v>0.14896525640870001</v>
      </c>
      <c r="L393" s="17">
        <v>0.100746674236279</v>
      </c>
      <c r="M393" s="17"/>
      <c r="N393" s="17">
        <v>0.144614089000101</v>
      </c>
      <c r="O393" s="17">
        <v>0.22166681521214601</v>
      </c>
      <c r="P393" s="17">
        <v>0.16387282541058301</v>
      </c>
      <c r="Q393" s="17">
        <v>7.3495179173956704E-2</v>
      </c>
      <c r="R393" s="17">
        <v>0.13748178626686899</v>
      </c>
      <c r="S393" s="17">
        <v>0.21457592709322301</v>
      </c>
      <c r="T393" s="17">
        <v>0.133082121851649</v>
      </c>
      <c r="U393" s="17">
        <v>0.136806053291496</v>
      </c>
      <c r="V393" s="17">
        <v>0.40917630264513699</v>
      </c>
      <c r="W393" s="17">
        <v>0.24349493171981501</v>
      </c>
      <c r="X393" s="17">
        <v>0.428930029836046</v>
      </c>
      <c r="Y393" s="17">
        <v>0.186052999838625</v>
      </c>
      <c r="Z393" s="17">
        <v>0.24876420097502899</v>
      </c>
      <c r="AA393" s="17">
        <v>0.322487004545018</v>
      </c>
      <c r="AB393" s="17">
        <v>0.33908364569237398</v>
      </c>
      <c r="AC393" s="17">
        <v>0.14283709530004099</v>
      </c>
      <c r="AD393" s="17">
        <v>6.5893632743766306E-2</v>
      </c>
      <c r="AE393" s="17">
        <v>0</v>
      </c>
      <c r="AF393" s="17">
        <v>0</v>
      </c>
      <c r="AG393" s="17">
        <v>0</v>
      </c>
      <c r="AH393" s="17">
        <v>0</v>
      </c>
      <c r="AI393" s="17"/>
      <c r="AJ393" s="17">
        <v>0.20319713283181001</v>
      </c>
      <c r="AK393" s="17">
        <v>0.18397687681154801</v>
      </c>
      <c r="AL393" s="17"/>
      <c r="AM393" s="17">
        <v>0.238633009851971</v>
      </c>
    </row>
    <row r="394" spans="2:39" x14ac:dyDescent="0.35">
      <c r="B394" t="s">
        <v>133</v>
      </c>
      <c r="C394" s="17">
        <v>0.46921197713693202</v>
      </c>
      <c r="D394" s="17">
        <v>0.46037546144501401</v>
      </c>
      <c r="E394" s="17">
        <v>0.47958054338741801</v>
      </c>
      <c r="F394" s="17"/>
      <c r="G394" s="17">
        <v>0.42966123090186198</v>
      </c>
      <c r="H394" s="17">
        <v>0.61043069234571001</v>
      </c>
      <c r="I394" s="17">
        <v>0.49855265771655599</v>
      </c>
      <c r="J394" s="17">
        <v>0.44102247739400902</v>
      </c>
      <c r="K394" s="17">
        <v>0.416534887099206</v>
      </c>
      <c r="L394" s="17">
        <v>0.42024680848884099</v>
      </c>
      <c r="M394" s="17"/>
      <c r="N394" s="17">
        <v>0.31007510815566702</v>
      </c>
      <c r="O394" s="17">
        <v>0.47708853018170799</v>
      </c>
      <c r="P394" s="17">
        <v>0.55405013354062405</v>
      </c>
      <c r="Q394" s="17">
        <v>0.62280701988322995</v>
      </c>
      <c r="R394" s="17">
        <v>0.41543832676030501</v>
      </c>
      <c r="S394" s="17">
        <v>0.36692049344896899</v>
      </c>
      <c r="T394" s="17">
        <v>0.46464017967784299</v>
      </c>
      <c r="U394" s="17">
        <v>0.438416565144575</v>
      </c>
      <c r="V394" s="17">
        <v>0.34614015100638101</v>
      </c>
      <c r="W394" s="17">
        <v>0.362633084102567</v>
      </c>
      <c r="X394" s="17">
        <v>0.43167784165579098</v>
      </c>
      <c r="Y394" s="17">
        <v>0.38029169462414503</v>
      </c>
      <c r="Z394" s="17">
        <v>0.36295533883046899</v>
      </c>
      <c r="AA394" s="17">
        <v>0.677512995454982</v>
      </c>
      <c r="AB394" s="17">
        <v>0.25230482957749401</v>
      </c>
      <c r="AC394" s="17">
        <v>0.85716290469995904</v>
      </c>
      <c r="AD394" s="17">
        <v>0.50839138610909596</v>
      </c>
      <c r="AE394" s="17">
        <v>0.488976019789089</v>
      </c>
      <c r="AF394" s="17">
        <v>0.84972032297066302</v>
      </c>
      <c r="AG394" s="17">
        <v>1</v>
      </c>
      <c r="AH394" s="17">
        <v>0.77179061481627698</v>
      </c>
      <c r="AI394" s="17"/>
      <c r="AJ394" s="17">
        <v>0.57608113851023701</v>
      </c>
      <c r="AK394" s="17">
        <v>0.43044851367133002</v>
      </c>
      <c r="AL394" s="17"/>
      <c r="AM394" s="17">
        <v>0.56773348616256603</v>
      </c>
    </row>
    <row r="395" spans="2:39" x14ac:dyDescent="0.35">
      <c r="B395" t="s">
        <v>134</v>
      </c>
      <c r="C395" s="17">
        <v>0.30583954128079499</v>
      </c>
      <c r="D395" s="17">
        <v>0.26287546413013502</v>
      </c>
      <c r="E395" s="17">
        <v>0.347225315216872</v>
      </c>
      <c r="F395" s="17"/>
      <c r="G395" s="17">
        <v>0.180978445395756</v>
      </c>
      <c r="H395" s="17">
        <v>0.16817470212209501</v>
      </c>
      <c r="I395" s="17">
        <v>0.231249856049526</v>
      </c>
      <c r="J395" s="17">
        <v>0.34584125355483197</v>
      </c>
      <c r="K395" s="17">
        <v>0.35282989273387999</v>
      </c>
      <c r="L395" s="17">
        <v>0.47900651727487997</v>
      </c>
      <c r="M395" s="17"/>
      <c r="N395" s="17">
        <v>0.51715642464033196</v>
      </c>
      <c r="O395" s="17">
        <v>0.23809358527479099</v>
      </c>
      <c r="P395" s="17">
        <v>0.21575304468680701</v>
      </c>
      <c r="Q395" s="17">
        <v>0.24118578658778</v>
      </c>
      <c r="R395" s="17">
        <v>0.43910453708071701</v>
      </c>
      <c r="S395" s="17">
        <v>0.41850357945780697</v>
      </c>
      <c r="T395" s="17">
        <v>0.37231142501597198</v>
      </c>
      <c r="U395" s="17">
        <v>0.42477738156392902</v>
      </c>
      <c r="V395" s="17">
        <v>0.205245540142862</v>
      </c>
      <c r="W395" s="17">
        <v>0.37862503278667697</v>
      </c>
      <c r="X395" s="17">
        <v>0.13939212850816199</v>
      </c>
      <c r="Y395" s="17">
        <v>0.43365530553722997</v>
      </c>
      <c r="Z395" s="17">
        <v>0.38828046019450202</v>
      </c>
      <c r="AA395" s="17">
        <v>0</v>
      </c>
      <c r="AB395" s="17">
        <v>0.17426968513726501</v>
      </c>
      <c r="AC395" s="17">
        <v>0</v>
      </c>
      <c r="AD395" s="17">
        <v>0.33273542660935701</v>
      </c>
      <c r="AE395" s="17">
        <v>0.511023980210911</v>
      </c>
      <c r="AF395" s="17">
        <v>0.15027967702933701</v>
      </c>
      <c r="AG395" s="17">
        <v>0</v>
      </c>
      <c r="AH395" s="17">
        <v>0.228209385183723</v>
      </c>
      <c r="AI395" s="17"/>
      <c r="AJ395" s="17">
        <v>0.18590415713383901</v>
      </c>
      <c r="AK395" s="17">
        <v>0.34430209628747499</v>
      </c>
      <c r="AL395" s="17"/>
      <c r="AM395" s="17">
        <v>0.18597562132458301</v>
      </c>
    </row>
    <row r="396" spans="2:39" x14ac:dyDescent="0.35">
      <c r="B396" t="s">
        <v>135</v>
      </c>
      <c r="C396" s="17">
        <v>5.6330283357499903E-3</v>
      </c>
      <c r="D396" s="17">
        <v>1.17129142249001E-2</v>
      </c>
      <c r="E396" s="17">
        <v>0</v>
      </c>
      <c r="F396" s="17"/>
      <c r="G396" s="17">
        <v>0</v>
      </c>
      <c r="H396" s="17">
        <v>0</v>
      </c>
      <c r="I396" s="17">
        <v>2.0674842962851301E-2</v>
      </c>
      <c r="J396" s="17">
        <v>8.5125209077185297E-3</v>
      </c>
      <c r="K396" s="17">
        <v>0</v>
      </c>
      <c r="L396" s="17">
        <v>0</v>
      </c>
      <c r="M396" s="17"/>
      <c r="N396" s="17">
        <v>0</v>
      </c>
      <c r="O396" s="17">
        <v>1.3399168986652501E-2</v>
      </c>
      <c r="P396" s="17">
        <v>0</v>
      </c>
      <c r="Q396" s="17">
        <v>2.9419046581727702E-2</v>
      </c>
      <c r="R396" s="17">
        <v>7.9753498921085308E-3</v>
      </c>
      <c r="S396" s="17">
        <v>0</v>
      </c>
      <c r="T396" s="17">
        <v>0</v>
      </c>
      <c r="U396" s="17">
        <v>0</v>
      </c>
      <c r="V396" s="17">
        <v>0</v>
      </c>
      <c r="W396" s="17">
        <v>0</v>
      </c>
      <c r="X396" s="17">
        <v>0</v>
      </c>
      <c r="Y396" s="17">
        <v>0</v>
      </c>
      <c r="Z396" s="17">
        <v>0</v>
      </c>
      <c r="AA396" s="17">
        <v>0</v>
      </c>
      <c r="AB396" s="17">
        <v>0</v>
      </c>
      <c r="AC396" s="17">
        <v>0</v>
      </c>
      <c r="AD396" s="17">
        <v>0</v>
      </c>
      <c r="AE396" s="17">
        <v>0</v>
      </c>
      <c r="AF396" s="17">
        <v>0</v>
      </c>
      <c r="AG396" s="17">
        <v>0</v>
      </c>
      <c r="AH396" s="17">
        <v>0</v>
      </c>
      <c r="AI396" s="17"/>
      <c r="AJ396" s="17">
        <v>9.8435477301643207E-3</v>
      </c>
      <c r="AK396" s="17">
        <v>3.8386529124234598E-3</v>
      </c>
      <c r="AL396" s="17"/>
      <c r="AM396" s="17">
        <v>0</v>
      </c>
    </row>
    <row r="397" spans="2:39" x14ac:dyDescent="0.35">
      <c r="B397" t="s">
        <v>136</v>
      </c>
      <c r="C397" s="17">
        <v>1.2995153994222099E-2</v>
      </c>
      <c r="D397" s="17">
        <v>1.8320302343682201E-2</v>
      </c>
      <c r="E397" s="17">
        <v>3.5286468905395001E-3</v>
      </c>
      <c r="F397" s="17"/>
      <c r="G397" s="17">
        <v>3.92933922788547E-2</v>
      </c>
      <c r="H397" s="17">
        <v>7.4617615930132903E-3</v>
      </c>
      <c r="I397" s="17">
        <v>0</v>
      </c>
      <c r="J397" s="17">
        <v>1.5177236881593901E-2</v>
      </c>
      <c r="K397" s="17">
        <v>2.8312816348737498E-2</v>
      </c>
      <c r="L397" s="17">
        <v>0</v>
      </c>
      <c r="M397" s="17"/>
      <c r="N397" s="17">
        <v>0</v>
      </c>
      <c r="O397" s="17">
        <v>2.3551663504105799E-2</v>
      </c>
      <c r="P397" s="17">
        <v>3.1047158005680101E-2</v>
      </c>
      <c r="Q397" s="17">
        <v>0</v>
      </c>
      <c r="R397" s="17">
        <v>0</v>
      </c>
      <c r="S397" s="17">
        <v>0</v>
      </c>
      <c r="T397" s="17">
        <v>2.9966273454537101E-2</v>
      </c>
      <c r="U397" s="17">
        <v>0</v>
      </c>
      <c r="V397" s="17">
        <v>3.9438006205619797E-2</v>
      </c>
      <c r="W397" s="17">
        <v>0</v>
      </c>
      <c r="X397" s="17">
        <v>0</v>
      </c>
      <c r="Y397" s="17">
        <v>0</v>
      </c>
      <c r="Z397" s="17">
        <v>0</v>
      </c>
      <c r="AA397" s="17">
        <v>0</v>
      </c>
      <c r="AB397" s="17">
        <v>0</v>
      </c>
      <c r="AC397" s="17">
        <v>0</v>
      </c>
      <c r="AD397" s="17">
        <v>0</v>
      </c>
      <c r="AE397" s="17">
        <v>0</v>
      </c>
      <c r="AF397" s="17">
        <v>0</v>
      </c>
      <c r="AG397" s="17">
        <v>0</v>
      </c>
      <c r="AH397" s="17">
        <v>0</v>
      </c>
      <c r="AI397" s="17"/>
      <c r="AJ397" s="17">
        <v>1.78757165769147E-2</v>
      </c>
      <c r="AK397" s="17">
        <v>1.11865044306721E-2</v>
      </c>
      <c r="AL397" s="17"/>
      <c r="AM397" s="17">
        <v>7.6578826608805304E-3</v>
      </c>
    </row>
    <row r="398" spans="2:39" x14ac:dyDescent="0.35">
      <c r="B398" t="s">
        <v>62</v>
      </c>
      <c r="C398" s="17">
        <v>2.1325922466907399E-2</v>
      </c>
      <c r="D398" s="17">
        <v>1.13931516207439E-2</v>
      </c>
      <c r="E398" s="17">
        <v>3.06681608303702E-2</v>
      </c>
      <c r="F398" s="17"/>
      <c r="G398" s="17">
        <v>2.6188292180438898E-2</v>
      </c>
      <c r="H398" s="17">
        <v>0</v>
      </c>
      <c r="I398" s="17">
        <v>2.0544895105791699E-2</v>
      </c>
      <c r="J398" s="17">
        <v>2.6640775022888599E-2</v>
      </c>
      <c r="K398" s="17">
        <v>5.33571474094756E-2</v>
      </c>
      <c r="L398" s="17">
        <v>0</v>
      </c>
      <c r="M398" s="17"/>
      <c r="N398" s="17">
        <v>2.8154378203900699E-2</v>
      </c>
      <c r="O398" s="17">
        <v>2.6200236840597101E-2</v>
      </c>
      <c r="P398" s="17">
        <v>3.5276838356305601E-2</v>
      </c>
      <c r="Q398" s="17">
        <v>3.3092967773305802E-2</v>
      </c>
      <c r="R398" s="17">
        <v>0</v>
      </c>
      <c r="S398" s="17">
        <v>0</v>
      </c>
      <c r="T398" s="17">
        <v>0</v>
      </c>
      <c r="U398" s="17">
        <v>0</v>
      </c>
      <c r="V398" s="17">
        <v>0</v>
      </c>
      <c r="W398" s="17">
        <v>1.52469513909416E-2</v>
      </c>
      <c r="X398" s="17">
        <v>0</v>
      </c>
      <c r="Y398" s="17">
        <v>0</v>
      </c>
      <c r="Z398" s="17">
        <v>0</v>
      </c>
      <c r="AA398" s="17">
        <v>0</v>
      </c>
      <c r="AB398" s="17">
        <v>0.234341839592867</v>
      </c>
      <c r="AC398" s="17">
        <v>0</v>
      </c>
      <c r="AD398" s="17">
        <v>9.2979554537781506E-2</v>
      </c>
      <c r="AE398" s="17">
        <v>0</v>
      </c>
      <c r="AF398" s="17">
        <v>0</v>
      </c>
      <c r="AG398" s="17">
        <v>0</v>
      </c>
      <c r="AH398" s="17">
        <v>0</v>
      </c>
      <c r="AI398" s="17"/>
      <c r="AJ398" s="17">
        <v>7.0983072170349003E-3</v>
      </c>
      <c r="AK398" s="17">
        <v>2.6247355886550899E-2</v>
      </c>
      <c r="AL398" s="17"/>
      <c r="AM398" s="17">
        <v>0</v>
      </c>
    </row>
    <row r="399" spans="2:39" x14ac:dyDescent="0.35">
      <c r="B399" t="s">
        <v>137</v>
      </c>
      <c r="C399" s="17">
        <v>0.65420635392232496</v>
      </c>
      <c r="D399" s="17">
        <v>0.69569816768053905</v>
      </c>
      <c r="E399" s="17">
        <v>0.61857787706221801</v>
      </c>
      <c r="F399" s="17"/>
      <c r="G399" s="17">
        <v>0.75353987014495005</v>
      </c>
      <c r="H399" s="17">
        <v>0.82436353628489201</v>
      </c>
      <c r="I399" s="17">
        <v>0.72753040588183104</v>
      </c>
      <c r="J399" s="17">
        <v>0.60382821363296701</v>
      </c>
      <c r="K399" s="17">
        <v>0.565500143507907</v>
      </c>
      <c r="L399" s="17">
        <v>0.52099348272512103</v>
      </c>
      <c r="M399" s="17"/>
      <c r="N399" s="17">
        <v>0.454689197155767</v>
      </c>
      <c r="O399" s="17">
        <v>0.69875534539385398</v>
      </c>
      <c r="P399" s="17">
        <v>0.71792295895120695</v>
      </c>
      <c r="Q399" s="17">
        <v>0.69630219905718704</v>
      </c>
      <c r="R399" s="17">
        <v>0.55292011302717403</v>
      </c>
      <c r="S399" s="17">
        <v>0.58149642054219297</v>
      </c>
      <c r="T399" s="17">
        <v>0.59772230152949102</v>
      </c>
      <c r="U399" s="17">
        <v>0.57522261843607103</v>
      </c>
      <c r="V399" s="17">
        <v>0.755316453651518</v>
      </c>
      <c r="W399" s="17">
        <v>0.60612801582238196</v>
      </c>
      <c r="X399" s="17">
        <v>0.86060787149183804</v>
      </c>
      <c r="Y399" s="17">
        <v>0.56634469446277003</v>
      </c>
      <c r="Z399" s="17">
        <v>0.61171953980549798</v>
      </c>
      <c r="AA399" s="17">
        <v>1</v>
      </c>
      <c r="AB399" s="17">
        <v>0.59138847526986804</v>
      </c>
      <c r="AC399" s="17">
        <v>1</v>
      </c>
      <c r="AD399" s="17">
        <v>0.57428501885286198</v>
      </c>
      <c r="AE399" s="17">
        <v>0.488976019789089</v>
      </c>
      <c r="AF399" s="17">
        <v>0.84972032297066302</v>
      </c>
      <c r="AG399" s="17">
        <v>1</v>
      </c>
      <c r="AH399" s="17">
        <v>0.77179061481627698</v>
      </c>
      <c r="AI399" s="17"/>
      <c r="AJ399" s="17">
        <v>0.77927827134204697</v>
      </c>
      <c r="AK399" s="17">
        <v>0.61442539048287903</v>
      </c>
      <c r="AL399" s="17"/>
      <c r="AM399" s="17">
        <v>0.80636649601453703</v>
      </c>
    </row>
    <row r="400" spans="2:39" x14ac:dyDescent="0.35">
      <c r="B400" t="s">
        <v>138</v>
      </c>
      <c r="C400" s="17">
        <v>1.8628182329972001E-2</v>
      </c>
      <c r="D400" s="17">
        <v>3.0033216568582301E-2</v>
      </c>
      <c r="E400" s="17">
        <v>3.5286468905395001E-3</v>
      </c>
      <c r="F400" s="17"/>
      <c r="G400" s="17">
        <v>3.92933922788547E-2</v>
      </c>
      <c r="H400" s="17">
        <v>7.4617615930132903E-3</v>
      </c>
      <c r="I400" s="17">
        <v>2.0674842962851301E-2</v>
      </c>
      <c r="J400" s="17">
        <v>2.3689757789312399E-2</v>
      </c>
      <c r="K400" s="17">
        <v>2.8312816348737498E-2</v>
      </c>
      <c r="L400" s="17">
        <v>0</v>
      </c>
      <c r="M400" s="17"/>
      <c r="N400" s="17">
        <v>0</v>
      </c>
      <c r="O400" s="17">
        <v>3.6950832490758402E-2</v>
      </c>
      <c r="P400" s="17">
        <v>3.1047158005680101E-2</v>
      </c>
      <c r="Q400" s="17">
        <v>2.9419046581727702E-2</v>
      </c>
      <c r="R400" s="17">
        <v>7.9753498921085308E-3</v>
      </c>
      <c r="S400" s="17">
        <v>0</v>
      </c>
      <c r="T400" s="17">
        <v>2.9966273454537101E-2</v>
      </c>
      <c r="U400" s="17">
        <v>0</v>
      </c>
      <c r="V400" s="17">
        <v>3.9438006205619797E-2</v>
      </c>
      <c r="W400" s="17">
        <v>0</v>
      </c>
      <c r="X400" s="17">
        <v>0</v>
      </c>
      <c r="Y400" s="17">
        <v>0</v>
      </c>
      <c r="Z400" s="17">
        <v>0</v>
      </c>
      <c r="AA400" s="17">
        <v>0</v>
      </c>
      <c r="AB400" s="17">
        <v>0</v>
      </c>
      <c r="AC400" s="17">
        <v>0</v>
      </c>
      <c r="AD400" s="17">
        <v>0</v>
      </c>
      <c r="AE400" s="17">
        <v>0</v>
      </c>
      <c r="AF400" s="17">
        <v>0</v>
      </c>
      <c r="AG400" s="17">
        <v>0</v>
      </c>
      <c r="AH400" s="17">
        <v>0</v>
      </c>
      <c r="AI400" s="17"/>
      <c r="AJ400" s="17">
        <v>2.7719264307079099E-2</v>
      </c>
      <c r="AK400" s="17">
        <v>1.50251573430956E-2</v>
      </c>
      <c r="AL400" s="17"/>
      <c r="AM400" s="17">
        <v>7.6578826608805304E-3</v>
      </c>
    </row>
    <row r="401" spans="2:39" x14ac:dyDescent="0.35">
      <c r="B401" t="s">
        <v>139</v>
      </c>
      <c r="C401" s="17">
        <v>0.63557817159235297</v>
      </c>
      <c r="D401" s="17">
        <v>0.665664951111956</v>
      </c>
      <c r="E401" s="17">
        <v>0.61504923017167901</v>
      </c>
      <c r="F401" s="17"/>
      <c r="G401" s="17">
        <v>0.71424647786609596</v>
      </c>
      <c r="H401" s="17">
        <v>0.81690177469187797</v>
      </c>
      <c r="I401" s="17">
        <v>0.706855562918979</v>
      </c>
      <c r="J401" s="17">
        <v>0.58013845584365498</v>
      </c>
      <c r="K401" s="17">
        <v>0.53718732715916895</v>
      </c>
      <c r="L401" s="17">
        <v>0.52099348272512103</v>
      </c>
      <c r="M401" s="17"/>
      <c r="N401" s="17">
        <v>0.454689197155767</v>
      </c>
      <c r="O401" s="17">
        <v>0.66180451290309605</v>
      </c>
      <c r="P401" s="17">
        <v>0.68687580094552703</v>
      </c>
      <c r="Q401" s="17">
        <v>0.66688315247545904</v>
      </c>
      <c r="R401" s="17">
        <v>0.54494476313506601</v>
      </c>
      <c r="S401" s="17">
        <v>0.58149642054219297</v>
      </c>
      <c r="T401" s="17">
        <v>0.56775602807495396</v>
      </c>
      <c r="U401" s="17">
        <v>0.57522261843607103</v>
      </c>
      <c r="V401" s="17">
        <v>0.71587844744589801</v>
      </c>
      <c r="W401" s="17">
        <v>0.60612801582238196</v>
      </c>
      <c r="X401" s="17">
        <v>0.86060787149183804</v>
      </c>
      <c r="Y401" s="17">
        <v>0.56634469446277003</v>
      </c>
      <c r="Z401" s="17">
        <v>0.61171953980549798</v>
      </c>
      <c r="AA401" s="17">
        <v>1</v>
      </c>
      <c r="AB401" s="17">
        <v>0.59138847526986804</v>
      </c>
      <c r="AC401" s="17">
        <v>1</v>
      </c>
      <c r="AD401" s="17">
        <v>0.57428501885286198</v>
      </c>
      <c r="AE401" s="17">
        <v>0.488976019789089</v>
      </c>
      <c r="AF401" s="17">
        <v>0.84972032297066302</v>
      </c>
      <c r="AG401" s="17">
        <v>1</v>
      </c>
      <c r="AH401" s="17">
        <v>0.77179061481627698</v>
      </c>
      <c r="AI401" s="17"/>
      <c r="AJ401" s="17">
        <v>0.75155900703496803</v>
      </c>
      <c r="AK401" s="17">
        <v>0.59940023313978297</v>
      </c>
      <c r="AL401" s="17"/>
      <c r="AM401" s="17">
        <v>0.79870861335365595</v>
      </c>
    </row>
    <row r="402" spans="2:39" x14ac:dyDescent="0.3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row>
    <row r="403" spans="2:39" x14ac:dyDescent="0.35">
      <c r="B403" s="6" t="s">
        <v>201</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row>
    <row r="404" spans="2:39" x14ac:dyDescent="0.35">
      <c r="B404" s="24" t="s">
        <v>147</v>
      </c>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row>
    <row r="405" spans="2:39" x14ac:dyDescent="0.35">
      <c r="B405" t="s">
        <v>132</v>
      </c>
      <c r="C405" s="17">
        <v>0.19056577061303101</v>
      </c>
      <c r="D405" s="17">
        <v>0.21939155666386601</v>
      </c>
      <c r="E405" s="17">
        <v>0.16210923776734401</v>
      </c>
      <c r="F405" s="17"/>
      <c r="G405" s="17">
        <v>0.17411670907375301</v>
      </c>
      <c r="H405" s="17">
        <v>0.238339416446921</v>
      </c>
      <c r="I405" s="17">
        <v>0.170284979981048</v>
      </c>
      <c r="J405" s="17">
        <v>0.19459422592408501</v>
      </c>
      <c r="K405" s="17">
        <v>0.16862993800400899</v>
      </c>
      <c r="L405" s="17">
        <v>0.19654085084093001</v>
      </c>
      <c r="M405" s="17"/>
      <c r="N405" s="17">
        <v>0.19974855293874899</v>
      </c>
      <c r="O405" s="17">
        <v>0.184364747552935</v>
      </c>
      <c r="P405" s="17">
        <v>0.13023597838926501</v>
      </c>
      <c r="Q405" s="17">
        <v>0.182619710208858</v>
      </c>
      <c r="R405" s="17">
        <v>0.10902692918066099</v>
      </c>
      <c r="S405" s="17">
        <v>0</v>
      </c>
      <c r="T405" s="17">
        <v>0.20658866187695199</v>
      </c>
      <c r="U405" s="17">
        <v>0.440062023472991</v>
      </c>
      <c r="V405" s="17">
        <v>8.6591861413172697E-2</v>
      </c>
      <c r="W405" s="17">
        <v>0.193092969070989</v>
      </c>
      <c r="X405" s="17">
        <v>0.34093430067119201</v>
      </c>
      <c r="Y405" s="17">
        <v>0.114228771552914</v>
      </c>
      <c r="Z405" s="17">
        <v>0.122923876696132</v>
      </c>
      <c r="AA405" s="17">
        <v>0.53911590328336401</v>
      </c>
      <c r="AB405" s="17">
        <v>0</v>
      </c>
      <c r="AC405" s="17">
        <v>0.38403637497035498</v>
      </c>
      <c r="AD405" s="17">
        <v>0.11656988275852399</v>
      </c>
      <c r="AE405" s="17">
        <v>1</v>
      </c>
      <c r="AF405" s="17">
        <v>0</v>
      </c>
      <c r="AG405" s="17">
        <v>0.47488885363591599</v>
      </c>
      <c r="AH405" s="17">
        <v>1</v>
      </c>
      <c r="AI405" s="17"/>
      <c r="AJ405" s="17">
        <v>0.204445372411902</v>
      </c>
      <c r="AK405" s="17">
        <v>0.187057157321213</v>
      </c>
      <c r="AL405" s="17"/>
      <c r="AM405" s="17">
        <v>0.24573621961265901</v>
      </c>
    </row>
    <row r="406" spans="2:39" x14ac:dyDescent="0.35">
      <c r="B406" t="s">
        <v>133</v>
      </c>
      <c r="C406" s="17">
        <v>0.467577813160306</v>
      </c>
      <c r="D406" s="17">
        <v>0.42324905817296499</v>
      </c>
      <c r="E406" s="17">
        <v>0.51339643293481796</v>
      </c>
      <c r="F406" s="17"/>
      <c r="G406" s="17">
        <v>0.53177710371287201</v>
      </c>
      <c r="H406" s="17">
        <v>0.472469481529672</v>
      </c>
      <c r="I406" s="17">
        <v>0.49903587024882001</v>
      </c>
      <c r="J406" s="17">
        <v>0.453202133319766</v>
      </c>
      <c r="K406" s="17">
        <v>0.467056694466775</v>
      </c>
      <c r="L406" s="17">
        <v>0.40285496615822097</v>
      </c>
      <c r="M406" s="17"/>
      <c r="N406" s="17">
        <v>0.41141858035863399</v>
      </c>
      <c r="O406" s="17">
        <v>0.40776957393449298</v>
      </c>
      <c r="P406" s="17">
        <v>0.53993443497041005</v>
      </c>
      <c r="Q406" s="17">
        <v>0.44693887803816101</v>
      </c>
      <c r="R406" s="17">
        <v>0.48716943388513001</v>
      </c>
      <c r="S406" s="17">
        <v>0.30069364102777002</v>
      </c>
      <c r="T406" s="17">
        <v>0.43280522709307101</v>
      </c>
      <c r="U406" s="17">
        <v>0.47399656065194201</v>
      </c>
      <c r="V406" s="17">
        <v>0.64385372727026802</v>
      </c>
      <c r="W406" s="17">
        <v>0.50965105727232196</v>
      </c>
      <c r="X406" s="17">
        <v>0.375157041787612</v>
      </c>
      <c r="Y406" s="17">
        <v>0.672644561987086</v>
      </c>
      <c r="Z406" s="17">
        <v>0.58016023397740402</v>
      </c>
      <c r="AA406" s="17">
        <v>0.26628083353269399</v>
      </c>
      <c r="AB406" s="17">
        <v>0.69269755925361398</v>
      </c>
      <c r="AC406" s="17">
        <v>0.38469175395166</v>
      </c>
      <c r="AD406" s="17">
        <v>0.64718882612345296</v>
      </c>
      <c r="AE406" s="17">
        <v>0</v>
      </c>
      <c r="AF406" s="17">
        <v>1</v>
      </c>
      <c r="AG406" s="17">
        <v>0.238866691583594</v>
      </c>
      <c r="AH406" s="17">
        <v>0</v>
      </c>
      <c r="AI406" s="17"/>
      <c r="AJ406" s="17">
        <v>0.54268597924013595</v>
      </c>
      <c r="AK406" s="17">
        <v>0.42721834143941001</v>
      </c>
      <c r="AL406" s="17"/>
      <c r="AM406" s="17">
        <v>0.53747275222205904</v>
      </c>
    </row>
    <row r="407" spans="2:39" x14ac:dyDescent="0.35">
      <c r="B407" t="s">
        <v>134</v>
      </c>
      <c r="C407" s="17">
        <v>0.26617200129117702</v>
      </c>
      <c r="D407" s="17">
        <v>0.26566058955212102</v>
      </c>
      <c r="E407" s="17">
        <v>0.264700814099668</v>
      </c>
      <c r="F407" s="17"/>
      <c r="G407" s="17">
        <v>0.24887167037845601</v>
      </c>
      <c r="H407" s="17">
        <v>0.24532887976079601</v>
      </c>
      <c r="I407" s="17">
        <v>0.27963015726102602</v>
      </c>
      <c r="J407" s="17">
        <v>0.24987840093213201</v>
      </c>
      <c r="K407" s="17">
        <v>0.26788415612529398</v>
      </c>
      <c r="L407" s="17">
        <v>0.29334644059458298</v>
      </c>
      <c r="M407" s="17"/>
      <c r="N407" s="17">
        <v>0.33824982823944799</v>
      </c>
      <c r="O407" s="17">
        <v>0.26822734794004399</v>
      </c>
      <c r="P407" s="17">
        <v>0.26113119662647499</v>
      </c>
      <c r="Q407" s="17">
        <v>0.35965071591442899</v>
      </c>
      <c r="R407" s="17">
        <v>0.27226887846537301</v>
      </c>
      <c r="S407" s="17">
        <v>0.64070903177609695</v>
      </c>
      <c r="T407" s="17">
        <v>0.267234946120256</v>
      </c>
      <c r="U407" s="17">
        <v>8.5941415875067206E-2</v>
      </c>
      <c r="V407" s="17">
        <v>0.114093990004748</v>
      </c>
      <c r="W407" s="17">
        <v>0.28221833252075501</v>
      </c>
      <c r="X407" s="17">
        <v>0.18279643560971801</v>
      </c>
      <c r="Y407" s="17">
        <v>0.21312666646</v>
      </c>
      <c r="Z407" s="17">
        <v>0.29691588932646401</v>
      </c>
      <c r="AA407" s="17">
        <v>0.15615381526965799</v>
      </c>
      <c r="AB407" s="17">
        <v>0.30730244074638602</v>
      </c>
      <c r="AC407" s="17">
        <v>0.151860426957874</v>
      </c>
      <c r="AD407" s="17">
        <v>0.236241291118023</v>
      </c>
      <c r="AE407" s="17">
        <v>0</v>
      </c>
      <c r="AF407" s="17">
        <v>0</v>
      </c>
      <c r="AG407" s="17">
        <v>0.28624445478048899</v>
      </c>
      <c r="AH407" s="17">
        <v>0</v>
      </c>
      <c r="AI407" s="17"/>
      <c r="AJ407" s="17">
        <v>0.22113681550685299</v>
      </c>
      <c r="AK407" s="17">
        <v>0.28904047763443902</v>
      </c>
      <c r="AL407" s="17"/>
      <c r="AM407" s="17">
        <v>0.19365890710545999</v>
      </c>
    </row>
    <row r="408" spans="2:39" x14ac:dyDescent="0.35">
      <c r="B408" t="s">
        <v>135</v>
      </c>
      <c r="C408" s="17">
        <v>1.6545019674796001E-2</v>
      </c>
      <c r="D408" s="17">
        <v>2.3402730353544201E-2</v>
      </c>
      <c r="E408" s="17">
        <v>9.6972681083697197E-3</v>
      </c>
      <c r="F408" s="17"/>
      <c r="G408" s="17">
        <v>8.9816099332548794E-3</v>
      </c>
      <c r="H408" s="17">
        <v>3.7565823208544499E-2</v>
      </c>
      <c r="I408" s="17">
        <v>2.5576642726722498E-2</v>
      </c>
      <c r="J408" s="17">
        <v>9.1217782875538406E-3</v>
      </c>
      <c r="K408" s="17">
        <v>1.5244587290794901E-2</v>
      </c>
      <c r="L408" s="17">
        <v>0</v>
      </c>
      <c r="M408" s="17"/>
      <c r="N408" s="17">
        <v>5.0583038463169201E-2</v>
      </c>
      <c r="O408" s="17">
        <v>2.2121112618066902E-2</v>
      </c>
      <c r="P408" s="17">
        <v>7.6707404753610098E-3</v>
      </c>
      <c r="Q408" s="17">
        <v>0</v>
      </c>
      <c r="R408" s="17">
        <v>3.01876454785358E-2</v>
      </c>
      <c r="S408" s="17">
        <v>0</v>
      </c>
      <c r="T408" s="17">
        <v>1.16150681642333E-2</v>
      </c>
      <c r="U408" s="17">
        <v>0</v>
      </c>
      <c r="V408" s="17">
        <v>0.15546042131181101</v>
      </c>
      <c r="W408" s="17">
        <v>0</v>
      </c>
      <c r="X408" s="17">
        <v>0</v>
      </c>
      <c r="Y408" s="17">
        <v>0</v>
      </c>
      <c r="Z408" s="17">
        <v>0</v>
      </c>
      <c r="AA408" s="17">
        <v>0</v>
      </c>
      <c r="AB408" s="17">
        <v>0</v>
      </c>
      <c r="AC408" s="17">
        <v>0</v>
      </c>
      <c r="AD408" s="17">
        <v>0</v>
      </c>
      <c r="AE408" s="17">
        <v>0</v>
      </c>
      <c r="AF408" s="17">
        <v>0</v>
      </c>
      <c r="AG408" s="17">
        <v>0</v>
      </c>
      <c r="AH408" s="17">
        <v>0</v>
      </c>
      <c r="AI408" s="17"/>
      <c r="AJ408" s="17">
        <v>7.2946091946236701E-3</v>
      </c>
      <c r="AK408" s="17">
        <v>2.19128992577317E-2</v>
      </c>
      <c r="AL408" s="17"/>
      <c r="AM408" s="17">
        <v>1.50500739079016E-2</v>
      </c>
    </row>
    <row r="409" spans="2:39" x14ac:dyDescent="0.35">
      <c r="B409" t="s">
        <v>136</v>
      </c>
      <c r="C409" s="17">
        <v>8.9012300940713301E-3</v>
      </c>
      <c r="D409" s="17">
        <v>1.7781477519824E-2</v>
      </c>
      <c r="E409" s="17">
        <v>0</v>
      </c>
      <c r="F409" s="17"/>
      <c r="G409" s="17">
        <v>1.46664652430042E-2</v>
      </c>
      <c r="H409" s="17">
        <v>6.2963990540668103E-3</v>
      </c>
      <c r="I409" s="17">
        <v>0</v>
      </c>
      <c r="J409" s="17">
        <v>1.4679028945814101E-2</v>
      </c>
      <c r="K409" s="17">
        <v>2.24851120332289E-2</v>
      </c>
      <c r="L409" s="17">
        <v>0</v>
      </c>
      <c r="M409" s="17"/>
      <c r="N409" s="17">
        <v>0</v>
      </c>
      <c r="O409" s="17">
        <v>0</v>
      </c>
      <c r="P409" s="17">
        <v>0</v>
      </c>
      <c r="Q409" s="17">
        <v>0</v>
      </c>
      <c r="R409" s="17">
        <v>3.6898025947628102E-2</v>
      </c>
      <c r="S409" s="17">
        <v>0</v>
      </c>
      <c r="T409" s="17">
        <v>1.50403353752467E-2</v>
      </c>
      <c r="U409" s="17">
        <v>0</v>
      </c>
      <c r="V409" s="17">
        <v>0</v>
      </c>
      <c r="W409" s="17">
        <v>1.50376411359336E-2</v>
      </c>
      <c r="X409" s="17">
        <v>0</v>
      </c>
      <c r="Y409" s="17">
        <v>0</v>
      </c>
      <c r="Z409" s="17">
        <v>0</v>
      </c>
      <c r="AA409" s="17">
        <v>3.84494479142833E-2</v>
      </c>
      <c r="AB409" s="17">
        <v>0</v>
      </c>
      <c r="AC409" s="17">
        <v>0</v>
      </c>
      <c r="AD409" s="17">
        <v>0</v>
      </c>
      <c r="AE409" s="17">
        <v>0</v>
      </c>
      <c r="AF409" s="17">
        <v>0</v>
      </c>
      <c r="AG409" s="17">
        <v>0</v>
      </c>
      <c r="AH409" s="17">
        <v>0</v>
      </c>
      <c r="AI409" s="17"/>
      <c r="AJ409" s="17">
        <v>5.7121958080977499E-3</v>
      </c>
      <c r="AK409" s="17">
        <v>8.3116858102162596E-3</v>
      </c>
      <c r="AL409" s="17"/>
      <c r="AM409" s="17">
        <v>2.1735050870109801E-3</v>
      </c>
    </row>
    <row r="410" spans="2:39" x14ac:dyDescent="0.35">
      <c r="B410" t="s">
        <v>62</v>
      </c>
      <c r="C410" s="17">
        <v>5.0238165166618297E-2</v>
      </c>
      <c r="D410" s="17">
        <v>5.0514587737679501E-2</v>
      </c>
      <c r="E410" s="17">
        <v>5.0096247089800899E-2</v>
      </c>
      <c r="F410" s="17"/>
      <c r="G410" s="17">
        <v>2.15864416586607E-2</v>
      </c>
      <c r="H410" s="17">
        <v>0</v>
      </c>
      <c r="I410" s="17">
        <v>2.5472349782384499E-2</v>
      </c>
      <c r="J410" s="17">
        <v>7.8524432590649507E-2</v>
      </c>
      <c r="K410" s="17">
        <v>5.8699512079897903E-2</v>
      </c>
      <c r="L410" s="17">
        <v>0.107257742406265</v>
      </c>
      <c r="M410" s="17"/>
      <c r="N410" s="17">
        <v>0</v>
      </c>
      <c r="O410" s="17">
        <v>0.11751721795446</v>
      </c>
      <c r="P410" s="17">
        <v>6.1027649538488798E-2</v>
      </c>
      <c r="Q410" s="17">
        <v>1.0790695838551599E-2</v>
      </c>
      <c r="R410" s="17">
        <v>6.4449087042671896E-2</v>
      </c>
      <c r="S410" s="17">
        <v>5.8597327196133003E-2</v>
      </c>
      <c r="T410" s="17">
        <v>6.67157613702411E-2</v>
      </c>
      <c r="U410" s="17">
        <v>0</v>
      </c>
      <c r="V410" s="17">
        <v>0</v>
      </c>
      <c r="W410" s="17">
        <v>0</v>
      </c>
      <c r="X410" s="17">
        <v>0.10111222193147899</v>
      </c>
      <c r="Y410" s="17">
        <v>0</v>
      </c>
      <c r="Z410" s="17">
        <v>0</v>
      </c>
      <c r="AA410" s="17">
        <v>0</v>
      </c>
      <c r="AB410" s="17">
        <v>0</v>
      </c>
      <c r="AC410" s="17">
        <v>7.9411444120111502E-2</v>
      </c>
      <c r="AD410" s="17">
        <v>0</v>
      </c>
      <c r="AE410" s="17">
        <v>0</v>
      </c>
      <c r="AF410" s="17">
        <v>0</v>
      </c>
      <c r="AG410" s="17">
        <v>0</v>
      </c>
      <c r="AH410" s="17">
        <v>0</v>
      </c>
      <c r="AI410" s="17"/>
      <c r="AJ410" s="17">
        <v>1.8725027838387701E-2</v>
      </c>
      <c r="AK410" s="17">
        <v>6.6459438536989601E-2</v>
      </c>
      <c r="AL410" s="17"/>
      <c r="AM410" s="17">
        <v>5.9085420649099404E-3</v>
      </c>
    </row>
    <row r="411" spans="2:39" x14ac:dyDescent="0.35">
      <c r="B411" t="s">
        <v>137</v>
      </c>
      <c r="C411" s="17">
        <v>0.65814358377333804</v>
      </c>
      <c r="D411" s="17">
        <v>0.64264061483683099</v>
      </c>
      <c r="E411" s="17">
        <v>0.67550567070216205</v>
      </c>
      <c r="F411" s="17"/>
      <c r="G411" s="17">
        <v>0.705893812786625</v>
      </c>
      <c r="H411" s="17">
        <v>0.71080889797659297</v>
      </c>
      <c r="I411" s="17">
        <v>0.66932085022986698</v>
      </c>
      <c r="J411" s="17">
        <v>0.64779635924385004</v>
      </c>
      <c r="K411" s="17">
        <v>0.63568663247078405</v>
      </c>
      <c r="L411" s="17">
        <v>0.59939581699915101</v>
      </c>
      <c r="M411" s="17"/>
      <c r="N411" s="17">
        <v>0.61116713329738204</v>
      </c>
      <c r="O411" s="17">
        <v>0.59213432148742795</v>
      </c>
      <c r="P411" s="17">
        <v>0.67017041335967498</v>
      </c>
      <c r="Q411" s="17">
        <v>0.62955858824701905</v>
      </c>
      <c r="R411" s="17">
        <v>0.59619636306579105</v>
      </c>
      <c r="S411" s="17">
        <v>0.30069364102777002</v>
      </c>
      <c r="T411" s="17">
        <v>0.63939388897002303</v>
      </c>
      <c r="U411" s="17">
        <v>0.91405858412493302</v>
      </c>
      <c r="V411" s="17">
        <v>0.730445588683441</v>
      </c>
      <c r="W411" s="17">
        <v>0.70274402634331201</v>
      </c>
      <c r="X411" s="17">
        <v>0.71609134245880401</v>
      </c>
      <c r="Y411" s="17">
        <v>0.78687333354</v>
      </c>
      <c r="Z411" s="17">
        <v>0.70308411067353604</v>
      </c>
      <c r="AA411" s="17">
        <v>0.80539673681605894</v>
      </c>
      <c r="AB411" s="17">
        <v>0.69269755925361398</v>
      </c>
      <c r="AC411" s="17">
        <v>0.76872812892201403</v>
      </c>
      <c r="AD411" s="17">
        <v>0.76375870888197706</v>
      </c>
      <c r="AE411" s="17">
        <v>1</v>
      </c>
      <c r="AF411" s="17">
        <v>1</v>
      </c>
      <c r="AG411" s="17">
        <v>0.71375554521951101</v>
      </c>
      <c r="AH411" s="17">
        <v>1</v>
      </c>
      <c r="AI411" s="17"/>
      <c r="AJ411" s="17">
        <v>0.74713135165203803</v>
      </c>
      <c r="AK411" s="17">
        <v>0.61427549876062304</v>
      </c>
      <c r="AL411" s="17"/>
      <c r="AM411" s="17">
        <v>0.78320897183471805</v>
      </c>
    </row>
    <row r="412" spans="2:39" x14ac:dyDescent="0.35">
      <c r="B412" t="s">
        <v>138</v>
      </c>
      <c r="C412" s="17">
        <v>2.54462497688673E-2</v>
      </c>
      <c r="D412" s="17">
        <v>4.1184207873368198E-2</v>
      </c>
      <c r="E412" s="17">
        <v>9.6972681083697197E-3</v>
      </c>
      <c r="F412" s="17"/>
      <c r="G412" s="17">
        <v>2.3648075176259099E-2</v>
      </c>
      <c r="H412" s="17">
        <v>4.38622222626113E-2</v>
      </c>
      <c r="I412" s="17">
        <v>2.5576642726722498E-2</v>
      </c>
      <c r="J412" s="17">
        <v>2.3800807233367999E-2</v>
      </c>
      <c r="K412" s="17">
        <v>3.7729699324023799E-2</v>
      </c>
      <c r="L412" s="17">
        <v>0</v>
      </c>
      <c r="M412" s="17"/>
      <c r="N412" s="17">
        <v>5.0583038463169201E-2</v>
      </c>
      <c r="O412" s="17">
        <v>2.2121112618066902E-2</v>
      </c>
      <c r="P412" s="17">
        <v>7.6707404753610098E-3</v>
      </c>
      <c r="Q412" s="17">
        <v>0</v>
      </c>
      <c r="R412" s="17">
        <v>6.7085671426163895E-2</v>
      </c>
      <c r="S412" s="17">
        <v>0</v>
      </c>
      <c r="T412" s="17">
        <v>2.665540353948E-2</v>
      </c>
      <c r="U412" s="17">
        <v>0</v>
      </c>
      <c r="V412" s="17">
        <v>0.15546042131181101</v>
      </c>
      <c r="W412" s="17">
        <v>1.50376411359336E-2</v>
      </c>
      <c r="X412" s="17">
        <v>0</v>
      </c>
      <c r="Y412" s="17">
        <v>0</v>
      </c>
      <c r="Z412" s="17">
        <v>0</v>
      </c>
      <c r="AA412" s="17">
        <v>3.84494479142833E-2</v>
      </c>
      <c r="AB412" s="17">
        <v>0</v>
      </c>
      <c r="AC412" s="17">
        <v>0</v>
      </c>
      <c r="AD412" s="17">
        <v>0</v>
      </c>
      <c r="AE412" s="17">
        <v>0</v>
      </c>
      <c r="AF412" s="17">
        <v>0</v>
      </c>
      <c r="AG412" s="17">
        <v>0</v>
      </c>
      <c r="AH412" s="17">
        <v>0</v>
      </c>
      <c r="AI412" s="17"/>
      <c r="AJ412" s="17">
        <v>1.3006805002721399E-2</v>
      </c>
      <c r="AK412" s="17">
        <v>3.0224585067948E-2</v>
      </c>
      <c r="AL412" s="17"/>
      <c r="AM412" s="17">
        <v>1.72235789949126E-2</v>
      </c>
    </row>
    <row r="413" spans="2:39" x14ac:dyDescent="0.35">
      <c r="B413" t="s">
        <v>139</v>
      </c>
      <c r="C413" s="17">
        <v>0.63269733400447004</v>
      </c>
      <c r="D413" s="17">
        <v>0.60145640696346303</v>
      </c>
      <c r="E413" s="17">
        <v>0.66580840259379204</v>
      </c>
      <c r="F413" s="17"/>
      <c r="G413" s="17">
        <v>0.682245737610366</v>
      </c>
      <c r="H413" s="17">
        <v>0.66694667571398203</v>
      </c>
      <c r="I413" s="17">
        <v>0.64374420750314498</v>
      </c>
      <c r="J413" s="17">
        <v>0.62399555201048196</v>
      </c>
      <c r="K413" s="17">
        <v>0.59795693314676002</v>
      </c>
      <c r="L413" s="17">
        <v>0.59939581699915101</v>
      </c>
      <c r="M413" s="17"/>
      <c r="N413" s="17">
        <v>0.56058409483421301</v>
      </c>
      <c r="O413" s="17">
        <v>0.57001320886936102</v>
      </c>
      <c r="P413" s="17">
        <v>0.66249967288431399</v>
      </c>
      <c r="Q413" s="17">
        <v>0.62955858824701905</v>
      </c>
      <c r="R413" s="17">
        <v>0.52911069163962698</v>
      </c>
      <c r="S413" s="17">
        <v>0.30069364102777002</v>
      </c>
      <c r="T413" s="17">
        <v>0.61273848543054299</v>
      </c>
      <c r="U413" s="17">
        <v>0.91405858412493302</v>
      </c>
      <c r="V413" s="17">
        <v>0.57498516737162997</v>
      </c>
      <c r="W413" s="17">
        <v>0.68770638520737803</v>
      </c>
      <c r="X413" s="17">
        <v>0.71609134245880401</v>
      </c>
      <c r="Y413" s="17">
        <v>0.78687333354</v>
      </c>
      <c r="Z413" s="17">
        <v>0.70308411067353604</v>
      </c>
      <c r="AA413" s="17">
        <v>0.76694728890177599</v>
      </c>
      <c r="AB413" s="17">
        <v>0.69269755925361398</v>
      </c>
      <c r="AC413" s="17">
        <v>0.76872812892201403</v>
      </c>
      <c r="AD413" s="17">
        <v>0.76375870888197706</v>
      </c>
      <c r="AE413" s="17">
        <v>1</v>
      </c>
      <c r="AF413" s="17">
        <v>1</v>
      </c>
      <c r="AG413" s="17">
        <v>0.71375554521951101</v>
      </c>
      <c r="AH413" s="17">
        <v>1</v>
      </c>
      <c r="AI413" s="17"/>
      <c r="AJ413" s="17">
        <v>0.73412454664931603</v>
      </c>
      <c r="AK413" s="17">
        <v>0.58405091369267503</v>
      </c>
      <c r="AL413" s="17"/>
      <c r="AM413" s="17">
        <v>0.76598539283980505</v>
      </c>
    </row>
    <row r="414" spans="2:39"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row>
    <row r="415" spans="2:39" x14ac:dyDescent="0.35">
      <c r="B415" s="6" t="s">
        <v>209</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row>
    <row r="416" spans="2:39" x14ac:dyDescent="0.35">
      <c r="B416" s="24" t="s">
        <v>87</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row>
    <row r="417" spans="2:39" x14ac:dyDescent="0.35">
      <c r="B417" t="s">
        <v>202</v>
      </c>
      <c r="C417" s="17">
        <v>2.01699784368315E-2</v>
      </c>
      <c r="D417" s="17">
        <v>2.7549605761323301E-2</v>
      </c>
      <c r="E417" s="17">
        <v>1.4232097620903401E-2</v>
      </c>
      <c r="F417" s="17"/>
      <c r="G417" s="17">
        <v>5.77380262164559E-2</v>
      </c>
      <c r="H417" s="17">
        <v>1.7510813039609999E-2</v>
      </c>
      <c r="I417" s="17">
        <v>1.7305925624093301E-2</v>
      </c>
      <c r="J417" s="17">
        <v>3.2574521073458901E-2</v>
      </c>
      <c r="K417" s="17">
        <v>0</v>
      </c>
      <c r="L417" s="17">
        <v>0</v>
      </c>
      <c r="M417" s="17"/>
      <c r="N417" s="17">
        <v>0</v>
      </c>
      <c r="O417" s="17">
        <v>3.0717287359324701E-2</v>
      </c>
      <c r="P417" s="17">
        <v>0</v>
      </c>
      <c r="Q417" s="17">
        <v>2.7489059383117902E-2</v>
      </c>
      <c r="R417" s="17">
        <v>0</v>
      </c>
      <c r="S417" s="17">
        <v>0</v>
      </c>
      <c r="T417" s="17">
        <v>3.10947526811967E-2</v>
      </c>
      <c r="U417" s="17">
        <v>0</v>
      </c>
      <c r="V417" s="17">
        <v>0</v>
      </c>
      <c r="W417" s="17">
        <v>2.7461566667357499E-2</v>
      </c>
      <c r="X417" s="17">
        <v>0.156196735626809</v>
      </c>
      <c r="Y417" s="17">
        <v>0</v>
      </c>
      <c r="Z417" s="17">
        <v>0</v>
      </c>
      <c r="AA417" s="17">
        <v>0</v>
      </c>
      <c r="AB417" s="17">
        <v>0</v>
      </c>
      <c r="AC417" s="17">
        <v>0</v>
      </c>
      <c r="AD417" s="17">
        <v>0.104347002690273</v>
      </c>
      <c r="AE417" s="17" t="s">
        <v>85</v>
      </c>
      <c r="AF417" s="17">
        <v>0</v>
      </c>
      <c r="AG417" s="17">
        <v>0</v>
      </c>
      <c r="AH417" s="17" t="s">
        <v>85</v>
      </c>
      <c r="AI417" s="17"/>
      <c r="AJ417" s="17">
        <v>1.4415171297330401E-2</v>
      </c>
      <c r="AK417" s="17">
        <v>2.4935555564377002E-2</v>
      </c>
      <c r="AL417" s="17"/>
      <c r="AM417" s="17">
        <v>2.01699784368315E-2</v>
      </c>
    </row>
    <row r="418" spans="2:39" x14ac:dyDescent="0.35">
      <c r="B418" t="s">
        <v>203</v>
      </c>
      <c r="C418" s="17">
        <v>0.137158003062304</v>
      </c>
      <c r="D418" s="17">
        <v>0.13491183871364501</v>
      </c>
      <c r="E418" s="17">
        <v>0.13997574623051701</v>
      </c>
      <c r="F418" s="17"/>
      <c r="G418" s="17">
        <v>0.146765318208015</v>
      </c>
      <c r="H418" s="17">
        <v>0.11639026790257501</v>
      </c>
      <c r="I418" s="17">
        <v>0.21809357448467701</v>
      </c>
      <c r="J418" s="17">
        <v>0.10519988890042301</v>
      </c>
      <c r="K418" s="17">
        <v>3.3543463834391898E-2</v>
      </c>
      <c r="L418" s="17">
        <v>0.16663149256901799</v>
      </c>
      <c r="M418" s="17"/>
      <c r="N418" s="17">
        <v>0.10272540985437099</v>
      </c>
      <c r="O418" s="17">
        <v>0.108842875019849</v>
      </c>
      <c r="P418" s="17">
        <v>0.19433668257697101</v>
      </c>
      <c r="Q418" s="17">
        <v>7.6968127802589895E-2</v>
      </c>
      <c r="R418" s="17">
        <v>0.20758980752814299</v>
      </c>
      <c r="S418" s="17">
        <v>8.94848083446078E-2</v>
      </c>
      <c r="T418" s="17">
        <v>0.101410947924711</v>
      </c>
      <c r="U418" s="17">
        <v>0.180728917660854</v>
      </c>
      <c r="V418" s="17">
        <v>0.423007362082639</v>
      </c>
      <c r="W418" s="17">
        <v>4.1871193819382098E-2</v>
      </c>
      <c r="X418" s="17">
        <v>0.31734020347039299</v>
      </c>
      <c r="Y418" s="17">
        <v>0</v>
      </c>
      <c r="Z418" s="17">
        <v>0.219777064527134</v>
      </c>
      <c r="AA418" s="17">
        <v>0</v>
      </c>
      <c r="AB418" s="17">
        <v>0</v>
      </c>
      <c r="AC418" s="17">
        <v>0</v>
      </c>
      <c r="AD418" s="17">
        <v>0.25806021367392601</v>
      </c>
      <c r="AE418" s="17" t="s">
        <v>85</v>
      </c>
      <c r="AF418" s="17">
        <v>1</v>
      </c>
      <c r="AG418" s="17">
        <v>0</v>
      </c>
      <c r="AH418" s="17" t="s">
        <v>85</v>
      </c>
      <c r="AI418" s="17"/>
      <c r="AJ418" s="17">
        <v>0.160723306984831</v>
      </c>
      <c r="AK418" s="17">
        <v>0.11856355419515199</v>
      </c>
      <c r="AL418" s="17"/>
      <c r="AM418" s="17">
        <v>0.137158003062304</v>
      </c>
    </row>
    <row r="419" spans="2:39" x14ac:dyDescent="0.35">
      <c r="B419" t="s">
        <v>204</v>
      </c>
      <c r="C419" s="17">
        <v>0.28271939499300103</v>
      </c>
      <c r="D419" s="17">
        <v>0.307824641324701</v>
      </c>
      <c r="E419" s="17">
        <v>0.26402858372440102</v>
      </c>
      <c r="F419" s="17"/>
      <c r="G419" s="17">
        <v>0.28760777360481998</v>
      </c>
      <c r="H419" s="17">
        <v>0.287148169632364</v>
      </c>
      <c r="I419" s="17">
        <v>0.21845619572733299</v>
      </c>
      <c r="J419" s="17">
        <v>0.34446286557661099</v>
      </c>
      <c r="K419" s="17">
        <v>0.36615167328905701</v>
      </c>
      <c r="L419" s="17">
        <v>0.21815473002921701</v>
      </c>
      <c r="M419" s="17"/>
      <c r="N419" s="17">
        <v>0.302197109179417</v>
      </c>
      <c r="O419" s="17">
        <v>0.31227967481402602</v>
      </c>
      <c r="P419" s="17">
        <v>0.36928723426150001</v>
      </c>
      <c r="Q419" s="17">
        <v>0.30075390585010298</v>
      </c>
      <c r="R419" s="17">
        <v>0.20189964375388</v>
      </c>
      <c r="S419" s="17">
        <v>0.24261441771724801</v>
      </c>
      <c r="T419" s="17">
        <v>0.26428784171143299</v>
      </c>
      <c r="U419" s="17">
        <v>0.28641383180094798</v>
      </c>
      <c r="V419" s="17">
        <v>0.14054540506403401</v>
      </c>
      <c r="W419" s="17">
        <v>0.25127367993684702</v>
      </c>
      <c r="X419" s="17">
        <v>0</v>
      </c>
      <c r="Y419" s="17">
        <v>0.58885591439423501</v>
      </c>
      <c r="Z419" s="17">
        <v>0.45778119653035998</v>
      </c>
      <c r="AA419" s="17">
        <v>0.142502158763292</v>
      </c>
      <c r="AB419" s="17">
        <v>0.31522059534507102</v>
      </c>
      <c r="AC419" s="17">
        <v>0.21456854770216399</v>
      </c>
      <c r="AD419" s="17">
        <v>0.16596597707892499</v>
      </c>
      <c r="AE419" s="17" t="s">
        <v>85</v>
      </c>
      <c r="AF419" s="17">
        <v>0</v>
      </c>
      <c r="AG419" s="17">
        <v>0.51936326632136998</v>
      </c>
      <c r="AH419" s="17" t="s">
        <v>85</v>
      </c>
      <c r="AI419" s="17"/>
      <c r="AJ419" s="17">
        <v>0.26043275704166202</v>
      </c>
      <c r="AK419" s="17">
        <v>0.30276946223651602</v>
      </c>
      <c r="AL419" s="17"/>
      <c r="AM419" s="17">
        <v>0.28271939499300103</v>
      </c>
    </row>
    <row r="420" spans="2:39" x14ac:dyDescent="0.35">
      <c r="B420" t="s">
        <v>205</v>
      </c>
      <c r="C420" s="17">
        <v>0.327620620541623</v>
      </c>
      <c r="D420" s="17">
        <v>0.33023816800728001</v>
      </c>
      <c r="E420" s="17">
        <v>0.327774111948201</v>
      </c>
      <c r="F420" s="17"/>
      <c r="G420" s="17">
        <v>0.27854774275524402</v>
      </c>
      <c r="H420" s="17">
        <v>0.346458039380306</v>
      </c>
      <c r="I420" s="17">
        <v>0.288162755353155</v>
      </c>
      <c r="J420" s="17">
        <v>0.29978812106298602</v>
      </c>
      <c r="K420" s="17">
        <v>0.352987312992671</v>
      </c>
      <c r="L420" s="17">
        <v>0.428282345113981</v>
      </c>
      <c r="M420" s="17"/>
      <c r="N420" s="17">
        <v>0.22599490915075701</v>
      </c>
      <c r="O420" s="17">
        <v>0.28820443128617601</v>
      </c>
      <c r="P420" s="17">
        <v>0.24463378277483599</v>
      </c>
      <c r="Q420" s="17">
        <v>0.43635750686012298</v>
      </c>
      <c r="R420" s="17">
        <v>0.39275198380329801</v>
      </c>
      <c r="S420" s="17">
        <v>0.386418491545031</v>
      </c>
      <c r="T420" s="17">
        <v>0.36021937134561799</v>
      </c>
      <c r="U420" s="17">
        <v>0.120475722283378</v>
      </c>
      <c r="V420" s="17">
        <v>0.138490316951798</v>
      </c>
      <c r="W420" s="17">
        <v>0.41094255874173202</v>
      </c>
      <c r="X420" s="17">
        <v>0.52646306090279804</v>
      </c>
      <c r="Y420" s="17">
        <v>0.41114408560576499</v>
      </c>
      <c r="Z420" s="17">
        <v>0.182849465231504</v>
      </c>
      <c r="AA420" s="17">
        <v>0.71308420264827099</v>
      </c>
      <c r="AB420" s="17">
        <v>0.30563852673449299</v>
      </c>
      <c r="AC420" s="17">
        <v>0.36768437865731601</v>
      </c>
      <c r="AD420" s="17">
        <v>0.234469553759932</v>
      </c>
      <c r="AE420" s="17" t="s">
        <v>85</v>
      </c>
      <c r="AF420" s="17">
        <v>0</v>
      </c>
      <c r="AG420" s="17">
        <v>0.48063673367863002</v>
      </c>
      <c r="AH420" s="17" t="s">
        <v>85</v>
      </c>
      <c r="AI420" s="17"/>
      <c r="AJ420" s="17">
        <v>0.31213396327786302</v>
      </c>
      <c r="AK420" s="17">
        <v>0.33570831759719999</v>
      </c>
      <c r="AL420" s="17"/>
      <c r="AM420" s="17">
        <v>0.327620620541623</v>
      </c>
    </row>
    <row r="421" spans="2:39" x14ac:dyDescent="0.35">
      <c r="B421" t="s">
        <v>206</v>
      </c>
      <c r="C421" s="17">
        <v>0.128374052002067</v>
      </c>
      <c r="D421" s="17">
        <v>0.121208198009577</v>
      </c>
      <c r="E421" s="17">
        <v>0.13266073214081001</v>
      </c>
      <c r="F421" s="17"/>
      <c r="G421" s="17">
        <v>0.124517172875208</v>
      </c>
      <c r="H421" s="17">
        <v>0.11805541199510799</v>
      </c>
      <c r="I421" s="17">
        <v>0.17477033763854199</v>
      </c>
      <c r="J421" s="17">
        <v>0.10389365225069799</v>
      </c>
      <c r="K421" s="17">
        <v>0.114069050164836</v>
      </c>
      <c r="L421" s="17">
        <v>0.10760292307463699</v>
      </c>
      <c r="M421" s="17"/>
      <c r="N421" s="17">
        <v>0.22242351083754999</v>
      </c>
      <c r="O421" s="17">
        <v>0.119601693970931</v>
      </c>
      <c r="P421" s="17">
        <v>0.11521695091536401</v>
      </c>
      <c r="Q421" s="17">
        <v>9.72824456942529E-2</v>
      </c>
      <c r="R421" s="17">
        <v>0.112944687950784</v>
      </c>
      <c r="S421" s="17">
        <v>0.28148228239311301</v>
      </c>
      <c r="T421" s="17">
        <v>0.196360904108385</v>
      </c>
      <c r="U421" s="17">
        <v>0</v>
      </c>
      <c r="V421" s="17">
        <v>0.12401738604790601</v>
      </c>
      <c r="W421" s="17">
        <v>0.19568292051148101</v>
      </c>
      <c r="X421" s="17">
        <v>0</v>
      </c>
      <c r="Y421" s="17">
        <v>0</v>
      </c>
      <c r="Z421" s="17">
        <v>0.139592273711001</v>
      </c>
      <c r="AA421" s="17">
        <v>0</v>
      </c>
      <c r="AB421" s="17">
        <v>6.8665825845333706E-2</v>
      </c>
      <c r="AC421" s="17">
        <v>8.4622582354885803E-2</v>
      </c>
      <c r="AD421" s="17">
        <v>5.8121553509192701E-2</v>
      </c>
      <c r="AE421" s="17" t="s">
        <v>85</v>
      </c>
      <c r="AF421" s="17">
        <v>0</v>
      </c>
      <c r="AG421" s="17">
        <v>0</v>
      </c>
      <c r="AH421" s="17" t="s">
        <v>85</v>
      </c>
      <c r="AI421" s="17"/>
      <c r="AJ421" s="17">
        <v>0.16274369093083399</v>
      </c>
      <c r="AK421" s="17">
        <v>0.103054409787627</v>
      </c>
      <c r="AL421" s="17"/>
      <c r="AM421" s="17">
        <v>0.128374052002067</v>
      </c>
    </row>
    <row r="422" spans="2:39" x14ac:dyDescent="0.35">
      <c r="B422" t="s">
        <v>207</v>
      </c>
      <c r="C422" s="17">
        <v>2.8027827455328599E-2</v>
      </c>
      <c r="D422" s="17">
        <v>3.1319707127015803E-2</v>
      </c>
      <c r="E422" s="17">
        <v>2.55132637669028E-2</v>
      </c>
      <c r="F422" s="17"/>
      <c r="G422" s="17">
        <v>0</v>
      </c>
      <c r="H422" s="17">
        <v>4.1624262370988097E-2</v>
      </c>
      <c r="I422" s="17">
        <v>1.68420250864257E-2</v>
      </c>
      <c r="J422" s="17">
        <v>6.9654687598688397E-2</v>
      </c>
      <c r="K422" s="17">
        <v>3.0497355677661799E-2</v>
      </c>
      <c r="L422" s="17">
        <v>0</v>
      </c>
      <c r="M422" s="17"/>
      <c r="N422" s="17">
        <v>8.0533989383761204E-2</v>
      </c>
      <c r="O422" s="17">
        <v>4.26272077749415E-2</v>
      </c>
      <c r="P422" s="17">
        <v>3.4952984244434403E-2</v>
      </c>
      <c r="Q422" s="17">
        <v>0</v>
      </c>
      <c r="R422" s="17">
        <v>0</v>
      </c>
      <c r="S422" s="17">
        <v>0</v>
      </c>
      <c r="T422" s="17">
        <v>1.8151388636710099E-2</v>
      </c>
      <c r="U422" s="17">
        <v>0</v>
      </c>
      <c r="V422" s="17">
        <v>0.10072376792879401</v>
      </c>
      <c r="W422" s="17">
        <v>1.23294867149436E-2</v>
      </c>
      <c r="X422" s="17">
        <v>0</v>
      </c>
      <c r="Y422" s="17">
        <v>0</v>
      </c>
      <c r="Z422" s="17">
        <v>0</v>
      </c>
      <c r="AA422" s="17">
        <v>9.2751057107930995E-2</v>
      </c>
      <c r="AB422" s="17">
        <v>9.9057302436209096E-2</v>
      </c>
      <c r="AC422" s="17">
        <v>0</v>
      </c>
      <c r="AD422" s="17">
        <v>0</v>
      </c>
      <c r="AE422" s="17" t="s">
        <v>85</v>
      </c>
      <c r="AF422" s="17">
        <v>0</v>
      </c>
      <c r="AG422" s="17">
        <v>0</v>
      </c>
      <c r="AH422" s="17" t="s">
        <v>85</v>
      </c>
      <c r="AI422" s="17"/>
      <c r="AJ422" s="17">
        <v>3.1224098975436199E-2</v>
      </c>
      <c r="AK422" s="17">
        <v>2.6211134323217901E-2</v>
      </c>
      <c r="AL422" s="17"/>
      <c r="AM422" s="17">
        <v>2.8027827455328599E-2</v>
      </c>
    </row>
    <row r="423" spans="2:39" x14ac:dyDescent="0.35">
      <c r="B423" t="s">
        <v>208</v>
      </c>
      <c r="C423" s="17">
        <v>6.9122601980761899E-3</v>
      </c>
      <c r="D423" s="17">
        <v>8.3083986048564495E-3</v>
      </c>
      <c r="E423" s="17">
        <v>5.81071592789146E-3</v>
      </c>
      <c r="F423" s="17"/>
      <c r="G423" s="17">
        <v>7.8320830794173599E-3</v>
      </c>
      <c r="H423" s="17">
        <v>5.3742903541511601E-3</v>
      </c>
      <c r="I423" s="17">
        <v>1.53368243368837E-2</v>
      </c>
      <c r="J423" s="17">
        <v>7.1801805516161603E-3</v>
      </c>
      <c r="K423" s="17">
        <v>0</v>
      </c>
      <c r="L423" s="17">
        <v>0</v>
      </c>
      <c r="M423" s="17"/>
      <c r="N423" s="17">
        <v>0</v>
      </c>
      <c r="O423" s="17">
        <v>5.7602519328282999E-3</v>
      </c>
      <c r="P423" s="17">
        <v>0</v>
      </c>
      <c r="Q423" s="17">
        <v>0</v>
      </c>
      <c r="R423" s="17">
        <v>1.59542399185503E-2</v>
      </c>
      <c r="S423" s="17">
        <v>0</v>
      </c>
      <c r="T423" s="17">
        <v>0</v>
      </c>
      <c r="U423" s="17">
        <v>0</v>
      </c>
      <c r="V423" s="17">
        <v>0</v>
      </c>
      <c r="W423" s="17">
        <v>0</v>
      </c>
      <c r="X423" s="17">
        <v>0</v>
      </c>
      <c r="Y423" s="17">
        <v>0</v>
      </c>
      <c r="Z423" s="17">
        <v>0</v>
      </c>
      <c r="AA423" s="17">
        <v>5.1662581480506002E-2</v>
      </c>
      <c r="AB423" s="17">
        <v>0.11795862280302399</v>
      </c>
      <c r="AC423" s="17">
        <v>8.4622582354885803E-2</v>
      </c>
      <c r="AD423" s="17">
        <v>0</v>
      </c>
      <c r="AE423" s="17" t="s">
        <v>85</v>
      </c>
      <c r="AF423" s="17">
        <v>0</v>
      </c>
      <c r="AG423" s="17">
        <v>0</v>
      </c>
      <c r="AH423" s="17" t="s">
        <v>85</v>
      </c>
      <c r="AI423" s="17"/>
      <c r="AJ423" s="17">
        <v>1.12334132761826E-2</v>
      </c>
      <c r="AK423" s="17">
        <v>1.7497075217727E-3</v>
      </c>
      <c r="AL423" s="17"/>
      <c r="AM423" s="17">
        <v>6.9122601980761899E-3</v>
      </c>
    </row>
    <row r="424" spans="2:39" x14ac:dyDescent="0.35">
      <c r="B424" t="s">
        <v>62</v>
      </c>
      <c r="C424" s="17">
        <v>6.9017863310768701E-2</v>
      </c>
      <c r="D424" s="17">
        <v>3.8639442451601398E-2</v>
      </c>
      <c r="E424" s="17">
        <v>9.0004748640373403E-2</v>
      </c>
      <c r="F424" s="17"/>
      <c r="G424" s="17">
        <v>9.6991883260840003E-2</v>
      </c>
      <c r="H424" s="17">
        <v>6.7438745324898006E-2</v>
      </c>
      <c r="I424" s="17">
        <v>5.1032361748891003E-2</v>
      </c>
      <c r="J424" s="17">
        <v>3.7246082985518701E-2</v>
      </c>
      <c r="K424" s="17">
        <v>0.102751144041382</v>
      </c>
      <c r="L424" s="17">
        <v>7.9328509213145895E-2</v>
      </c>
      <c r="M424" s="17"/>
      <c r="N424" s="17">
        <v>6.6125071594142798E-2</v>
      </c>
      <c r="O424" s="17">
        <v>9.1966577841922595E-2</v>
      </c>
      <c r="P424" s="17">
        <v>4.1572365226894802E-2</v>
      </c>
      <c r="Q424" s="17">
        <v>6.1148954409813501E-2</v>
      </c>
      <c r="R424" s="17">
        <v>6.8859637045344896E-2</v>
      </c>
      <c r="S424" s="17">
        <v>0</v>
      </c>
      <c r="T424" s="17">
        <v>2.8474793591945501E-2</v>
      </c>
      <c r="U424" s="17">
        <v>0.41238152825482</v>
      </c>
      <c r="V424" s="17">
        <v>7.3215761924828898E-2</v>
      </c>
      <c r="W424" s="17">
        <v>6.0438593608256798E-2</v>
      </c>
      <c r="X424" s="17">
        <v>0</v>
      </c>
      <c r="Y424" s="17">
        <v>0</v>
      </c>
      <c r="Z424" s="17">
        <v>0</v>
      </c>
      <c r="AA424" s="17">
        <v>0</v>
      </c>
      <c r="AB424" s="17">
        <v>9.3459126835868697E-2</v>
      </c>
      <c r="AC424" s="17">
        <v>0.248501908930748</v>
      </c>
      <c r="AD424" s="17">
        <v>0.17903569928775101</v>
      </c>
      <c r="AE424" s="17" t="s">
        <v>85</v>
      </c>
      <c r="AF424" s="17">
        <v>0</v>
      </c>
      <c r="AG424" s="17">
        <v>0</v>
      </c>
      <c r="AH424" s="17" t="s">
        <v>85</v>
      </c>
      <c r="AI424" s="17"/>
      <c r="AJ424" s="17">
        <v>4.7093598215861399E-2</v>
      </c>
      <c r="AK424" s="17">
        <v>8.7007858774137095E-2</v>
      </c>
      <c r="AL424" s="17"/>
      <c r="AM424" s="17">
        <v>6.9017863310768701E-2</v>
      </c>
    </row>
    <row r="425" spans="2:39" x14ac:dyDescent="0.3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row>
    <row r="426" spans="2:39" x14ac:dyDescent="0.35">
      <c r="B426" s="6" t="s">
        <v>215</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row>
    <row r="427" spans="2:39" x14ac:dyDescent="0.35">
      <c r="B427" s="24" t="s">
        <v>102</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row>
    <row r="428" spans="2:39" x14ac:dyDescent="0.35">
      <c r="B428" t="s">
        <v>210</v>
      </c>
      <c r="C428" s="17">
        <v>9.3904881889827596E-2</v>
      </c>
      <c r="D428" s="17">
        <v>9.6232894721027196E-2</v>
      </c>
      <c r="E428" s="17">
        <v>9.1695114804505401E-2</v>
      </c>
      <c r="F428" s="17"/>
      <c r="G428" s="17">
        <v>3.3365996309930999E-2</v>
      </c>
      <c r="H428" s="17">
        <v>0.102914331406648</v>
      </c>
      <c r="I428" s="17">
        <v>0.15759568215414901</v>
      </c>
      <c r="J428" s="17">
        <v>0.110291342455823</v>
      </c>
      <c r="K428" s="17">
        <v>9.1822050817204195E-2</v>
      </c>
      <c r="L428" s="17">
        <v>3.2475546171947603E-2</v>
      </c>
      <c r="M428" s="17"/>
      <c r="N428" s="17">
        <v>0.13970191885531399</v>
      </c>
      <c r="O428" s="17">
        <v>5.6394940583028498E-2</v>
      </c>
      <c r="P428" s="17">
        <v>0.112013477656235</v>
      </c>
      <c r="Q428" s="17">
        <v>0.13323091006416701</v>
      </c>
      <c r="R428" s="17">
        <v>8.1917252621402203E-2</v>
      </c>
      <c r="S428" s="17">
        <v>0.303983864062013</v>
      </c>
      <c r="T428" s="17">
        <v>5.8500677354841699E-2</v>
      </c>
      <c r="U428" s="17">
        <v>0</v>
      </c>
      <c r="V428" s="17">
        <v>0.32686229108929099</v>
      </c>
      <c r="W428" s="17">
        <v>6.4283818655919103E-2</v>
      </c>
      <c r="X428" s="17">
        <v>0.27836461486111902</v>
      </c>
      <c r="Y428" s="17">
        <v>7.7137885415930002E-2</v>
      </c>
      <c r="Z428" s="17">
        <v>0</v>
      </c>
      <c r="AA428" s="17">
        <v>6.4889673332326397E-2</v>
      </c>
      <c r="AB428" s="17">
        <v>0</v>
      </c>
      <c r="AC428" s="17">
        <v>0.147907706433724</v>
      </c>
      <c r="AD428" s="17">
        <v>0.10773943098663701</v>
      </c>
      <c r="AE428" s="17">
        <v>0</v>
      </c>
      <c r="AF428" s="17">
        <v>0.110527286992417</v>
      </c>
      <c r="AG428" s="17">
        <v>0</v>
      </c>
      <c r="AH428" s="17">
        <v>0.18580657983621099</v>
      </c>
      <c r="AI428" s="17"/>
      <c r="AJ428" s="17">
        <v>0.10550480802635701</v>
      </c>
      <c r="AK428" s="17">
        <v>8.8461475691621799E-2</v>
      </c>
      <c r="AL428" s="17"/>
      <c r="AM428" s="17">
        <v>8.4782756522045699E-2</v>
      </c>
    </row>
    <row r="429" spans="2:39" x14ac:dyDescent="0.35">
      <c r="B429" t="s">
        <v>211</v>
      </c>
      <c r="C429" s="17">
        <v>0.32986786095957898</v>
      </c>
      <c r="D429" s="17">
        <v>0.35193193264077099</v>
      </c>
      <c r="E429" s="17">
        <v>0.30780781207597802</v>
      </c>
      <c r="F429" s="17"/>
      <c r="G429" s="17">
        <v>0.37013964338254601</v>
      </c>
      <c r="H429" s="17">
        <v>0.38166107199924498</v>
      </c>
      <c r="I429" s="17">
        <v>0.270752892559952</v>
      </c>
      <c r="J429" s="17">
        <v>0.316405657972048</v>
      </c>
      <c r="K429" s="17">
        <v>0.26291786605377698</v>
      </c>
      <c r="L429" s="17">
        <v>0.38871486463962601</v>
      </c>
      <c r="M429" s="17"/>
      <c r="N429" s="17">
        <v>0.27581772123792198</v>
      </c>
      <c r="O429" s="17">
        <v>0.27224782901317501</v>
      </c>
      <c r="P429" s="17">
        <v>0.42897050918634999</v>
      </c>
      <c r="Q429" s="17">
        <v>0.21312914218464801</v>
      </c>
      <c r="R429" s="17">
        <v>0.30726244080443799</v>
      </c>
      <c r="S429" s="17">
        <v>0.135984389638312</v>
      </c>
      <c r="T429" s="17">
        <v>0.44533846257267701</v>
      </c>
      <c r="U429" s="17">
        <v>0.43045608984769901</v>
      </c>
      <c r="V429" s="17">
        <v>0.24231339517935099</v>
      </c>
      <c r="W429" s="17">
        <v>0.38878105004700703</v>
      </c>
      <c r="X429" s="17">
        <v>0.15360805661293001</v>
      </c>
      <c r="Y429" s="17">
        <v>0.29452184148523602</v>
      </c>
      <c r="Z429" s="17">
        <v>0.19332458156708701</v>
      </c>
      <c r="AA429" s="17">
        <v>0.30688638412518499</v>
      </c>
      <c r="AB429" s="17">
        <v>0.45700101772051399</v>
      </c>
      <c r="AC429" s="17">
        <v>0.37443043377870899</v>
      </c>
      <c r="AD429" s="17">
        <v>0.34195099946724999</v>
      </c>
      <c r="AE429" s="17">
        <v>0</v>
      </c>
      <c r="AF429" s="17">
        <v>0.22224613498033999</v>
      </c>
      <c r="AG429" s="17">
        <v>0.37045076361456197</v>
      </c>
      <c r="AH429" s="17">
        <v>0.42032073599466402</v>
      </c>
      <c r="AI429" s="17"/>
      <c r="AJ429" s="17">
        <v>0.29320531226284402</v>
      </c>
      <c r="AK429" s="17">
        <v>0.35486946913519402</v>
      </c>
      <c r="AL429" s="17"/>
      <c r="AM429" s="17">
        <v>0.31313982652771</v>
      </c>
    </row>
    <row r="430" spans="2:39" x14ac:dyDescent="0.35">
      <c r="B430" t="s">
        <v>212</v>
      </c>
      <c r="C430" s="17">
        <v>0.38090820222732302</v>
      </c>
      <c r="D430" s="17">
        <v>0.36568849854047097</v>
      </c>
      <c r="E430" s="17">
        <v>0.39733813072108698</v>
      </c>
      <c r="F430" s="17"/>
      <c r="G430" s="17">
        <v>0.40101876197250103</v>
      </c>
      <c r="H430" s="17">
        <v>0.35401552156240701</v>
      </c>
      <c r="I430" s="17">
        <v>0.39283980125030399</v>
      </c>
      <c r="J430" s="17">
        <v>0.35418725924241301</v>
      </c>
      <c r="K430" s="17">
        <v>0.341789145364707</v>
      </c>
      <c r="L430" s="17">
        <v>0.44735953558390201</v>
      </c>
      <c r="M430" s="17"/>
      <c r="N430" s="17">
        <v>0.42140645474583099</v>
      </c>
      <c r="O430" s="17">
        <v>0.41737942512646398</v>
      </c>
      <c r="P430" s="17">
        <v>0.34089326208818999</v>
      </c>
      <c r="Q430" s="17">
        <v>0.31651043655844402</v>
      </c>
      <c r="R430" s="17">
        <v>0.35377497133111502</v>
      </c>
      <c r="S430" s="17">
        <v>0.510069228643666</v>
      </c>
      <c r="T430" s="17">
        <v>0.33669160478214699</v>
      </c>
      <c r="U430" s="17">
        <v>0.48455903849027898</v>
      </c>
      <c r="V430" s="17">
        <v>0.38945160872415102</v>
      </c>
      <c r="W430" s="17">
        <v>0.395518701391392</v>
      </c>
      <c r="X430" s="17">
        <v>0.34261037966922098</v>
      </c>
      <c r="Y430" s="17">
        <v>0.628340273098834</v>
      </c>
      <c r="Z430" s="17">
        <v>0.47617231065155002</v>
      </c>
      <c r="AA430" s="17">
        <v>0.62822394254248803</v>
      </c>
      <c r="AB430" s="17">
        <v>0.29308984224437501</v>
      </c>
      <c r="AC430" s="17">
        <v>0.32297291547617402</v>
      </c>
      <c r="AD430" s="17">
        <v>0.21659527799939199</v>
      </c>
      <c r="AE430" s="17">
        <v>0</v>
      </c>
      <c r="AF430" s="17">
        <v>0.39316069816186699</v>
      </c>
      <c r="AG430" s="17">
        <v>0.62954923638543803</v>
      </c>
      <c r="AH430" s="17">
        <v>0.39387268416912502</v>
      </c>
      <c r="AI430" s="17"/>
      <c r="AJ430" s="17">
        <v>0.41483734048194598</v>
      </c>
      <c r="AK430" s="17">
        <v>0.355824922099861</v>
      </c>
      <c r="AL430" s="17"/>
      <c r="AM430" s="17">
        <v>0.38390163752328099</v>
      </c>
    </row>
    <row r="431" spans="2:39" x14ac:dyDescent="0.35">
      <c r="B431" t="s">
        <v>213</v>
      </c>
      <c r="C431" s="17">
        <v>0.13291159503202199</v>
      </c>
      <c r="D431" s="17">
        <v>0.132723971854666</v>
      </c>
      <c r="E431" s="17">
        <v>0.13137615656614501</v>
      </c>
      <c r="F431" s="17"/>
      <c r="G431" s="17">
        <v>0.13209294591541201</v>
      </c>
      <c r="H431" s="17">
        <v>0.104073717064539</v>
      </c>
      <c r="I431" s="17">
        <v>0.13284202893762601</v>
      </c>
      <c r="J431" s="17">
        <v>0.11871160024863001</v>
      </c>
      <c r="K431" s="17">
        <v>0.18689365747091799</v>
      </c>
      <c r="L431" s="17">
        <v>0.131450053604524</v>
      </c>
      <c r="M431" s="17"/>
      <c r="N431" s="17">
        <v>6.4893993236028999E-2</v>
      </c>
      <c r="O431" s="17">
        <v>0.17445056548156301</v>
      </c>
      <c r="P431" s="17">
        <v>8.3222240501889297E-2</v>
      </c>
      <c r="Q431" s="17">
        <v>0.28331836787433801</v>
      </c>
      <c r="R431" s="17">
        <v>0.16235340831690501</v>
      </c>
      <c r="S431" s="17">
        <v>4.9962517656008898E-2</v>
      </c>
      <c r="T431" s="17">
        <v>8.3701782145036693E-2</v>
      </c>
      <c r="U431" s="17">
        <v>8.4984871662021705E-2</v>
      </c>
      <c r="V431" s="17">
        <v>0</v>
      </c>
      <c r="W431" s="17">
        <v>0.12544623517717499</v>
      </c>
      <c r="X431" s="17">
        <v>0.225416948856731</v>
      </c>
      <c r="Y431" s="17">
        <v>0</v>
      </c>
      <c r="Z431" s="17">
        <v>0.19425573437448701</v>
      </c>
      <c r="AA431" s="17">
        <v>0</v>
      </c>
      <c r="AB431" s="17">
        <v>0.249909140035111</v>
      </c>
      <c r="AC431" s="17">
        <v>0</v>
      </c>
      <c r="AD431" s="17">
        <v>0.19924504002809401</v>
      </c>
      <c r="AE431" s="17">
        <v>0</v>
      </c>
      <c r="AF431" s="17">
        <v>0.27406587986537501</v>
      </c>
      <c r="AG431" s="17">
        <v>0</v>
      </c>
      <c r="AH431" s="17">
        <v>0</v>
      </c>
      <c r="AI431" s="17"/>
      <c r="AJ431" s="17">
        <v>0.13932300298552799</v>
      </c>
      <c r="AK431" s="17">
        <v>0.13028220452643299</v>
      </c>
      <c r="AL431" s="17"/>
      <c r="AM431" s="17">
        <v>0.15601349427739999</v>
      </c>
    </row>
    <row r="432" spans="2:39" x14ac:dyDescent="0.35">
      <c r="B432" t="s">
        <v>214</v>
      </c>
      <c r="C432" s="17">
        <v>2.07014065189178E-2</v>
      </c>
      <c r="D432" s="17">
        <v>1.8333112235057701E-2</v>
      </c>
      <c r="E432" s="17">
        <v>2.3181126359354001E-2</v>
      </c>
      <c r="F432" s="17"/>
      <c r="G432" s="17">
        <v>1.2192397273386399E-2</v>
      </c>
      <c r="H432" s="17">
        <v>1.31097211855276E-2</v>
      </c>
      <c r="I432" s="17">
        <v>2.43371808869817E-2</v>
      </c>
      <c r="J432" s="17">
        <v>5.1555575262240701E-2</v>
      </c>
      <c r="K432" s="17">
        <v>2.2438697082682198E-2</v>
      </c>
      <c r="L432" s="17">
        <v>0</v>
      </c>
      <c r="M432" s="17"/>
      <c r="N432" s="17">
        <v>1.8652566127094199E-2</v>
      </c>
      <c r="O432" s="17">
        <v>3.2612603739505197E-2</v>
      </c>
      <c r="P432" s="17">
        <v>1.48534478500377E-2</v>
      </c>
      <c r="Q432" s="17">
        <v>0</v>
      </c>
      <c r="R432" s="17">
        <v>4.6002153216036297E-2</v>
      </c>
      <c r="S432" s="17">
        <v>0</v>
      </c>
      <c r="T432" s="17">
        <v>4.3057895301020097E-2</v>
      </c>
      <c r="U432" s="17">
        <v>0</v>
      </c>
      <c r="V432" s="17">
        <v>0</v>
      </c>
      <c r="W432" s="17">
        <v>4.2989806919227604E-3</v>
      </c>
      <c r="X432" s="17">
        <v>0</v>
      </c>
      <c r="Y432" s="17">
        <v>0</v>
      </c>
      <c r="Z432" s="17">
        <v>4.7505720326611399E-2</v>
      </c>
      <c r="AA432" s="17">
        <v>0</v>
      </c>
      <c r="AB432" s="17">
        <v>0</v>
      </c>
      <c r="AC432" s="17">
        <v>0</v>
      </c>
      <c r="AD432" s="17">
        <v>5.5920943030712301E-2</v>
      </c>
      <c r="AE432" s="17">
        <v>0</v>
      </c>
      <c r="AF432" s="17">
        <v>0</v>
      </c>
      <c r="AG432" s="17">
        <v>0</v>
      </c>
      <c r="AH432" s="17">
        <v>0</v>
      </c>
      <c r="AI432" s="17"/>
      <c r="AJ432" s="17">
        <v>2.8052487081429701E-2</v>
      </c>
      <c r="AK432" s="17">
        <v>1.6413440387527199E-2</v>
      </c>
      <c r="AL432" s="17"/>
      <c r="AM432" s="17">
        <v>2.70767242523345E-2</v>
      </c>
    </row>
    <row r="433" spans="2:39" x14ac:dyDescent="0.35">
      <c r="B433" t="s">
        <v>62</v>
      </c>
      <c r="C433" s="17">
        <v>4.170605337233E-2</v>
      </c>
      <c r="D433" s="17">
        <v>3.50895900080073E-2</v>
      </c>
      <c r="E433" s="17">
        <v>4.8601659472930103E-2</v>
      </c>
      <c r="F433" s="17"/>
      <c r="G433" s="17">
        <v>5.1190255146224203E-2</v>
      </c>
      <c r="H433" s="17">
        <v>4.4225636781633298E-2</v>
      </c>
      <c r="I433" s="17">
        <v>2.16324142109873E-2</v>
      </c>
      <c r="J433" s="17">
        <v>4.8848564818845801E-2</v>
      </c>
      <c r="K433" s="17">
        <v>9.4138583210711002E-2</v>
      </c>
      <c r="L433" s="17">
        <v>0</v>
      </c>
      <c r="M433" s="17"/>
      <c r="N433" s="17">
        <v>7.9527345797809706E-2</v>
      </c>
      <c r="O433" s="17">
        <v>4.6914636056264801E-2</v>
      </c>
      <c r="P433" s="17">
        <v>2.0047062717297899E-2</v>
      </c>
      <c r="Q433" s="17">
        <v>5.3811143318401901E-2</v>
      </c>
      <c r="R433" s="17">
        <v>4.8689773710103697E-2</v>
      </c>
      <c r="S433" s="17">
        <v>0</v>
      </c>
      <c r="T433" s="17">
        <v>3.27095778442772E-2</v>
      </c>
      <c r="U433" s="17">
        <v>0</v>
      </c>
      <c r="V433" s="17">
        <v>4.1372705007207203E-2</v>
      </c>
      <c r="W433" s="17">
        <v>2.1671214036584601E-2</v>
      </c>
      <c r="X433" s="17">
        <v>0</v>
      </c>
      <c r="Y433" s="17">
        <v>0</v>
      </c>
      <c r="Z433" s="17">
        <v>8.8741653080264798E-2</v>
      </c>
      <c r="AA433" s="17">
        <v>0</v>
      </c>
      <c r="AB433" s="17">
        <v>0</v>
      </c>
      <c r="AC433" s="17">
        <v>0.15468894431139399</v>
      </c>
      <c r="AD433" s="17">
        <v>7.85483084879149E-2</v>
      </c>
      <c r="AE433" s="17">
        <v>1</v>
      </c>
      <c r="AF433" s="17">
        <v>0</v>
      </c>
      <c r="AG433" s="17">
        <v>0</v>
      </c>
      <c r="AH433" s="17">
        <v>0</v>
      </c>
      <c r="AI433" s="17"/>
      <c r="AJ433" s="17">
        <v>1.90770491618945E-2</v>
      </c>
      <c r="AK433" s="17">
        <v>5.4148488159363198E-2</v>
      </c>
      <c r="AL433" s="17"/>
      <c r="AM433" s="17">
        <v>3.5085560897228703E-2</v>
      </c>
    </row>
    <row r="434" spans="2:39" x14ac:dyDescent="0.35">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row>
    <row r="435" spans="2:39" x14ac:dyDescent="0.35">
      <c r="B435" s="6" t="s">
        <v>220</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row>
    <row r="436" spans="2:39" x14ac:dyDescent="0.35">
      <c r="B436" s="24" t="s">
        <v>87</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row>
    <row r="437" spans="2:39" x14ac:dyDescent="0.35">
      <c r="B437" t="s">
        <v>73</v>
      </c>
      <c r="C437" s="17">
        <v>1.69350759174276E-2</v>
      </c>
      <c r="D437" s="17">
        <v>2.00686520140359E-2</v>
      </c>
      <c r="E437" s="17">
        <v>1.44727225989592E-2</v>
      </c>
      <c r="F437" s="17"/>
      <c r="G437" s="17">
        <v>0</v>
      </c>
      <c r="H437" s="17">
        <v>2.85540894196529E-2</v>
      </c>
      <c r="I437" s="17">
        <v>0</v>
      </c>
      <c r="J437" s="17">
        <v>1.68859614677862E-2</v>
      </c>
      <c r="K437" s="17">
        <v>1.3118275131829201E-2</v>
      </c>
      <c r="L437" s="17">
        <v>5.2365865881784997E-2</v>
      </c>
      <c r="M437" s="17"/>
      <c r="N437" s="17">
        <v>0</v>
      </c>
      <c r="O437" s="17">
        <v>5.7677754535879902E-3</v>
      </c>
      <c r="P437" s="17">
        <v>7.0087398476343293E-2</v>
      </c>
      <c r="Q437" s="17">
        <v>0</v>
      </c>
      <c r="R437" s="17">
        <v>0</v>
      </c>
      <c r="S437" s="17">
        <v>0</v>
      </c>
      <c r="T437" s="17">
        <v>1.8151388636710099E-2</v>
      </c>
      <c r="U437" s="17">
        <v>0</v>
      </c>
      <c r="V437" s="17">
        <v>0</v>
      </c>
      <c r="W437" s="17">
        <v>0</v>
      </c>
      <c r="X437" s="17">
        <v>0</v>
      </c>
      <c r="Y437" s="17">
        <v>0</v>
      </c>
      <c r="Z437" s="17">
        <v>0</v>
      </c>
      <c r="AA437" s="17">
        <v>0</v>
      </c>
      <c r="AB437" s="17">
        <v>0</v>
      </c>
      <c r="AC437" s="17">
        <v>0</v>
      </c>
      <c r="AD437" s="17">
        <v>0.183454616622546</v>
      </c>
      <c r="AE437" s="17" t="s">
        <v>85</v>
      </c>
      <c r="AF437" s="17">
        <v>0</v>
      </c>
      <c r="AG437" s="17">
        <v>0</v>
      </c>
      <c r="AH437" s="17" t="s">
        <v>85</v>
      </c>
      <c r="AI437" s="17"/>
      <c r="AJ437" s="17">
        <v>1.1126538419618401E-2</v>
      </c>
      <c r="AK437" s="17">
        <v>2.16727088782908E-2</v>
      </c>
      <c r="AL437" s="17"/>
      <c r="AM437" s="17">
        <v>1.69350759174276E-2</v>
      </c>
    </row>
    <row r="438" spans="2:39" x14ac:dyDescent="0.35">
      <c r="B438" t="s">
        <v>74</v>
      </c>
      <c r="C438" s="17">
        <v>4.4972832004372E-2</v>
      </c>
      <c r="D438" s="17">
        <v>5.9147660687299798E-2</v>
      </c>
      <c r="E438" s="17">
        <v>3.3611248122854903E-2</v>
      </c>
      <c r="F438" s="17"/>
      <c r="G438" s="17">
        <v>6.5055114460630101E-2</v>
      </c>
      <c r="H438" s="17">
        <v>2.2435516347235899E-2</v>
      </c>
      <c r="I438" s="17">
        <v>1.7006970684834002E-2</v>
      </c>
      <c r="J438" s="17">
        <v>2.7192479478425399E-2</v>
      </c>
      <c r="K438" s="17">
        <v>7.8709650790975097E-2</v>
      </c>
      <c r="L438" s="17">
        <v>9.74230503660065E-2</v>
      </c>
      <c r="M438" s="17"/>
      <c r="N438" s="17">
        <v>0</v>
      </c>
      <c r="O438" s="17">
        <v>7.6079918336014896E-3</v>
      </c>
      <c r="P438" s="17">
        <v>0.13975707269349799</v>
      </c>
      <c r="Q438" s="17">
        <v>5.4465024370058401E-2</v>
      </c>
      <c r="R438" s="17">
        <v>0</v>
      </c>
      <c r="S438" s="17">
        <v>8.94848083446078E-2</v>
      </c>
      <c r="T438" s="17">
        <v>6.4812886901714606E-2</v>
      </c>
      <c r="U438" s="17">
        <v>8.7863709682639998E-2</v>
      </c>
      <c r="V438" s="17">
        <v>0</v>
      </c>
      <c r="W438" s="17">
        <v>1.5666676853559401E-2</v>
      </c>
      <c r="X438" s="17">
        <v>0</v>
      </c>
      <c r="Y438" s="17">
        <v>0</v>
      </c>
      <c r="Z438" s="17">
        <v>0.101971854406253</v>
      </c>
      <c r="AA438" s="17">
        <v>0</v>
      </c>
      <c r="AB438" s="17">
        <v>0</v>
      </c>
      <c r="AC438" s="17">
        <v>0</v>
      </c>
      <c r="AD438" s="17">
        <v>0.17895259974165301</v>
      </c>
      <c r="AE438" s="17" t="s">
        <v>85</v>
      </c>
      <c r="AF438" s="17">
        <v>0</v>
      </c>
      <c r="AG438" s="17">
        <v>0</v>
      </c>
      <c r="AH438" s="17" t="s">
        <v>85</v>
      </c>
      <c r="AI438" s="17"/>
      <c r="AJ438" s="17">
        <v>1.7940392721027799E-2</v>
      </c>
      <c r="AK438" s="17">
        <v>6.4119256909262304E-2</v>
      </c>
      <c r="AL438" s="17"/>
      <c r="AM438" s="17">
        <v>4.4972832004372E-2</v>
      </c>
    </row>
    <row r="439" spans="2:39" x14ac:dyDescent="0.35">
      <c r="B439" t="s">
        <v>75</v>
      </c>
      <c r="C439" s="17">
        <v>0.102060016654626</v>
      </c>
      <c r="D439" s="17">
        <v>0.120329078928763</v>
      </c>
      <c r="E439" s="17">
        <v>8.77277082907401E-2</v>
      </c>
      <c r="F439" s="17"/>
      <c r="G439" s="17">
        <v>8.0597385021884793E-2</v>
      </c>
      <c r="H439" s="17">
        <v>0.12960074001473201</v>
      </c>
      <c r="I439" s="17">
        <v>0.11942486128580899</v>
      </c>
      <c r="J439" s="17">
        <v>7.6581140714789803E-2</v>
      </c>
      <c r="K439" s="17">
        <v>8.8923593168093895E-2</v>
      </c>
      <c r="L439" s="17">
        <v>9.4574818522968299E-2</v>
      </c>
      <c r="M439" s="17"/>
      <c r="N439" s="17">
        <v>8.5949884310887806E-2</v>
      </c>
      <c r="O439" s="17">
        <v>7.93176394611394E-2</v>
      </c>
      <c r="P439" s="17">
        <v>0.13793117471446301</v>
      </c>
      <c r="Q439" s="17">
        <v>5.03408540667993E-2</v>
      </c>
      <c r="R439" s="17">
        <v>6.7285511855912E-2</v>
      </c>
      <c r="S439" s="17">
        <v>0</v>
      </c>
      <c r="T439" s="17">
        <v>0.238765092132802</v>
      </c>
      <c r="U439" s="17">
        <v>0.14582339235387101</v>
      </c>
      <c r="V439" s="17">
        <v>0</v>
      </c>
      <c r="W439" s="17">
        <v>7.43574787476462E-2</v>
      </c>
      <c r="X439" s="17">
        <v>0.20432155388439699</v>
      </c>
      <c r="Y439" s="17">
        <v>9.6235043164080006E-2</v>
      </c>
      <c r="Z439" s="17">
        <v>8.5632203749688898E-2</v>
      </c>
      <c r="AA439" s="17">
        <v>5.1662581480506002E-2</v>
      </c>
      <c r="AB439" s="17">
        <v>0.123277384749869</v>
      </c>
      <c r="AC439" s="17">
        <v>0</v>
      </c>
      <c r="AD439" s="17">
        <v>0</v>
      </c>
      <c r="AE439" s="17" t="s">
        <v>85</v>
      </c>
      <c r="AF439" s="17">
        <v>0</v>
      </c>
      <c r="AG439" s="17">
        <v>0</v>
      </c>
      <c r="AH439" s="17" t="s">
        <v>85</v>
      </c>
      <c r="AI439" s="17"/>
      <c r="AJ439" s="17">
        <v>0.10939120787458199</v>
      </c>
      <c r="AK439" s="17">
        <v>9.8692442823194407E-2</v>
      </c>
      <c r="AL439" s="17"/>
      <c r="AM439" s="17">
        <v>0.102060016654626</v>
      </c>
    </row>
    <row r="440" spans="2:39" x14ac:dyDescent="0.35">
      <c r="B440" t="s">
        <v>76</v>
      </c>
      <c r="C440" s="17">
        <v>9.5668130711812696E-2</v>
      </c>
      <c r="D440" s="17">
        <v>0.11806569164554601</v>
      </c>
      <c r="E440" s="17">
        <v>7.7889267024683601E-2</v>
      </c>
      <c r="F440" s="17"/>
      <c r="G440" s="17">
        <v>6.4547206856595193E-2</v>
      </c>
      <c r="H440" s="17">
        <v>8.48012891908973E-2</v>
      </c>
      <c r="I440" s="17">
        <v>7.8378098816773906E-2</v>
      </c>
      <c r="J440" s="17">
        <v>0.12314611431398401</v>
      </c>
      <c r="K440" s="17">
        <v>0.13831833324870399</v>
      </c>
      <c r="L440" s="17">
        <v>9.2329094050065799E-2</v>
      </c>
      <c r="M440" s="17"/>
      <c r="N440" s="17">
        <v>0.23986744749233599</v>
      </c>
      <c r="O440" s="17">
        <v>0.117423686214435</v>
      </c>
      <c r="P440" s="17">
        <v>7.5954183700152805E-2</v>
      </c>
      <c r="Q440" s="17">
        <v>3.7403639791954803E-2</v>
      </c>
      <c r="R440" s="17">
        <v>2.8462994719666498E-2</v>
      </c>
      <c r="S440" s="17">
        <v>7.8393183877844705E-2</v>
      </c>
      <c r="T440" s="17">
        <v>0.101961158076492</v>
      </c>
      <c r="U440" s="17">
        <v>8.1224011069534793E-2</v>
      </c>
      <c r="V440" s="17">
        <v>0.15751751030970601</v>
      </c>
      <c r="W440" s="17">
        <v>8.6121398367443799E-2</v>
      </c>
      <c r="X440" s="17">
        <v>0.36051828951120601</v>
      </c>
      <c r="Y440" s="17">
        <v>0</v>
      </c>
      <c r="Z440" s="17">
        <v>5.9359641791324497E-2</v>
      </c>
      <c r="AA440" s="17">
        <v>0.247375761783798</v>
      </c>
      <c r="AB440" s="17">
        <v>0</v>
      </c>
      <c r="AC440" s="17">
        <v>0</v>
      </c>
      <c r="AD440" s="17">
        <v>0</v>
      </c>
      <c r="AE440" s="17" t="s">
        <v>85</v>
      </c>
      <c r="AF440" s="17">
        <v>0</v>
      </c>
      <c r="AG440" s="17">
        <v>0</v>
      </c>
      <c r="AH440" s="17" t="s">
        <v>85</v>
      </c>
      <c r="AI440" s="17"/>
      <c r="AJ440" s="17">
        <v>5.6663796235996301E-2</v>
      </c>
      <c r="AK440" s="17">
        <v>0.12709936644016501</v>
      </c>
      <c r="AL440" s="17"/>
      <c r="AM440" s="17">
        <v>9.5668130711812696E-2</v>
      </c>
    </row>
    <row r="441" spans="2:39" x14ac:dyDescent="0.35">
      <c r="B441" t="s">
        <v>77</v>
      </c>
      <c r="C441" s="17">
        <v>0.15828650515454901</v>
      </c>
      <c r="D441" s="17">
        <v>0.14887678497942899</v>
      </c>
      <c r="E441" s="17">
        <v>0.16715530834585099</v>
      </c>
      <c r="F441" s="17"/>
      <c r="G441" s="17">
        <v>0.11449132130744601</v>
      </c>
      <c r="H441" s="17">
        <v>0.111386730157098</v>
      </c>
      <c r="I441" s="17">
        <v>0.207144139740956</v>
      </c>
      <c r="J441" s="17">
        <v>0.14861121315648401</v>
      </c>
      <c r="K441" s="17">
        <v>0.14889357562851499</v>
      </c>
      <c r="L441" s="17">
        <v>0.20570168114982099</v>
      </c>
      <c r="M441" s="17"/>
      <c r="N441" s="17">
        <v>0.118765730883735</v>
      </c>
      <c r="O441" s="17">
        <v>0.15179690254442499</v>
      </c>
      <c r="P441" s="17">
        <v>9.0369468888511995E-2</v>
      </c>
      <c r="Q441" s="17">
        <v>0.164564597938682</v>
      </c>
      <c r="R441" s="17">
        <v>0.19009591246861099</v>
      </c>
      <c r="S441" s="17">
        <v>0.33671296529991901</v>
      </c>
      <c r="T441" s="17">
        <v>0.16293184935531699</v>
      </c>
      <c r="U441" s="17">
        <v>6.3907989328299594E-2</v>
      </c>
      <c r="V441" s="17">
        <v>0.175475330734226</v>
      </c>
      <c r="W441" s="17">
        <v>0.172225626892237</v>
      </c>
      <c r="X441" s="17">
        <v>0</v>
      </c>
      <c r="Y441" s="17">
        <v>0.54558443946292101</v>
      </c>
      <c r="Z441" s="17">
        <v>0.139592273711001</v>
      </c>
      <c r="AA441" s="17">
        <v>0.153124355845077</v>
      </c>
      <c r="AB441" s="17">
        <v>0.20494009903367999</v>
      </c>
      <c r="AC441" s="17">
        <v>0.283061796302431</v>
      </c>
      <c r="AD441" s="17">
        <v>0.31658939292171401</v>
      </c>
      <c r="AE441" s="17" t="s">
        <v>85</v>
      </c>
      <c r="AF441" s="17">
        <v>0</v>
      </c>
      <c r="AG441" s="17">
        <v>0.51936326632136998</v>
      </c>
      <c r="AH441" s="17" t="s">
        <v>85</v>
      </c>
      <c r="AI441" s="17"/>
      <c r="AJ441" s="17">
        <v>0.181965973973993</v>
      </c>
      <c r="AK441" s="17">
        <v>0.14091028306232201</v>
      </c>
      <c r="AL441" s="17"/>
      <c r="AM441" s="17">
        <v>0.15828650515454901</v>
      </c>
    </row>
    <row r="442" spans="2:39" x14ac:dyDescent="0.35">
      <c r="B442" t="s">
        <v>78</v>
      </c>
      <c r="C442" s="17">
        <v>8.6848351081715805E-2</v>
      </c>
      <c r="D442" s="17">
        <v>8.9559196939954497E-2</v>
      </c>
      <c r="E442" s="17">
        <v>8.5227254956463799E-2</v>
      </c>
      <c r="F442" s="17"/>
      <c r="G442" s="17">
        <v>8.9820217267452096E-2</v>
      </c>
      <c r="H442" s="17">
        <v>8.4106702176305698E-2</v>
      </c>
      <c r="I442" s="17">
        <v>7.9324008664304294E-2</v>
      </c>
      <c r="J442" s="17">
        <v>9.7843382422086803E-2</v>
      </c>
      <c r="K442" s="17">
        <v>7.0954902411434498E-2</v>
      </c>
      <c r="L442" s="17">
        <v>0.107029593600919</v>
      </c>
      <c r="M442" s="17"/>
      <c r="N442" s="17">
        <v>0.13063650310191899</v>
      </c>
      <c r="O442" s="17">
        <v>0.100827068967238</v>
      </c>
      <c r="P442" s="17">
        <v>5.9277303791814E-2</v>
      </c>
      <c r="Q442" s="17">
        <v>9.3828203111090497E-2</v>
      </c>
      <c r="R442" s="17">
        <v>0.15725800279635699</v>
      </c>
      <c r="S442" s="17">
        <v>0.14074114119655701</v>
      </c>
      <c r="T442" s="17">
        <v>4.2061634899123998E-2</v>
      </c>
      <c r="U442" s="17">
        <v>0</v>
      </c>
      <c r="V442" s="17">
        <v>0</v>
      </c>
      <c r="W442" s="17">
        <v>0.108903340894505</v>
      </c>
      <c r="X442" s="17">
        <v>0</v>
      </c>
      <c r="Y442" s="17">
        <v>0</v>
      </c>
      <c r="Z442" s="17">
        <v>0</v>
      </c>
      <c r="AA442" s="17">
        <v>0.352078335272967</v>
      </c>
      <c r="AB442" s="17">
        <v>0</v>
      </c>
      <c r="AC442" s="17">
        <v>8.4622582354885803E-2</v>
      </c>
      <c r="AD442" s="17">
        <v>5.8121553509192701E-2</v>
      </c>
      <c r="AE442" s="17" t="s">
        <v>85</v>
      </c>
      <c r="AF442" s="17">
        <v>0</v>
      </c>
      <c r="AG442" s="17">
        <v>0.48063673367863002</v>
      </c>
      <c r="AH442" s="17" t="s">
        <v>85</v>
      </c>
      <c r="AI442" s="17"/>
      <c r="AJ442" s="17">
        <v>0.10105406161872001</v>
      </c>
      <c r="AK442" s="17">
        <v>7.7975930071233102E-2</v>
      </c>
      <c r="AL442" s="17"/>
      <c r="AM442" s="17">
        <v>8.6848351081715805E-2</v>
      </c>
    </row>
    <row r="443" spans="2:39" x14ac:dyDescent="0.35">
      <c r="B443" t="s">
        <v>79</v>
      </c>
      <c r="C443" s="17">
        <v>0.122878590857081</v>
      </c>
      <c r="D443" s="17">
        <v>8.73426877626437E-2</v>
      </c>
      <c r="E443" s="17">
        <v>0.15050070967036899</v>
      </c>
      <c r="F443" s="17"/>
      <c r="G443" s="17">
        <v>0.10283798507948499</v>
      </c>
      <c r="H443" s="17">
        <v>0.127210022998855</v>
      </c>
      <c r="I443" s="17">
        <v>0.118924806655691</v>
      </c>
      <c r="J443" s="17">
        <v>0.187854161349997</v>
      </c>
      <c r="K443" s="17">
        <v>9.2378633048858003E-2</v>
      </c>
      <c r="L443" s="17">
        <v>9.6190366967735294E-2</v>
      </c>
      <c r="M443" s="17"/>
      <c r="N443" s="17">
        <v>4.2283339499386001E-2</v>
      </c>
      <c r="O443" s="17">
        <v>0.10949409441603999</v>
      </c>
      <c r="P443" s="17">
        <v>8.3927743566543006E-2</v>
      </c>
      <c r="Q443" s="17">
        <v>0.301510275368154</v>
      </c>
      <c r="R443" s="17">
        <v>0.12987994602965999</v>
      </c>
      <c r="S443" s="17">
        <v>0.14074114119655701</v>
      </c>
      <c r="T443" s="17">
        <v>0.14757879916179201</v>
      </c>
      <c r="U443" s="17">
        <v>0</v>
      </c>
      <c r="V443" s="17">
        <v>0.242593857911061</v>
      </c>
      <c r="W443" s="17">
        <v>9.8594908544072393E-2</v>
      </c>
      <c r="X443" s="17">
        <v>0</v>
      </c>
      <c r="Y443" s="17">
        <v>6.7654775118867305E-2</v>
      </c>
      <c r="Z443" s="17">
        <v>0</v>
      </c>
      <c r="AA443" s="17">
        <v>0.167182268338045</v>
      </c>
      <c r="AB443" s="17">
        <v>0</v>
      </c>
      <c r="AC443" s="17">
        <v>0.33881950216753798</v>
      </c>
      <c r="AD443" s="17">
        <v>0</v>
      </c>
      <c r="AE443" s="17" t="s">
        <v>85</v>
      </c>
      <c r="AF443" s="17">
        <v>1</v>
      </c>
      <c r="AG443" s="17">
        <v>0</v>
      </c>
      <c r="AH443" s="17" t="s">
        <v>85</v>
      </c>
      <c r="AI443" s="17"/>
      <c r="AJ443" s="17">
        <v>0.13530304200938401</v>
      </c>
      <c r="AK443" s="17">
        <v>0.111252696109818</v>
      </c>
      <c r="AL443" s="17"/>
      <c r="AM443" s="17">
        <v>0.122878590857081</v>
      </c>
    </row>
    <row r="444" spans="2:39" x14ac:dyDescent="0.35">
      <c r="B444" t="s">
        <v>218</v>
      </c>
      <c r="C444" s="17">
        <v>2.02183776459058E-2</v>
      </c>
      <c r="D444" s="17">
        <v>1.9824291768652899E-2</v>
      </c>
      <c r="E444" s="17">
        <v>2.0685629034478899E-2</v>
      </c>
      <c r="F444" s="17"/>
      <c r="G444" s="17">
        <v>2.8429898825661298E-2</v>
      </c>
      <c r="H444" s="17">
        <v>3.0723462249774101E-2</v>
      </c>
      <c r="I444" s="17">
        <v>2.9247308546456002E-2</v>
      </c>
      <c r="J444" s="17">
        <v>0</v>
      </c>
      <c r="K444" s="17">
        <v>2.3650693534009001E-2</v>
      </c>
      <c r="L444" s="17">
        <v>0</v>
      </c>
      <c r="M444" s="17"/>
      <c r="N444" s="17">
        <v>0</v>
      </c>
      <c r="O444" s="17">
        <v>1.18410529777886E-2</v>
      </c>
      <c r="P444" s="17">
        <v>2.0072841907287999E-2</v>
      </c>
      <c r="Q444" s="17">
        <v>7.3873108170430496E-2</v>
      </c>
      <c r="R444" s="17">
        <v>0</v>
      </c>
      <c r="S444" s="17">
        <v>0</v>
      </c>
      <c r="T444" s="17">
        <v>0</v>
      </c>
      <c r="U444" s="17">
        <v>6.82089298637574E-2</v>
      </c>
      <c r="V444" s="17">
        <v>0</v>
      </c>
      <c r="W444" s="17">
        <v>3.0076304005584E-2</v>
      </c>
      <c r="X444" s="17">
        <v>0</v>
      </c>
      <c r="Y444" s="17">
        <v>0.15887612986529401</v>
      </c>
      <c r="Z444" s="17">
        <v>8.0232631919676806E-2</v>
      </c>
      <c r="AA444" s="17">
        <v>0</v>
      </c>
      <c r="AB444" s="17">
        <v>0</v>
      </c>
      <c r="AC444" s="17">
        <v>0</v>
      </c>
      <c r="AD444" s="17">
        <v>0</v>
      </c>
      <c r="AE444" s="17" t="s">
        <v>85</v>
      </c>
      <c r="AF444" s="17">
        <v>0</v>
      </c>
      <c r="AG444" s="17">
        <v>0</v>
      </c>
      <c r="AH444" s="17" t="s">
        <v>85</v>
      </c>
      <c r="AI444" s="17"/>
      <c r="AJ444" s="17">
        <v>2.3844427455313101E-2</v>
      </c>
      <c r="AK444" s="17">
        <v>1.7912403712248001E-2</v>
      </c>
      <c r="AL444" s="17"/>
      <c r="AM444" s="17">
        <v>2.02183776459058E-2</v>
      </c>
    </row>
    <row r="445" spans="2:39" x14ac:dyDescent="0.35">
      <c r="B445" t="s">
        <v>81</v>
      </c>
      <c r="C445" s="17">
        <v>0.163135378388893</v>
      </c>
      <c r="D445" s="17">
        <v>0.12991637348810101</v>
      </c>
      <c r="E445" s="17">
        <v>0.19165492902473399</v>
      </c>
      <c r="F445" s="17"/>
      <c r="G445" s="17">
        <v>0.137461787695322</v>
      </c>
      <c r="H445" s="17">
        <v>0.184668259859119</v>
      </c>
      <c r="I445" s="17">
        <v>0.142383287652496</v>
      </c>
      <c r="J445" s="17">
        <v>0.18568252180133599</v>
      </c>
      <c r="K445" s="17">
        <v>0.18484644941693501</v>
      </c>
      <c r="L445" s="17">
        <v>0.140513719860447</v>
      </c>
      <c r="M445" s="17"/>
      <c r="N445" s="17">
        <v>9.2538195274643298E-2</v>
      </c>
      <c r="O445" s="17">
        <v>0.17045322598863299</v>
      </c>
      <c r="P445" s="17">
        <v>0.145914865029317</v>
      </c>
      <c r="Q445" s="17">
        <v>0.18731746312551401</v>
      </c>
      <c r="R445" s="17">
        <v>0.22712852353002499</v>
      </c>
      <c r="S445" s="17">
        <v>0.152246098261649</v>
      </c>
      <c r="T445" s="17">
        <v>8.0554102410335199E-2</v>
      </c>
      <c r="U445" s="17">
        <v>8.8323647027456695E-2</v>
      </c>
      <c r="V445" s="17">
        <v>8.7186206687675696E-2</v>
      </c>
      <c r="W445" s="17">
        <v>0.22997044968064301</v>
      </c>
      <c r="X445" s="17">
        <v>0.27896342097758797</v>
      </c>
      <c r="Y445" s="17">
        <v>2.96501170114928E-2</v>
      </c>
      <c r="Z445" s="17">
        <v>0.22042204343270899</v>
      </c>
      <c r="AA445" s="17">
        <v>2.8576697279606701E-2</v>
      </c>
      <c r="AB445" s="17">
        <v>0.36130746414134901</v>
      </c>
      <c r="AC445" s="17">
        <v>0.20887353682026</v>
      </c>
      <c r="AD445" s="17">
        <v>0.262881837204894</v>
      </c>
      <c r="AE445" s="17" t="s">
        <v>85</v>
      </c>
      <c r="AF445" s="17">
        <v>0</v>
      </c>
      <c r="AG445" s="17">
        <v>0</v>
      </c>
      <c r="AH445" s="17" t="s">
        <v>85</v>
      </c>
      <c r="AI445" s="17"/>
      <c r="AJ445" s="17">
        <v>0.18008280034322499</v>
      </c>
      <c r="AK445" s="17">
        <v>0.151018698555834</v>
      </c>
      <c r="AL445" s="17"/>
      <c r="AM445" s="17">
        <v>0.163135378388893</v>
      </c>
    </row>
    <row r="446" spans="2:39" x14ac:dyDescent="0.35">
      <c r="B446" t="s">
        <v>82</v>
      </c>
      <c r="C446" s="17">
        <v>0.18546434906063899</v>
      </c>
      <c r="D446" s="17">
        <v>0.20686958178557399</v>
      </c>
      <c r="E446" s="17">
        <v>0.16460757181029201</v>
      </c>
      <c r="F446" s="17"/>
      <c r="G446" s="17">
        <v>0.31675908348552401</v>
      </c>
      <c r="H446" s="17">
        <v>0.19651318758633099</v>
      </c>
      <c r="I446" s="17">
        <v>0.20816651795267899</v>
      </c>
      <c r="J446" s="17">
        <v>0.136203025295109</v>
      </c>
      <c r="K446" s="17">
        <v>0.136109755379929</v>
      </c>
      <c r="L446" s="17">
        <v>0.113871809600253</v>
      </c>
      <c r="M446" s="17"/>
      <c r="N446" s="17">
        <v>0.28995889943709402</v>
      </c>
      <c r="O446" s="17">
        <v>0.245470562143111</v>
      </c>
      <c r="P446" s="17">
        <v>0.17670794723206801</v>
      </c>
      <c r="Q446" s="17">
        <v>3.6696834057316399E-2</v>
      </c>
      <c r="R446" s="17">
        <v>0.16265868095944999</v>
      </c>
      <c r="S446" s="17">
        <v>6.1680661822866301E-2</v>
      </c>
      <c r="T446" s="17">
        <v>0.14318308842571301</v>
      </c>
      <c r="U446" s="17">
        <v>0.46464832067444101</v>
      </c>
      <c r="V446" s="17">
        <v>0.337227094357332</v>
      </c>
      <c r="W446" s="17">
        <v>0.18408381601430901</v>
      </c>
      <c r="X446" s="17">
        <v>0.156196735626809</v>
      </c>
      <c r="Y446" s="17">
        <v>0.101999495377345</v>
      </c>
      <c r="Z446" s="17">
        <v>0.31278935098934701</v>
      </c>
      <c r="AA446" s="17">
        <v>0</v>
      </c>
      <c r="AB446" s="17">
        <v>0.31047505207510201</v>
      </c>
      <c r="AC446" s="17">
        <v>8.4622582354885803E-2</v>
      </c>
      <c r="AD446" s="17">
        <v>0</v>
      </c>
      <c r="AE446" s="17" t="s">
        <v>85</v>
      </c>
      <c r="AF446" s="17">
        <v>0</v>
      </c>
      <c r="AG446" s="17">
        <v>0</v>
      </c>
      <c r="AH446" s="17" t="s">
        <v>85</v>
      </c>
      <c r="AI446" s="17"/>
      <c r="AJ446" s="17">
        <v>0.18262775934813999</v>
      </c>
      <c r="AK446" s="17">
        <v>0.18307587082961899</v>
      </c>
      <c r="AL446" s="17"/>
      <c r="AM446" s="17">
        <v>0.18546434906063899</v>
      </c>
    </row>
    <row r="447" spans="2:39" x14ac:dyDescent="0.35">
      <c r="B447" t="s">
        <v>62</v>
      </c>
      <c r="C447" s="17">
        <v>3.5323925229785598E-3</v>
      </c>
      <c r="D447" s="17">
        <v>0</v>
      </c>
      <c r="E447" s="17">
        <v>6.4676511205742802E-3</v>
      </c>
      <c r="F447" s="17"/>
      <c r="G447" s="17">
        <v>0</v>
      </c>
      <c r="H447" s="17">
        <v>0</v>
      </c>
      <c r="I447" s="17">
        <v>0</v>
      </c>
      <c r="J447" s="17">
        <v>0</v>
      </c>
      <c r="K447" s="17">
        <v>2.4096138240717199E-2</v>
      </c>
      <c r="L447" s="17">
        <v>0</v>
      </c>
      <c r="M447" s="17"/>
      <c r="N447" s="17">
        <v>0</v>
      </c>
      <c r="O447" s="17">
        <v>0</v>
      </c>
      <c r="P447" s="17">
        <v>0</v>
      </c>
      <c r="Q447" s="17">
        <v>0</v>
      </c>
      <c r="R447" s="17">
        <v>3.72304276403186E-2</v>
      </c>
      <c r="S447" s="17">
        <v>0</v>
      </c>
      <c r="T447" s="17">
        <v>0</v>
      </c>
      <c r="U447" s="17">
        <v>0</v>
      </c>
      <c r="V447" s="17">
        <v>0</v>
      </c>
      <c r="W447" s="17">
        <v>0</v>
      </c>
      <c r="X447" s="17">
        <v>0</v>
      </c>
      <c r="Y447" s="17">
        <v>0</v>
      </c>
      <c r="Z447" s="17">
        <v>0</v>
      </c>
      <c r="AA447" s="17">
        <v>0</v>
      </c>
      <c r="AB447" s="17">
        <v>0</v>
      </c>
      <c r="AC447" s="17">
        <v>0</v>
      </c>
      <c r="AD447" s="17">
        <v>0</v>
      </c>
      <c r="AE447" s="17" t="s">
        <v>85</v>
      </c>
      <c r="AF447" s="17">
        <v>0</v>
      </c>
      <c r="AG447" s="17">
        <v>0</v>
      </c>
      <c r="AH447" s="17" t="s">
        <v>85</v>
      </c>
      <c r="AI447" s="17"/>
      <c r="AJ447" s="17">
        <v>0</v>
      </c>
      <c r="AK447" s="17">
        <v>6.2703426080138102E-3</v>
      </c>
      <c r="AL447" s="17"/>
      <c r="AM447" s="17">
        <v>3.5323925229785598E-3</v>
      </c>
    </row>
    <row r="448" spans="2:39"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row>
    <row r="449" spans="2:39" x14ac:dyDescent="0.35">
      <c r="B449" s="6" t="s">
        <v>221</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row>
    <row r="450" spans="2:39" x14ac:dyDescent="0.35">
      <c r="B450" s="24" t="s">
        <v>87</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row>
    <row r="451" spans="2:39" x14ac:dyDescent="0.35">
      <c r="B451" t="s">
        <v>73</v>
      </c>
      <c r="C451" s="17">
        <v>2.4291442546837901E-2</v>
      </c>
      <c r="D451" s="17">
        <v>3.2801666197533101E-2</v>
      </c>
      <c r="E451" s="17">
        <v>1.7451120268800701E-2</v>
      </c>
      <c r="F451" s="17"/>
      <c r="G451" s="17">
        <v>8.1421390199089907E-3</v>
      </c>
      <c r="H451" s="17">
        <v>2.21494055015732E-2</v>
      </c>
      <c r="I451" s="17">
        <v>7.2211027700100801E-3</v>
      </c>
      <c r="J451" s="17">
        <v>1.9302793735757599E-2</v>
      </c>
      <c r="K451" s="17">
        <v>6.8060805542352595E-2</v>
      </c>
      <c r="L451" s="17">
        <v>3.1934594870704498E-2</v>
      </c>
      <c r="M451" s="17"/>
      <c r="N451" s="17">
        <v>8.5949884310887806E-2</v>
      </c>
      <c r="O451" s="17">
        <v>7.6079918336014896E-3</v>
      </c>
      <c r="P451" s="17">
        <v>5.8338422152264299E-2</v>
      </c>
      <c r="Q451" s="17">
        <v>0</v>
      </c>
      <c r="R451" s="17">
        <v>1.33135732148855E-2</v>
      </c>
      <c r="S451" s="17">
        <v>0</v>
      </c>
      <c r="T451" s="17">
        <v>1.07202126042245E-2</v>
      </c>
      <c r="U451" s="17">
        <v>0</v>
      </c>
      <c r="V451" s="17">
        <v>0</v>
      </c>
      <c r="W451" s="17">
        <v>1.5666676853559401E-2</v>
      </c>
      <c r="X451" s="17">
        <v>0</v>
      </c>
      <c r="Y451" s="17">
        <v>0</v>
      </c>
      <c r="Z451" s="17">
        <v>0</v>
      </c>
      <c r="AA451" s="17">
        <v>0.19477870256607599</v>
      </c>
      <c r="AB451" s="17">
        <v>0</v>
      </c>
      <c r="AC451" s="17">
        <v>0</v>
      </c>
      <c r="AD451" s="17">
        <v>9.9844985809379505E-2</v>
      </c>
      <c r="AE451" s="17" t="s">
        <v>85</v>
      </c>
      <c r="AF451" s="17">
        <v>0</v>
      </c>
      <c r="AG451" s="17">
        <v>0</v>
      </c>
      <c r="AH451" s="17" t="s">
        <v>85</v>
      </c>
      <c r="AI451" s="17"/>
      <c r="AJ451" s="17">
        <v>1.01199967370088E-2</v>
      </c>
      <c r="AK451" s="17">
        <v>3.5489848981498401E-2</v>
      </c>
      <c r="AL451" s="17"/>
      <c r="AM451" s="17">
        <v>2.4291442546837901E-2</v>
      </c>
    </row>
    <row r="452" spans="2:39" x14ac:dyDescent="0.35">
      <c r="B452" t="s">
        <v>74</v>
      </c>
      <c r="C452" s="17">
        <v>3.8271027807162197E-2</v>
      </c>
      <c r="D452" s="17">
        <v>5.2337423571650402E-2</v>
      </c>
      <c r="E452" s="17">
        <v>2.6951526856217399E-2</v>
      </c>
      <c r="F452" s="17"/>
      <c r="G452" s="17">
        <v>2.7537071632629001E-2</v>
      </c>
      <c r="H452" s="17">
        <v>6.1826327513426399E-2</v>
      </c>
      <c r="I452" s="17">
        <v>1.1812050948107901E-2</v>
      </c>
      <c r="J452" s="17">
        <v>3.3221574788822698E-2</v>
      </c>
      <c r="K452" s="17">
        <v>5.2473100527316699E-2</v>
      </c>
      <c r="L452" s="17">
        <v>5.2365865881784997E-2</v>
      </c>
      <c r="M452" s="17"/>
      <c r="N452" s="17">
        <v>0</v>
      </c>
      <c r="O452" s="17">
        <v>0</v>
      </c>
      <c r="P452" s="17">
        <v>0.141182780438116</v>
      </c>
      <c r="Q452" s="17">
        <v>0</v>
      </c>
      <c r="R452" s="17">
        <v>0</v>
      </c>
      <c r="S452" s="17">
        <v>8.94848083446078E-2</v>
      </c>
      <c r="T452" s="17">
        <v>4.5752981183505903E-2</v>
      </c>
      <c r="U452" s="17">
        <v>0</v>
      </c>
      <c r="V452" s="17">
        <v>0</v>
      </c>
      <c r="W452" s="17">
        <v>2.91956140045606E-2</v>
      </c>
      <c r="X452" s="17">
        <v>0.20432155388439699</v>
      </c>
      <c r="Y452" s="17">
        <v>0</v>
      </c>
      <c r="Z452" s="17">
        <v>0</v>
      </c>
      <c r="AA452" s="17">
        <v>0</v>
      </c>
      <c r="AB452" s="17">
        <v>0</v>
      </c>
      <c r="AC452" s="17">
        <v>0</v>
      </c>
      <c r="AD452" s="17">
        <v>0.183454616622546</v>
      </c>
      <c r="AE452" s="17" t="s">
        <v>85</v>
      </c>
      <c r="AF452" s="17">
        <v>0</v>
      </c>
      <c r="AG452" s="17">
        <v>0</v>
      </c>
      <c r="AH452" s="17" t="s">
        <v>85</v>
      </c>
      <c r="AI452" s="17"/>
      <c r="AJ452" s="17">
        <v>1.27838239805096E-2</v>
      </c>
      <c r="AK452" s="17">
        <v>5.6110626255880598E-2</v>
      </c>
      <c r="AL452" s="17"/>
      <c r="AM452" s="17">
        <v>3.8271027807162197E-2</v>
      </c>
    </row>
    <row r="453" spans="2:39" x14ac:dyDescent="0.35">
      <c r="B453" t="s">
        <v>75</v>
      </c>
      <c r="C453" s="17">
        <v>8.2359364550273997E-2</v>
      </c>
      <c r="D453" s="17">
        <v>0.107964904341236</v>
      </c>
      <c r="E453" s="17">
        <v>6.1843593313955898E-2</v>
      </c>
      <c r="F453" s="17"/>
      <c r="G453" s="17">
        <v>6.9712100061836202E-2</v>
      </c>
      <c r="H453" s="17">
        <v>4.4235577980126499E-2</v>
      </c>
      <c r="I453" s="17">
        <v>8.9515202159037799E-2</v>
      </c>
      <c r="J453" s="17">
        <v>7.9556088141856607E-2</v>
      </c>
      <c r="K453" s="17">
        <v>0.106386123606256</v>
      </c>
      <c r="L453" s="17">
        <v>0.117050808194159</v>
      </c>
      <c r="M453" s="17"/>
      <c r="N453" s="17">
        <v>5.4044274915013901E-2</v>
      </c>
      <c r="O453" s="17">
        <v>7.4080414777631304E-2</v>
      </c>
      <c r="P453" s="17">
        <v>0.159255854561966</v>
      </c>
      <c r="Q453" s="17">
        <v>1.1043585742174599E-2</v>
      </c>
      <c r="R453" s="17">
        <v>0</v>
      </c>
      <c r="S453" s="17">
        <v>7.8393183877844705E-2</v>
      </c>
      <c r="T453" s="17">
        <v>0.17145043890901901</v>
      </c>
      <c r="U453" s="17">
        <v>0.13349080348915601</v>
      </c>
      <c r="V453" s="17">
        <v>8.7737665367112805E-2</v>
      </c>
      <c r="W453" s="17">
        <v>2.1323473811432798E-2</v>
      </c>
      <c r="X453" s="17">
        <v>0</v>
      </c>
      <c r="Y453" s="17">
        <v>0.26974990409489003</v>
      </c>
      <c r="Z453" s="17">
        <v>0.161331496197577</v>
      </c>
      <c r="AA453" s="17">
        <v>5.1662581480506002E-2</v>
      </c>
      <c r="AB453" s="17">
        <v>0</v>
      </c>
      <c r="AC453" s="17">
        <v>0.15881084183705599</v>
      </c>
      <c r="AD453" s="17">
        <v>0</v>
      </c>
      <c r="AE453" s="17" t="s">
        <v>85</v>
      </c>
      <c r="AF453" s="17">
        <v>0</v>
      </c>
      <c r="AG453" s="17">
        <v>0</v>
      </c>
      <c r="AH453" s="17" t="s">
        <v>85</v>
      </c>
      <c r="AI453" s="17"/>
      <c r="AJ453" s="17">
        <v>7.7735676177925803E-2</v>
      </c>
      <c r="AK453" s="17">
        <v>8.7588133211865996E-2</v>
      </c>
      <c r="AL453" s="17"/>
      <c r="AM453" s="17">
        <v>8.2359364550273997E-2</v>
      </c>
    </row>
    <row r="454" spans="2:39" x14ac:dyDescent="0.35">
      <c r="B454" t="s">
        <v>76</v>
      </c>
      <c r="C454" s="17">
        <v>7.3066296795247607E-2</v>
      </c>
      <c r="D454" s="17">
        <v>0.101556031072791</v>
      </c>
      <c r="E454" s="17">
        <v>5.0108700391142201E-2</v>
      </c>
      <c r="F454" s="17"/>
      <c r="G454" s="17">
        <v>8.5997391520920605E-2</v>
      </c>
      <c r="H454" s="17">
        <v>6.5834473682470293E-2</v>
      </c>
      <c r="I454" s="17">
        <v>4.1697428192619103E-2</v>
      </c>
      <c r="J454" s="17">
        <v>6.3601201154902795E-2</v>
      </c>
      <c r="K454" s="17">
        <v>4.3418779302640098E-2</v>
      </c>
      <c r="L454" s="17">
        <v>0.178016867587247</v>
      </c>
      <c r="M454" s="17"/>
      <c r="N454" s="17">
        <v>0.10933079103834301</v>
      </c>
      <c r="O454" s="17">
        <v>5.1699596832465902E-2</v>
      </c>
      <c r="P454" s="17">
        <v>2.7525684586713301E-2</v>
      </c>
      <c r="Q454" s="17">
        <v>8.3857027140891202E-2</v>
      </c>
      <c r="R454" s="17">
        <v>1.59542399185503E-2</v>
      </c>
      <c r="S454" s="17">
        <v>0</v>
      </c>
      <c r="T454" s="17">
        <v>0.103891609703489</v>
      </c>
      <c r="U454" s="17">
        <v>9.9504906591318804E-2</v>
      </c>
      <c r="V454" s="17">
        <v>0.21175505141501899</v>
      </c>
      <c r="W454" s="17">
        <v>0</v>
      </c>
      <c r="X454" s="17">
        <v>0.36051828951120601</v>
      </c>
      <c r="Y454" s="17">
        <v>0.34348931048689801</v>
      </c>
      <c r="Z454" s="17">
        <v>8.0232631919676806E-2</v>
      </c>
      <c r="AA454" s="17">
        <v>3.9494250253571901E-2</v>
      </c>
      <c r="AB454" s="17">
        <v>0.123277384749869</v>
      </c>
      <c r="AC454" s="17">
        <v>0</v>
      </c>
      <c r="AD454" s="17">
        <v>0.234469553759932</v>
      </c>
      <c r="AE454" s="17" t="s">
        <v>85</v>
      </c>
      <c r="AF454" s="17">
        <v>0</v>
      </c>
      <c r="AG454" s="17">
        <v>0.48063673367863002</v>
      </c>
      <c r="AH454" s="17" t="s">
        <v>85</v>
      </c>
      <c r="AI454" s="17"/>
      <c r="AJ454" s="17">
        <v>4.0987479183614603E-2</v>
      </c>
      <c r="AK454" s="17">
        <v>9.8797853739143501E-2</v>
      </c>
      <c r="AL454" s="17"/>
      <c r="AM454" s="17">
        <v>7.3066296795247607E-2</v>
      </c>
    </row>
    <row r="455" spans="2:39" x14ac:dyDescent="0.35">
      <c r="B455" t="s">
        <v>77</v>
      </c>
      <c r="C455" s="17">
        <v>0.100454044386992</v>
      </c>
      <c r="D455" s="17">
        <v>8.0582174215366995E-2</v>
      </c>
      <c r="E455" s="17">
        <v>0.11753486679275001</v>
      </c>
      <c r="F455" s="17"/>
      <c r="G455" s="17">
        <v>6.5300068173673606E-2</v>
      </c>
      <c r="H455" s="17">
        <v>8.1553313644937994E-2</v>
      </c>
      <c r="I455" s="17">
        <v>0.105480533902611</v>
      </c>
      <c r="J455" s="17">
        <v>5.4288847546252197E-2</v>
      </c>
      <c r="K455" s="17">
        <v>9.8238560830729196E-2</v>
      </c>
      <c r="L455" s="17">
        <v>0.217076942188039</v>
      </c>
      <c r="M455" s="17"/>
      <c r="N455" s="17">
        <v>0.36817795502401801</v>
      </c>
      <c r="O455" s="17">
        <v>9.1100164653874702E-2</v>
      </c>
      <c r="P455" s="17">
        <v>2.1672484376191899E-2</v>
      </c>
      <c r="Q455" s="17">
        <v>0.10135888214811301</v>
      </c>
      <c r="R455" s="17">
        <v>0.114788958531791</v>
      </c>
      <c r="S455" s="17">
        <v>0.33671296529991901</v>
      </c>
      <c r="T455" s="17">
        <v>4.9207818056047098E-2</v>
      </c>
      <c r="U455" s="17">
        <v>0</v>
      </c>
      <c r="V455" s="17">
        <v>0</v>
      </c>
      <c r="W455" s="17">
        <v>0.20261596053119699</v>
      </c>
      <c r="X455" s="17">
        <v>0</v>
      </c>
      <c r="Y455" s="17">
        <v>9.6235043164080006E-2</v>
      </c>
      <c r="Z455" s="17">
        <v>5.9359641791324497E-2</v>
      </c>
      <c r="AA455" s="17">
        <v>0.306248711690154</v>
      </c>
      <c r="AB455" s="17">
        <v>0</v>
      </c>
      <c r="AC455" s="17">
        <v>0</v>
      </c>
      <c r="AD455" s="17">
        <v>0</v>
      </c>
      <c r="AE455" s="17" t="s">
        <v>85</v>
      </c>
      <c r="AF455" s="17">
        <v>0</v>
      </c>
      <c r="AG455" s="17">
        <v>0.51936326632136998</v>
      </c>
      <c r="AH455" s="17" t="s">
        <v>85</v>
      </c>
      <c r="AI455" s="17"/>
      <c r="AJ455" s="17">
        <v>8.3812780166051495E-2</v>
      </c>
      <c r="AK455" s="17">
        <v>0.115126208085072</v>
      </c>
      <c r="AL455" s="17"/>
      <c r="AM455" s="17">
        <v>0.100454044386992</v>
      </c>
    </row>
    <row r="456" spans="2:39" x14ac:dyDescent="0.35">
      <c r="B456" t="s">
        <v>78</v>
      </c>
      <c r="C456" s="17">
        <v>5.36244470554266E-2</v>
      </c>
      <c r="D456" s="17">
        <v>5.5229602112984E-2</v>
      </c>
      <c r="E456" s="17">
        <v>5.2680067300688298E-2</v>
      </c>
      <c r="F456" s="17"/>
      <c r="G456" s="17">
        <v>5.0404562375686801E-2</v>
      </c>
      <c r="H456" s="17">
        <v>8.4031737220858396E-2</v>
      </c>
      <c r="I456" s="17">
        <v>7.1915806757450795E-2</v>
      </c>
      <c r="J456" s="17">
        <v>3.3451206184139402E-2</v>
      </c>
      <c r="K456" s="17">
        <v>5.3327645987872298E-2</v>
      </c>
      <c r="L456" s="17">
        <v>0</v>
      </c>
      <c r="M456" s="17"/>
      <c r="N456" s="17">
        <v>0</v>
      </c>
      <c r="O456" s="17">
        <v>6.2161217528667899E-2</v>
      </c>
      <c r="P456" s="17">
        <v>4.8597634582709499E-2</v>
      </c>
      <c r="Q456" s="17">
        <v>5.0821812050898703E-2</v>
      </c>
      <c r="R456" s="17">
        <v>0.102852583515211</v>
      </c>
      <c r="S456" s="17">
        <v>0.23130657763533999</v>
      </c>
      <c r="T456" s="17">
        <v>7.2597566614323705E-2</v>
      </c>
      <c r="U456" s="17">
        <v>0</v>
      </c>
      <c r="V456" s="17">
        <v>0</v>
      </c>
      <c r="W456" s="17">
        <v>3.7220980486913899E-2</v>
      </c>
      <c r="X456" s="17">
        <v>0</v>
      </c>
      <c r="Y456" s="17">
        <v>0</v>
      </c>
      <c r="Z456" s="17">
        <v>0</v>
      </c>
      <c r="AA456" s="17">
        <v>9.4251405938721194E-2</v>
      </c>
      <c r="AB456" s="17">
        <v>0</v>
      </c>
      <c r="AC456" s="17">
        <v>8.4622582354885803E-2</v>
      </c>
      <c r="AD456" s="17">
        <v>7.9107613932273294E-2</v>
      </c>
      <c r="AE456" s="17" t="s">
        <v>85</v>
      </c>
      <c r="AF456" s="17">
        <v>0</v>
      </c>
      <c r="AG456" s="17">
        <v>0</v>
      </c>
      <c r="AH456" s="17" t="s">
        <v>85</v>
      </c>
      <c r="AI456" s="17"/>
      <c r="AJ456" s="17">
        <v>6.3671555949486897E-2</v>
      </c>
      <c r="AK456" s="17">
        <v>4.7184301777157399E-2</v>
      </c>
      <c r="AL456" s="17"/>
      <c r="AM456" s="17">
        <v>5.36244470554266E-2</v>
      </c>
    </row>
    <row r="457" spans="2:39" x14ac:dyDescent="0.35">
      <c r="B457" t="s">
        <v>79</v>
      </c>
      <c r="C457" s="17">
        <v>6.8824515580051496E-2</v>
      </c>
      <c r="D457" s="17">
        <v>6.5164773015497196E-2</v>
      </c>
      <c r="E457" s="17">
        <v>7.2325082154944195E-2</v>
      </c>
      <c r="F457" s="17"/>
      <c r="G457" s="17">
        <v>7.2322414358235504E-3</v>
      </c>
      <c r="H457" s="17">
        <v>8.5580836056184398E-2</v>
      </c>
      <c r="I457" s="17">
        <v>7.3780133702088996E-2</v>
      </c>
      <c r="J457" s="17">
        <v>0.12327586182589401</v>
      </c>
      <c r="K457" s="17">
        <v>3.1331383562475598E-2</v>
      </c>
      <c r="L457" s="17">
        <v>6.8469492546763794E-2</v>
      </c>
      <c r="M457" s="17"/>
      <c r="N457" s="17">
        <v>0</v>
      </c>
      <c r="O457" s="17">
        <v>7.3733328374987903E-2</v>
      </c>
      <c r="P457" s="17">
        <v>6.5458759087420201E-2</v>
      </c>
      <c r="Q457" s="17">
        <v>4.4272908918823697E-2</v>
      </c>
      <c r="R457" s="17">
        <v>7.4795944295768704E-2</v>
      </c>
      <c r="S457" s="17">
        <v>0</v>
      </c>
      <c r="T457" s="17">
        <v>0.102106305364113</v>
      </c>
      <c r="U457" s="17">
        <v>0</v>
      </c>
      <c r="V457" s="17">
        <v>0.191841206326376</v>
      </c>
      <c r="W457" s="17">
        <v>5.9770379130986401E-2</v>
      </c>
      <c r="X457" s="17">
        <v>0</v>
      </c>
      <c r="Y457" s="17">
        <v>0</v>
      </c>
      <c r="Z457" s="17">
        <v>0</v>
      </c>
      <c r="AA457" s="17">
        <v>7.4431211230113897E-2</v>
      </c>
      <c r="AB457" s="17">
        <v>6.8665825845333706E-2</v>
      </c>
      <c r="AC457" s="17">
        <v>0.46307045663291202</v>
      </c>
      <c r="AD457" s="17">
        <v>5.8121553509192701E-2</v>
      </c>
      <c r="AE457" s="17" t="s">
        <v>85</v>
      </c>
      <c r="AF457" s="17">
        <v>0</v>
      </c>
      <c r="AG457" s="17">
        <v>0</v>
      </c>
      <c r="AH457" s="17" t="s">
        <v>85</v>
      </c>
      <c r="AI457" s="17"/>
      <c r="AJ457" s="17">
        <v>9.3753553780460006E-2</v>
      </c>
      <c r="AK457" s="17">
        <v>4.8750727440605698E-2</v>
      </c>
      <c r="AL457" s="17"/>
      <c r="AM457" s="17">
        <v>6.8824515580051496E-2</v>
      </c>
    </row>
    <row r="458" spans="2:39" x14ac:dyDescent="0.35">
      <c r="B458" t="s">
        <v>218</v>
      </c>
      <c r="C458" s="17">
        <v>1.1055373063423701E-2</v>
      </c>
      <c r="D458" s="17">
        <v>9.6871281635841303E-3</v>
      </c>
      <c r="E458" s="17">
        <v>1.2260628042928001E-2</v>
      </c>
      <c r="F458" s="17"/>
      <c r="G458" s="17">
        <v>2.2192090489174799E-2</v>
      </c>
      <c r="H458" s="17">
        <v>1.8177982569506E-2</v>
      </c>
      <c r="I458" s="17">
        <v>1.1248969739233E-2</v>
      </c>
      <c r="J458" s="17">
        <v>1.19927606929091E-2</v>
      </c>
      <c r="K458" s="17">
        <v>0</v>
      </c>
      <c r="L458" s="17">
        <v>0</v>
      </c>
      <c r="M458" s="17"/>
      <c r="N458" s="17">
        <v>0</v>
      </c>
      <c r="O458" s="17">
        <v>1.04122299685207E-2</v>
      </c>
      <c r="P458" s="17">
        <v>7.3791121042135997E-3</v>
      </c>
      <c r="Q458" s="17">
        <v>6.3564304006479E-2</v>
      </c>
      <c r="R458" s="17">
        <v>0</v>
      </c>
      <c r="S458" s="17">
        <v>0</v>
      </c>
      <c r="T458" s="17">
        <v>8.2146300784719708E-3</v>
      </c>
      <c r="U458" s="17">
        <v>0</v>
      </c>
      <c r="V458" s="17">
        <v>0</v>
      </c>
      <c r="W458" s="17">
        <v>1.6301055558015101E-2</v>
      </c>
      <c r="X458" s="17">
        <v>0</v>
      </c>
      <c r="Y458" s="17">
        <v>0</v>
      </c>
      <c r="Z458" s="17">
        <v>0</v>
      </c>
      <c r="AA458" s="17">
        <v>0</v>
      </c>
      <c r="AB458" s="17">
        <v>0</v>
      </c>
      <c r="AC458" s="17">
        <v>0</v>
      </c>
      <c r="AD458" s="17">
        <v>0</v>
      </c>
      <c r="AE458" s="17" t="s">
        <v>85</v>
      </c>
      <c r="AF458" s="17">
        <v>0</v>
      </c>
      <c r="AG458" s="17">
        <v>0</v>
      </c>
      <c r="AH458" s="17" t="s">
        <v>85</v>
      </c>
      <c r="AI458" s="17"/>
      <c r="AJ458" s="17">
        <v>1.3061046688024099E-2</v>
      </c>
      <c r="AK458" s="17">
        <v>9.7771632138771505E-3</v>
      </c>
      <c r="AL458" s="17"/>
      <c r="AM458" s="17">
        <v>1.1055373063423701E-2</v>
      </c>
    </row>
    <row r="459" spans="2:39" x14ac:dyDescent="0.35">
      <c r="B459" t="s">
        <v>81</v>
      </c>
      <c r="C459" s="17">
        <v>0.11479351339449601</v>
      </c>
      <c r="D459" s="17">
        <v>7.7362825541910804E-2</v>
      </c>
      <c r="E459" s="17">
        <v>0.14644221993439999</v>
      </c>
      <c r="F459" s="17"/>
      <c r="G459" s="17">
        <v>9.2474457985005198E-2</v>
      </c>
      <c r="H459" s="17">
        <v>0.104738590652143</v>
      </c>
      <c r="I459" s="17">
        <v>6.9598752990837398E-2</v>
      </c>
      <c r="J459" s="17">
        <v>0.207626185045517</v>
      </c>
      <c r="K459" s="17">
        <v>0.16662757285575999</v>
      </c>
      <c r="L459" s="17">
        <v>6.0791393560320602E-2</v>
      </c>
      <c r="M459" s="17"/>
      <c r="N459" s="17">
        <v>3.8250649884375099E-2</v>
      </c>
      <c r="O459" s="17">
        <v>0.11165545294095</v>
      </c>
      <c r="P459" s="17">
        <v>7.1006256035968204E-2</v>
      </c>
      <c r="Q459" s="17">
        <v>0.14842686888191101</v>
      </c>
      <c r="R459" s="17">
        <v>0.14773168111980001</v>
      </c>
      <c r="S459" s="17">
        <v>0</v>
      </c>
      <c r="T459" s="17">
        <v>6.6023488603071306E-2</v>
      </c>
      <c r="U459" s="17">
        <v>0.140590439447078</v>
      </c>
      <c r="V459" s="17">
        <v>0.15751751030970601</v>
      </c>
      <c r="W459" s="17">
        <v>0.20350521991387799</v>
      </c>
      <c r="X459" s="17">
        <v>0.27896342097758797</v>
      </c>
      <c r="Y459" s="17">
        <v>0</v>
      </c>
      <c r="Z459" s="17">
        <v>0.11780521012088099</v>
      </c>
      <c r="AA459" s="17">
        <v>0</v>
      </c>
      <c r="AB459" s="17">
        <v>0.16936425354614601</v>
      </c>
      <c r="AC459" s="17">
        <v>0</v>
      </c>
      <c r="AD459" s="17">
        <v>7.8559187161139493E-2</v>
      </c>
      <c r="AE459" s="17" t="s">
        <v>85</v>
      </c>
      <c r="AF459" s="17">
        <v>1</v>
      </c>
      <c r="AG459" s="17">
        <v>0</v>
      </c>
      <c r="AH459" s="17" t="s">
        <v>85</v>
      </c>
      <c r="AI459" s="17"/>
      <c r="AJ459" s="17">
        <v>9.6822397375106894E-2</v>
      </c>
      <c r="AK459" s="17">
        <v>0.127104042466687</v>
      </c>
      <c r="AL459" s="17"/>
      <c r="AM459" s="17">
        <v>0.11479351339449601</v>
      </c>
    </row>
    <row r="460" spans="2:39" x14ac:dyDescent="0.35">
      <c r="B460" t="s">
        <v>82</v>
      </c>
      <c r="C460" s="17">
        <v>0.43062915077271202</v>
      </c>
      <c r="D460" s="17">
        <v>0.41731347176744699</v>
      </c>
      <c r="E460" s="17">
        <v>0.43758527497071098</v>
      </c>
      <c r="F460" s="17"/>
      <c r="G460" s="17">
        <v>0.561603855612823</v>
      </c>
      <c r="H460" s="17">
        <v>0.43187175517877402</v>
      </c>
      <c r="I460" s="17">
        <v>0.51773001883800396</v>
      </c>
      <c r="J460" s="17">
        <v>0.36468932856133701</v>
      </c>
      <c r="K460" s="17">
        <v>0.38013602778459699</v>
      </c>
      <c r="L460" s="17">
        <v>0.274294035170982</v>
      </c>
      <c r="M460" s="17"/>
      <c r="N460" s="17">
        <v>0.344246444827362</v>
      </c>
      <c r="O460" s="17">
        <v>0.51754960308929998</v>
      </c>
      <c r="P460" s="17">
        <v>0.39958301207443703</v>
      </c>
      <c r="Q460" s="17">
        <v>0.49665461111070902</v>
      </c>
      <c r="R460" s="17">
        <v>0.51808893871341699</v>
      </c>
      <c r="S460" s="17">
        <v>0.264102464842289</v>
      </c>
      <c r="T460" s="17">
        <v>0.370034948883735</v>
      </c>
      <c r="U460" s="17">
        <v>0.62641385047244802</v>
      </c>
      <c r="V460" s="17">
        <v>0.351148566581786</v>
      </c>
      <c r="W460" s="17">
        <v>0.41440063970945601</v>
      </c>
      <c r="X460" s="17">
        <v>0.156196735626809</v>
      </c>
      <c r="Y460" s="17">
        <v>0.29052574225413202</v>
      </c>
      <c r="Z460" s="17">
        <v>0.58127101997053998</v>
      </c>
      <c r="AA460" s="17">
        <v>0.23913313684085699</v>
      </c>
      <c r="AB460" s="17">
        <v>0.63869253585865104</v>
      </c>
      <c r="AC460" s="17">
        <v>0.16924516470977199</v>
      </c>
      <c r="AD460" s="17">
        <v>0.26644248920553598</v>
      </c>
      <c r="AE460" s="17" t="s">
        <v>85</v>
      </c>
      <c r="AF460" s="17">
        <v>0</v>
      </c>
      <c r="AG460" s="17">
        <v>0</v>
      </c>
      <c r="AH460" s="17" t="s">
        <v>85</v>
      </c>
      <c r="AI460" s="17"/>
      <c r="AJ460" s="17">
        <v>0.50725168996181202</v>
      </c>
      <c r="AK460" s="17">
        <v>0.36940112454287699</v>
      </c>
      <c r="AL460" s="17"/>
      <c r="AM460" s="17">
        <v>0.43062915077271202</v>
      </c>
    </row>
    <row r="461" spans="2:39" x14ac:dyDescent="0.35">
      <c r="B461" t="s">
        <v>62</v>
      </c>
      <c r="C461" s="17">
        <v>2.6308240473759902E-3</v>
      </c>
      <c r="D461" s="17">
        <v>0</v>
      </c>
      <c r="E461" s="17">
        <v>4.81691997346252E-3</v>
      </c>
      <c r="F461" s="17"/>
      <c r="G461" s="17">
        <v>9.4040216925178697E-3</v>
      </c>
      <c r="H461" s="17">
        <v>0</v>
      </c>
      <c r="I461" s="17">
        <v>0</v>
      </c>
      <c r="J461" s="17">
        <v>8.9941523226119095E-3</v>
      </c>
      <c r="K461" s="17">
        <v>0</v>
      </c>
      <c r="L461" s="17">
        <v>0</v>
      </c>
      <c r="M461" s="17"/>
      <c r="N461" s="17">
        <v>0</v>
      </c>
      <c r="O461" s="17">
        <v>0</v>
      </c>
      <c r="P461" s="17">
        <v>0</v>
      </c>
      <c r="Q461" s="17">
        <v>0</v>
      </c>
      <c r="R461" s="17">
        <v>1.24740806905773E-2</v>
      </c>
      <c r="S461" s="17">
        <v>0</v>
      </c>
      <c r="T461" s="17">
        <v>0</v>
      </c>
      <c r="U461" s="17">
        <v>0</v>
      </c>
      <c r="V461" s="17">
        <v>0</v>
      </c>
      <c r="W461" s="17">
        <v>0</v>
      </c>
      <c r="X461" s="17">
        <v>0</v>
      </c>
      <c r="Y461" s="17">
        <v>0</v>
      </c>
      <c r="Z461" s="17">
        <v>0</v>
      </c>
      <c r="AA461" s="17">
        <v>0</v>
      </c>
      <c r="AB461" s="17">
        <v>0</v>
      </c>
      <c r="AC461" s="17">
        <v>0.124250954465374</v>
      </c>
      <c r="AD461" s="17">
        <v>0</v>
      </c>
      <c r="AE461" s="17" t="s">
        <v>85</v>
      </c>
      <c r="AF461" s="17">
        <v>0</v>
      </c>
      <c r="AG461" s="17">
        <v>0</v>
      </c>
      <c r="AH461" s="17" t="s">
        <v>85</v>
      </c>
      <c r="AI461" s="17"/>
      <c r="AJ461" s="17">
        <v>0</v>
      </c>
      <c r="AK461" s="17">
        <v>4.6699702853348901E-3</v>
      </c>
      <c r="AL461" s="17"/>
      <c r="AM461" s="17">
        <v>2.6308240473759902E-3</v>
      </c>
    </row>
    <row r="462" spans="2:39"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row>
    <row r="463" spans="2:39" x14ac:dyDescent="0.35">
      <c r="B463" s="6" t="s">
        <v>224</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row>
    <row r="464" spans="2:39" x14ac:dyDescent="0.35">
      <c r="B464" s="24" t="s">
        <v>225</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row>
    <row r="465" spans="2:39" x14ac:dyDescent="0.35">
      <c r="B465" t="s">
        <v>222</v>
      </c>
      <c r="C465" s="17">
        <v>0.551558838039655</v>
      </c>
      <c r="D465" s="17">
        <v>0.54426238827185902</v>
      </c>
      <c r="E465" s="17">
        <v>0.55604010535173798</v>
      </c>
      <c r="F465" s="17"/>
      <c r="G465" s="17">
        <v>0.529455344421912</v>
      </c>
      <c r="H465" s="17">
        <v>0.56346008739744302</v>
      </c>
      <c r="I465" s="17">
        <v>0.64586469143883096</v>
      </c>
      <c r="J465" s="17">
        <v>0.513036354325203</v>
      </c>
      <c r="K465" s="17">
        <v>0.459791568051518</v>
      </c>
      <c r="L465" s="17">
        <v>0.53333919335859004</v>
      </c>
      <c r="M465" s="17"/>
      <c r="N465" s="17">
        <v>0.56400683398126195</v>
      </c>
      <c r="O465" s="17">
        <v>0.60048422508230603</v>
      </c>
      <c r="P465" s="17">
        <v>0.48477991008042198</v>
      </c>
      <c r="Q465" s="17">
        <v>0.42887226779753701</v>
      </c>
      <c r="R465" s="17">
        <v>0.60015764528238502</v>
      </c>
      <c r="S465" s="17">
        <v>0.58826075587716498</v>
      </c>
      <c r="T465" s="17">
        <v>0.67527085419766497</v>
      </c>
      <c r="U465" s="17">
        <v>0.77740790419835804</v>
      </c>
      <c r="V465" s="17">
        <v>0.15243171102877301</v>
      </c>
      <c r="W465" s="17">
        <v>0.53136330369268103</v>
      </c>
      <c r="X465" s="17">
        <v>1</v>
      </c>
      <c r="Y465" s="17">
        <v>0.52652282825965502</v>
      </c>
      <c r="Z465" s="17">
        <v>0.60966380895194106</v>
      </c>
      <c r="AA465" s="17">
        <v>0.53453587345173204</v>
      </c>
      <c r="AB465" s="17">
        <v>0.20920831228667</v>
      </c>
      <c r="AC465" s="17">
        <v>0.29564386338033499</v>
      </c>
      <c r="AD465" s="17">
        <v>0.32570948675306199</v>
      </c>
      <c r="AE465" s="17" t="s">
        <v>85</v>
      </c>
      <c r="AF465" s="17">
        <v>1</v>
      </c>
      <c r="AG465" s="17">
        <v>0.48063673367863002</v>
      </c>
      <c r="AH465" s="17" t="s">
        <v>85</v>
      </c>
      <c r="AI465" s="17"/>
      <c r="AJ465" s="17">
        <v>0.62115536223439904</v>
      </c>
      <c r="AK465" s="17">
        <v>0.50501113064067105</v>
      </c>
      <c r="AL465" s="17"/>
      <c r="AM465" s="17">
        <v>0.551558838039655</v>
      </c>
    </row>
    <row r="466" spans="2:39" x14ac:dyDescent="0.35">
      <c r="B466" t="s">
        <v>223</v>
      </c>
      <c r="C466" s="17">
        <v>0.41479743209951297</v>
      </c>
      <c r="D466" s="17">
        <v>0.42238389006052601</v>
      </c>
      <c r="E466" s="17">
        <v>0.40993432795354601</v>
      </c>
      <c r="F466" s="17"/>
      <c r="G466" s="17">
        <v>0.43260809864931898</v>
      </c>
      <c r="H466" s="17">
        <v>0.41809726239876199</v>
      </c>
      <c r="I466" s="17">
        <v>0.31761439176401102</v>
      </c>
      <c r="J466" s="17">
        <v>0.43555213092964401</v>
      </c>
      <c r="K466" s="17">
        <v>0.48203786657653203</v>
      </c>
      <c r="L466" s="17">
        <v>0.46666080664141002</v>
      </c>
      <c r="M466" s="17"/>
      <c r="N466" s="17">
        <v>0.435993166018738</v>
      </c>
      <c r="O466" s="17">
        <v>0.34458753012343601</v>
      </c>
      <c r="P466" s="17">
        <v>0.50111391388698701</v>
      </c>
      <c r="Q466" s="17">
        <v>0.54763104737911406</v>
      </c>
      <c r="R466" s="17">
        <v>0.32218379117631002</v>
      </c>
      <c r="S466" s="17">
        <v>0.41173924412283502</v>
      </c>
      <c r="T466" s="17">
        <v>0.311699583072302</v>
      </c>
      <c r="U466" s="17">
        <v>0.22259209580164199</v>
      </c>
      <c r="V466" s="17">
        <v>0.58439956080483202</v>
      </c>
      <c r="W466" s="17">
        <v>0.448507033911556</v>
      </c>
      <c r="X466" s="17">
        <v>0</v>
      </c>
      <c r="Y466" s="17">
        <v>0.47347717174034498</v>
      </c>
      <c r="Z466" s="17">
        <v>0.390336191048059</v>
      </c>
      <c r="AA466" s="17">
        <v>0.46546412654826802</v>
      </c>
      <c r="AB466" s="17">
        <v>0.79079168771332997</v>
      </c>
      <c r="AC466" s="17">
        <v>0.57651877338913005</v>
      </c>
      <c r="AD466" s="17">
        <v>0.67429051324693801</v>
      </c>
      <c r="AE466" s="17" t="s">
        <v>85</v>
      </c>
      <c r="AF466" s="17">
        <v>0</v>
      </c>
      <c r="AG466" s="17">
        <v>0.51936326632136998</v>
      </c>
      <c r="AH466" s="17" t="s">
        <v>85</v>
      </c>
      <c r="AI466" s="17"/>
      <c r="AJ466" s="17">
        <v>0.35031220566832999</v>
      </c>
      <c r="AK466" s="17">
        <v>0.45711624650828703</v>
      </c>
      <c r="AL466" s="17"/>
      <c r="AM466" s="17">
        <v>0.41479743209951297</v>
      </c>
    </row>
    <row r="467" spans="2:39" x14ac:dyDescent="0.35">
      <c r="B467" t="s">
        <v>62</v>
      </c>
      <c r="C467" s="17">
        <v>3.3643729860832298E-2</v>
      </c>
      <c r="D467" s="17">
        <v>3.3353721667615702E-2</v>
      </c>
      <c r="E467" s="17">
        <v>3.4025566694716403E-2</v>
      </c>
      <c r="F467" s="17"/>
      <c r="G467" s="17">
        <v>3.7936556928769703E-2</v>
      </c>
      <c r="H467" s="17">
        <v>1.84426502037957E-2</v>
      </c>
      <c r="I467" s="17">
        <v>3.6520916797157701E-2</v>
      </c>
      <c r="J467" s="17">
        <v>5.1411514745153E-2</v>
      </c>
      <c r="K467" s="17">
        <v>5.8170565371950499E-2</v>
      </c>
      <c r="L467" s="17">
        <v>0</v>
      </c>
      <c r="M467" s="17"/>
      <c r="N467" s="17">
        <v>0</v>
      </c>
      <c r="O467" s="17">
        <v>5.4928244794257501E-2</v>
      </c>
      <c r="P467" s="17">
        <v>1.41061760325909E-2</v>
      </c>
      <c r="Q467" s="17">
        <v>2.3496684823349299E-2</v>
      </c>
      <c r="R467" s="17">
        <v>7.7658563541304307E-2</v>
      </c>
      <c r="S467" s="17">
        <v>0</v>
      </c>
      <c r="T467" s="17">
        <v>1.30295627300335E-2</v>
      </c>
      <c r="U467" s="17">
        <v>0</v>
      </c>
      <c r="V467" s="17">
        <v>0.26316872816639503</v>
      </c>
      <c r="W467" s="17">
        <v>2.0129662395763099E-2</v>
      </c>
      <c r="X467" s="17">
        <v>0</v>
      </c>
      <c r="Y467" s="17">
        <v>0</v>
      </c>
      <c r="Z467" s="17">
        <v>0</v>
      </c>
      <c r="AA467" s="17">
        <v>0</v>
      </c>
      <c r="AB467" s="17">
        <v>0</v>
      </c>
      <c r="AC467" s="17">
        <v>0.12783736323053499</v>
      </c>
      <c r="AD467" s="17">
        <v>0</v>
      </c>
      <c r="AE467" s="17" t="s">
        <v>85</v>
      </c>
      <c r="AF467" s="17">
        <v>0</v>
      </c>
      <c r="AG467" s="17">
        <v>0</v>
      </c>
      <c r="AH467" s="17" t="s">
        <v>85</v>
      </c>
      <c r="AI467" s="17"/>
      <c r="AJ467" s="17">
        <v>2.85324320972704E-2</v>
      </c>
      <c r="AK467" s="17">
        <v>3.7872622851042398E-2</v>
      </c>
      <c r="AL467" s="17"/>
      <c r="AM467" s="17">
        <v>3.3643729860832298E-2</v>
      </c>
    </row>
    <row r="468" spans="2:39" x14ac:dyDescent="0.3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row>
    <row r="469" spans="2:39" x14ac:dyDescent="0.35">
      <c r="B469" s="6" t="s">
        <v>228</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row>
    <row r="470" spans="2:39" x14ac:dyDescent="0.35">
      <c r="B470" s="24" t="s">
        <v>225</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row>
    <row r="471" spans="2:39" x14ac:dyDescent="0.35">
      <c r="B471" t="s">
        <v>226</v>
      </c>
      <c r="C471" s="17">
        <v>0.27866450782422703</v>
      </c>
      <c r="D471" s="17">
        <v>0.31858656193336499</v>
      </c>
      <c r="E471" s="17">
        <v>0.245536526674793</v>
      </c>
      <c r="F471" s="17"/>
      <c r="G471" s="17">
        <v>0.29621027976821901</v>
      </c>
      <c r="H471" s="17">
        <v>0.200300604077677</v>
      </c>
      <c r="I471" s="17">
        <v>0.28516181119030098</v>
      </c>
      <c r="J471" s="17">
        <v>0.260693675083844</v>
      </c>
      <c r="K471" s="17">
        <v>0.30000071834764402</v>
      </c>
      <c r="L471" s="17">
        <v>0.35661969543477801</v>
      </c>
      <c r="M471" s="17"/>
      <c r="N471" s="17">
        <v>0.54720087239851101</v>
      </c>
      <c r="O471" s="17">
        <v>0.28028978853223602</v>
      </c>
      <c r="P471" s="17">
        <v>0.209704093807704</v>
      </c>
      <c r="Q471" s="17">
        <v>0.235103128190742</v>
      </c>
      <c r="R471" s="17">
        <v>0.20927924551539701</v>
      </c>
      <c r="S471" s="17">
        <v>0.39762907740610998</v>
      </c>
      <c r="T471" s="17">
        <v>0.27510566105095102</v>
      </c>
      <c r="U471" s="17">
        <v>0</v>
      </c>
      <c r="V471" s="17">
        <v>0.57852768600889704</v>
      </c>
      <c r="W471" s="17">
        <v>0.190382091031323</v>
      </c>
      <c r="X471" s="17">
        <v>0.27653278615724602</v>
      </c>
      <c r="Y471" s="17">
        <v>0.68935362044695503</v>
      </c>
      <c r="Z471" s="17">
        <v>0.34562003928486701</v>
      </c>
      <c r="AA471" s="17">
        <v>0.19828493465128499</v>
      </c>
      <c r="AB471" s="17">
        <v>0</v>
      </c>
      <c r="AC471" s="17">
        <v>0.22478410401885199</v>
      </c>
      <c r="AD471" s="17">
        <v>0.70242354933774798</v>
      </c>
      <c r="AE471" s="17" t="s">
        <v>85</v>
      </c>
      <c r="AF471" s="17">
        <v>0</v>
      </c>
      <c r="AG471" s="17">
        <v>0.48063673367863002</v>
      </c>
      <c r="AH471" s="17" t="s">
        <v>85</v>
      </c>
      <c r="AI471" s="17"/>
      <c r="AJ471" s="17">
        <v>0.21852421512852599</v>
      </c>
      <c r="AK471" s="17">
        <v>0.326660280124834</v>
      </c>
      <c r="AL471" s="17"/>
      <c r="AM471" s="17">
        <v>0.27866450782422703</v>
      </c>
    </row>
    <row r="472" spans="2:39" x14ac:dyDescent="0.35">
      <c r="B472" t="s">
        <v>227</v>
      </c>
      <c r="C472" s="17">
        <v>0.69526448101179705</v>
      </c>
      <c r="D472" s="17">
        <v>0.64797383262209896</v>
      </c>
      <c r="E472" s="17">
        <v>0.73460743827693897</v>
      </c>
      <c r="F472" s="17"/>
      <c r="G472" s="17">
        <v>0.66585316330301103</v>
      </c>
      <c r="H472" s="17">
        <v>0.78125674571852699</v>
      </c>
      <c r="I472" s="17">
        <v>0.68790434075152196</v>
      </c>
      <c r="J472" s="17">
        <v>0.68765992029461598</v>
      </c>
      <c r="K472" s="17">
        <v>0.67754273029116296</v>
      </c>
      <c r="L472" s="17">
        <v>0.64338030456522199</v>
      </c>
      <c r="M472" s="17"/>
      <c r="N472" s="17">
        <v>0.45279912760148899</v>
      </c>
      <c r="O472" s="17">
        <v>0.70130624661318197</v>
      </c>
      <c r="P472" s="17">
        <v>0.77618973015970505</v>
      </c>
      <c r="Q472" s="17">
        <v>0.76489687180925703</v>
      </c>
      <c r="R472" s="17">
        <v>0.69695545555594396</v>
      </c>
      <c r="S472" s="17">
        <v>0.60237092259389002</v>
      </c>
      <c r="T472" s="17">
        <v>0.71186477621901501</v>
      </c>
      <c r="U472" s="17">
        <v>1</v>
      </c>
      <c r="V472" s="17">
        <v>0.15830358582470799</v>
      </c>
      <c r="W472" s="17">
        <v>0.78948824657291405</v>
      </c>
      <c r="X472" s="17">
        <v>0.72346721384275403</v>
      </c>
      <c r="Y472" s="17">
        <v>0.31064637955304503</v>
      </c>
      <c r="Z472" s="17">
        <v>0.65437996071513305</v>
      </c>
      <c r="AA472" s="17">
        <v>0.80171506534871495</v>
      </c>
      <c r="AB472" s="17">
        <v>1</v>
      </c>
      <c r="AC472" s="17">
        <v>0.64737853275061297</v>
      </c>
      <c r="AD472" s="17">
        <v>0.29757645066225202</v>
      </c>
      <c r="AE472" s="17" t="s">
        <v>85</v>
      </c>
      <c r="AF472" s="17">
        <v>1</v>
      </c>
      <c r="AG472" s="17">
        <v>0.51936326632136998</v>
      </c>
      <c r="AH472" s="17" t="s">
        <v>85</v>
      </c>
      <c r="AI472" s="17"/>
      <c r="AJ472" s="17">
        <v>0.75840053338328595</v>
      </c>
      <c r="AK472" s="17">
        <v>0.64469462421118195</v>
      </c>
      <c r="AL472" s="17"/>
      <c r="AM472" s="17">
        <v>0.69526448101179705</v>
      </c>
    </row>
    <row r="473" spans="2:39" x14ac:dyDescent="0.35">
      <c r="B473" t="s">
        <v>62</v>
      </c>
      <c r="C473" s="17">
        <v>2.60710111639759E-2</v>
      </c>
      <c r="D473" s="17">
        <v>3.3439605444536301E-2</v>
      </c>
      <c r="E473" s="17">
        <v>1.9856035048268501E-2</v>
      </c>
      <c r="F473" s="17"/>
      <c r="G473" s="17">
        <v>3.7936556928769703E-2</v>
      </c>
      <c r="H473" s="17">
        <v>1.84426502037957E-2</v>
      </c>
      <c r="I473" s="17">
        <v>2.6933848058177601E-2</v>
      </c>
      <c r="J473" s="17">
        <v>5.1646404621539597E-2</v>
      </c>
      <c r="K473" s="17">
        <v>2.24565513611929E-2</v>
      </c>
      <c r="L473" s="17">
        <v>0</v>
      </c>
      <c r="M473" s="17"/>
      <c r="N473" s="17">
        <v>0</v>
      </c>
      <c r="O473" s="17">
        <v>1.84039648545813E-2</v>
      </c>
      <c r="P473" s="17">
        <v>1.41061760325909E-2</v>
      </c>
      <c r="Q473" s="17">
        <v>0</v>
      </c>
      <c r="R473" s="17">
        <v>9.3765298928658994E-2</v>
      </c>
      <c r="S473" s="17">
        <v>0</v>
      </c>
      <c r="T473" s="17">
        <v>1.30295627300335E-2</v>
      </c>
      <c r="U473" s="17">
        <v>0</v>
      </c>
      <c r="V473" s="17">
        <v>0.26316872816639503</v>
      </c>
      <c r="W473" s="17">
        <v>2.0129662395763099E-2</v>
      </c>
      <c r="X473" s="17">
        <v>0</v>
      </c>
      <c r="Y473" s="17">
        <v>0</v>
      </c>
      <c r="Z473" s="17">
        <v>0</v>
      </c>
      <c r="AA473" s="17">
        <v>0</v>
      </c>
      <c r="AB473" s="17">
        <v>0</v>
      </c>
      <c r="AC473" s="17">
        <v>0.12783736323053499</v>
      </c>
      <c r="AD473" s="17">
        <v>0</v>
      </c>
      <c r="AE473" s="17" t="s">
        <v>85</v>
      </c>
      <c r="AF473" s="17">
        <v>0</v>
      </c>
      <c r="AG473" s="17">
        <v>0</v>
      </c>
      <c r="AH473" s="17" t="s">
        <v>85</v>
      </c>
      <c r="AI473" s="17"/>
      <c r="AJ473" s="17">
        <v>2.30752514881882E-2</v>
      </c>
      <c r="AK473" s="17">
        <v>2.8645095663983999E-2</v>
      </c>
      <c r="AL473" s="17"/>
      <c r="AM473" s="17">
        <v>2.60710111639759E-2</v>
      </c>
    </row>
    <row r="474" spans="2:39"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row>
    <row r="475" spans="2:39" x14ac:dyDescent="0.35">
      <c r="B475" s="6" t="s">
        <v>239</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row>
    <row r="476" spans="2:39" x14ac:dyDescent="0.35">
      <c r="B476" s="24" t="s">
        <v>65</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row>
    <row r="477" spans="2:39" x14ac:dyDescent="0.35">
      <c r="B477" t="s">
        <v>233</v>
      </c>
      <c r="C477" s="17">
        <v>0.25814634795246999</v>
      </c>
      <c r="D477" s="17">
        <v>0.300579705730112</v>
      </c>
      <c r="E477" s="17">
        <v>0.218069255784577</v>
      </c>
      <c r="F477" s="17"/>
      <c r="G477" s="17">
        <v>0.23090688174357701</v>
      </c>
      <c r="H477" s="17">
        <v>0.295437222082368</v>
      </c>
      <c r="I477" s="17">
        <v>0.27722854840377298</v>
      </c>
      <c r="J477" s="17">
        <v>0.279709482785791</v>
      </c>
      <c r="K477" s="17">
        <v>0.22127408901031601</v>
      </c>
      <c r="L477" s="17">
        <v>0.23412830597503601</v>
      </c>
      <c r="M477" s="17"/>
      <c r="N477" s="17">
        <v>0.194737052987837</v>
      </c>
      <c r="O477" s="17">
        <v>0.22216863026573</v>
      </c>
      <c r="P477" s="17">
        <v>0.24715602310860901</v>
      </c>
      <c r="Q477" s="17">
        <v>0.34433913092185803</v>
      </c>
      <c r="R477" s="17">
        <v>0.200311967703243</v>
      </c>
      <c r="S477" s="17">
        <v>0.308685934186547</v>
      </c>
      <c r="T477" s="17">
        <v>0.2649971707448</v>
      </c>
      <c r="U477" s="17">
        <v>0.22286274313987001</v>
      </c>
      <c r="V477" s="17">
        <v>0.27794893478113603</v>
      </c>
      <c r="W477" s="17">
        <v>0.24893781659072101</v>
      </c>
      <c r="X477" s="17">
        <v>0.36969259778436803</v>
      </c>
      <c r="Y477" s="17">
        <v>0.24786719646983099</v>
      </c>
      <c r="Z477" s="17">
        <v>0.32334533546683702</v>
      </c>
      <c r="AA477" s="17">
        <v>0.44741355732375798</v>
      </c>
      <c r="AB477" s="17">
        <v>0.175143634735383</v>
      </c>
      <c r="AC477" s="17">
        <v>0.38806371676060197</v>
      </c>
      <c r="AD477" s="17">
        <v>0.12615942336541</v>
      </c>
      <c r="AE477" s="17">
        <v>0.41021752798031502</v>
      </c>
      <c r="AF477" s="17">
        <v>0.51994814509599896</v>
      </c>
      <c r="AG477" s="17">
        <v>0</v>
      </c>
      <c r="AH477" s="17">
        <v>0.42032073599466402</v>
      </c>
      <c r="AI477" s="17"/>
      <c r="AJ477" s="17">
        <v>0.292693995470167</v>
      </c>
      <c r="AK477" s="17">
        <v>0.24505518811678301</v>
      </c>
      <c r="AL477" s="17"/>
      <c r="AM477" s="17">
        <v>0.376988601064639</v>
      </c>
    </row>
    <row r="478" spans="2:39" x14ac:dyDescent="0.35">
      <c r="B478" t="s">
        <v>234</v>
      </c>
      <c r="C478" s="17">
        <v>0.38634509321236898</v>
      </c>
      <c r="D478" s="17">
        <v>0.34267042504716699</v>
      </c>
      <c r="E478" s="17">
        <v>0.42763043160521502</v>
      </c>
      <c r="F478" s="17"/>
      <c r="G478" s="17">
        <v>0.46244141220037799</v>
      </c>
      <c r="H478" s="17">
        <v>0.40109571105966602</v>
      </c>
      <c r="I478" s="17">
        <v>0.40381206842439998</v>
      </c>
      <c r="J478" s="17">
        <v>0.347001372213735</v>
      </c>
      <c r="K478" s="17">
        <v>0.35551056659934499</v>
      </c>
      <c r="L478" s="17">
        <v>0.379998598989295</v>
      </c>
      <c r="M478" s="17"/>
      <c r="N478" s="17">
        <v>0.409698479614098</v>
      </c>
      <c r="O478" s="17">
        <v>0.383133999689514</v>
      </c>
      <c r="P478" s="17">
        <v>0.44712096359035503</v>
      </c>
      <c r="Q478" s="17">
        <v>0.37213586905063101</v>
      </c>
      <c r="R478" s="17">
        <v>0.39009587965606801</v>
      </c>
      <c r="S478" s="17">
        <v>0.33956876357779298</v>
      </c>
      <c r="T478" s="17">
        <v>0.40272059203535598</v>
      </c>
      <c r="U478" s="17">
        <v>0.46890233667549602</v>
      </c>
      <c r="V478" s="17">
        <v>0.27899277887325802</v>
      </c>
      <c r="W478" s="17">
        <v>0.39272132984024199</v>
      </c>
      <c r="X478" s="17">
        <v>0.221222946136166</v>
      </c>
      <c r="Y478" s="17">
        <v>0.46844157728974001</v>
      </c>
      <c r="Z478" s="17">
        <v>0.25315555098650999</v>
      </c>
      <c r="AA478" s="17">
        <v>0.30354218104433001</v>
      </c>
      <c r="AB478" s="17">
        <v>0.41284261646879</v>
      </c>
      <c r="AC478" s="17">
        <v>0.366192542962409</v>
      </c>
      <c r="AD478" s="17">
        <v>0.70215182433136203</v>
      </c>
      <c r="AE478" s="17">
        <v>0.28838948570955503</v>
      </c>
      <c r="AF478" s="17">
        <v>0.116308956585652</v>
      </c>
      <c r="AG478" s="17">
        <v>0.49396332442789498</v>
      </c>
      <c r="AH478" s="17">
        <v>0.38274292192077303</v>
      </c>
      <c r="AI478" s="17"/>
      <c r="AJ478" s="17">
        <v>0.42148087572940901</v>
      </c>
      <c r="AK478" s="17">
        <v>0.37288177878491802</v>
      </c>
      <c r="AL478" s="17"/>
      <c r="AM478" s="17">
        <v>0.42952236982916397</v>
      </c>
    </row>
    <row r="479" spans="2:39" x14ac:dyDescent="0.35">
      <c r="B479" t="s">
        <v>235</v>
      </c>
      <c r="C479" s="17">
        <v>0.26365245918336599</v>
      </c>
      <c r="D479" s="17">
        <v>0.25975544302166598</v>
      </c>
      <c r="E479" s="17">
        <v>0.26707507842259398</v>
      </c>
      <c r="F479" s="17"/>
      <c r="G479" s="17">
        <v>0.254590322229164</v>
      </c>
      <c r="H479" s="17">
        <v>0.22868414778169099</v>
      </c>
      <c r="I479" s="17">
        <v>0.27349745582683599</v>
      </c>
      <c r="J479" s="17">
        <v>0.27854760259512501</v>
      </c>
      <c r="K479" s="17">
        <v>0.29077424862799101</v>
      </c>
      <c r="L479" s="17">
        <v>0.24811556051931299</v>
      </c>
      <c r="M479" s="17"/>
      <c r="N479" s="17">
        <v>0.32095222938039097</v>
      </c>
      <c r="O479" s="17">
        <v>0.235571687921388</v>
      </c>
      <c r="P479" s="17">
        <v>0.24563604097583899</v>
      </c>
      <c r="Q479" s="17">
        <v>0.22005589708017001</v>
      </c>
      <c r="R479" s="17">
        <v>0.31818180005388802</v>
      </c>
      <c r="S479" s="17">
        <v>0.35174530223565897</v>
      </c>
      <c r="T479" s="17">
        <v>0.212035246957546</v>
      </c>
      <c r="U479" s="17">
        <v>0.308234920184634</v>
      </c>
      <c r="V479" s="17">
        <v>0.40038302406007298</v>
      </c>
      <c r="W479" s="17">
        <v>0.26052797508126802</v>
      </c>
      <c r="X479" s="17">
        <v>0.40908445607946597</v>
      </c>
      <c r="Y479" s="17">
        <v>0.110337605861729</v>
      </c>
      <c r="Z479" s="17">
        <v>0.31643796364576099</v>
      </c>
      <c r="AA479" s="17">
        <v>0.22112486050076899</v>
      </c>
      <c r="AB479" s="17">
        <v>0.37117530561762702</v>
      </c>
      <c r="AC479" s="17">
        <v>0.17482153313833701</v>
      </c>
      <c r="AD479" s="17">
        <v>3.2181889780877201E-2</v>
      </c>
      <c r="AE479" s="17">
        <v>0.30139298631012901</v>
      </c>
      <c r="AF479" s="17">
        <v>0.363742898318349</v>
      </c>
      <c r="AG479" s="17">
        <v>0.30978121658894697</v>
      </c>
      <c r="AH479" s="17">
        <v>0.19693634208456301</v>
      </c>
      <c r="AI479" s="17"/>
      <c r="AJ479" s="17">
        <v>0.23503097066619699</v>
      </c>
      <c r="AK479" s="17">
        <v>0.28013292778905502</v>
      </c>
      <c r="AL479" s="17"/>
      <c r="AM479" s="17">
        <v>0.15787575601755799</v>
      </c>
    </row>
    <row r="480" spans="2:39" x14ac:dyDescent="0.35">
      <c r="B480" t="s">
        <v>236</v>
      </c>
      <c r="C480" s="17">
        <v>3.9324736418526601E-2</v>
      </c>
      <c r="D480" s="17">
        <v>3.9622717790995098E-2</v>
      </c>
      <c r="E480" s="17">
        <v>3.9180813727735998E-2</v>
      </c>
      <c r="F480" s="17"/>
      <c r="G480" s="17">
        <v>3.8573409623004401E-2</v>
      </c>
      <c r="H480" s="17">
        <v>5.69172377243626E-2</v>
      </c>
      <c r="I480" s="17">
        <v>2.0243180146073399E-2</v>
      </c>
      <c r="J480" s="17">
        <v>3.80457121006448E-2</v>
      </c>
      <c r="K480" s="17">
        <v>3.9280620261636E-2</v>
      </c>
      <c r="L480" s="17">
        <v>4.6221839106819103E-2</v>
      </c>
      <c r="M480" s="17"/>
      <c r="N480" s="17">
        <v>3.35129039775037E-2</v>
      </c>
      <c r="O480" s="17">
        <v>8.3977994803130701E-2</v>
      </c>
      <c r="P480" s="17">
        <v>3.9019324520075997E-2</v>
      </c>
      <c r="Q480" s="17">
        <v>4.8393983705380998E-2</v>
      </c>
      <c r="R480" s="17">
        <v>2.3807178959567101E-2</v>
      </c>
      <c r="S480" s="17">
        <v>0</v>
      </c>
      <c r="T480" s="17">
        <v>1.3478607218929999E-2</v>
      </c>
      <c r="U480" s="17">
        <v>0</v>
      </c>
      <c r="V480" s="17">
        <v>0</v>
      </c>
      <c r="W480" s="17">
        <v>2.6928417261351301E-2</v>
      </c>
      <c r="X480" s="17">
        <v>0</v>
      </c>
      <c r="Y480" s="17">
        <v>0.173353620378701</v>
      </c>
      <c r="Z480" s="17">
        <v>2.6406403098498898E-2</v>
      </c>
      <c r="AA480" s="17">
        <v>2.7919401131143402E-2</v>
      </c>
      <c r="AB480" s="17">
        <v>0</v>
      </c>
      <c r="AC480" s="17">
        <v>0</v>
      </c>
      <c r="AD480" s="17">
        <v>8.0105311798239598E-2</v>
      </c>
      <c r="AE480" s="17">
        <v>0</v>
      </c>
      <c r="AF480" s="17">
        <v>0</v>
      </c>
      <c r="AG480" s="17">
        <v>0.19625545898315799</v>
      </c>
      <c r="AH480" s="17">
        <v>0</v>
      </c>
      <c r="AI480" s="17"/>
      <c r="AJ480" s="17">
        <v>3.0450834351775199E-2</v>
      </c>
      <c r="AK480" s="17">
        <v>4.2409943346613597E-2</v>
      </c>
      <c r="AL480" s="17"/>
      <c r="AM480" s="17">
        <v>2.7229952155200601E-2</v>
      </c>
    </row>
    <row r="481" spans="2:39" x14ac:dyDescent="0.35">
      <c r="B481" t="s">
        <v>237</v>
      </c>
      <c r="C481" s="17">
        <v>1.4882953829244899E-2</v>
      </c>
      <c r="D481" s="17">
        <v>2.6179808620627999E-2</v>
      </c>
      <c r="E481" s="17">
        <v>4.0160214787322299E-3</v>
      </c>
      <c r="F481" s="17"/>
      <c r="G481" s="17">
        <v>7.8529827089470899E-3</v>
      </c>
      <c r="H481" s="17">
        <v>0</v>
      </c>
      <c r="I481" s="17">
        <v>1.30709164975018E-2</v>
      </c>
      <c r="J481" s="17">
        <v>3.15534324414114E-2</v>
      </c>
      <c r="K481" s="17">
        <v>2.0397188016282899E-2</v>
      </c>
      <c r="L481" s="17">
        <v>1.21747217959314E-2</v>
      </c>
      <c r="M481" s="17"/>
      <c r="N481" s="17">
        <v>0</v>
      </c>
      <c r="O481" s="17">
        <v>1.8773692079811801E-2</v>
      </c>
      <c r="P481" s="17">
        <v>8.7408249159697006E-3</v>
      </c>
      <c r="Q481" s="17">
        <v>0</v>
      </c>
      <c r="R481" s="17">
        <v>2.36279500444848E-2</v>
      </c>
      <c r="S481" s="17">
        <v>0</v>
      </c>
      <c r="T481" s="17">
        <v>3.7504100921233401E-2</v>
      </c>
      <c r="U481" s="17">
        <v>0</v>
      </c>
      <c r="V481" s="17">
        <v>2.43460088044814E-2</v>
      </c>
      <c r="W481" s="17">
        <v>2.6534494124958501E-2</v>
      </c>
      <c r="X481" s="17">
        <v>0</v>
      </c>
      <c r="Y481" s="17">
        <v>0</v>
      </c>
      <c r="Z481" s="17">
        <v>0</v>
      </c>
      <c r="AA481" s="17">
        <v>0</v>
      </c>
      <c r="AB481" s="17">
        <v>0</v>
      </c>
      <c r="AC481" s="17">
        <v>0</v>
      </c>
      <c r="AD481" s="17">
        <v>0</v>
      </c>
      <c r="AE481" s="17">
        <v>0</v>
      </c>
      <c r="AF481" s="17">
        <v>0</v>
      </c>
      <c r="AG481" s="17">
        <v>0</v>
      </c>
      <c r="AH481" s="17">
        <v>0</v>
      </c>
      <c r="AI481" s="17"/>
      <c r="AJ481" s="17">
        <v>7.9581623557868804E-3</v>
      </c>
      <c r="AK481" s="17">
        <v>1.7667416417216E-2</v>
      </c>
      <c r="AL481" s="17"/>
      <c r="AM481" s="17">
        <v>2.0016416359391999E-3</v>
      </c>
    </row>
    <row r="482" spans="2:39" x14ac:dyDescent="0.35">
      <c r="B482" t="s">
        <v>62</v>
      </c>
      <c r="C482" s="17">
        <v>3.76484094040236E-2</v>
      </c>
      <c r="D482" s="17">
        <v>3.11918997894318E-2</v>
      </c>
      <c r="E482" s="17">
        <v>4.4028398981146299E-2</v>
      </c>
      <c r="F482" s="17"/>
      <c r="G482" s="17">
        <v>5.6349914949301904E-3</v>
      </c>
      <c r="H482" s="17">
        <v>1.78656813519124E-2</v>
      </c>
      <c r="I482" s="17">
        <v>1.21478307014157E-2</v>
      </c>
      <c r="J482" s="17">
        <v>2.5142397863293E-2</v>
      </c>
      <c r="K482" s="17">
        <v>7.2763287484429201E-2</v>
      </c>
      <c r="L482" s="17">
        <v>7.9360973613605598E-2</v>
      </c>
      <c r="M482" s="17"/>
      <c r="N482" s="17">
        <v>4.1099334040170597E-2</v>
      </c>
      <c r="O482" s="17">
        <v>5.6373995240424801E-2</v>
      </c>
      <c r="P482" s="17">
        <v>1.2326822889151001E-2</v>
      </c>
      <c r="Q482" s="17">
        <v>1.5075119241960099E-2</v>
      </c>
      <c r="R482" s="17">
        <v>4.3975223582748801E-2</v>
      </c>
      <c r="S482" s="17">
        <v>0</v>
      </c>
      <c r="T482" s="17">
        <v>6.9264282122135298E-2</v>
      </c>
      <c r="U482" s="17">
        <v>0</v>
      </c>
      <c r="V482" s="17">
        <v>1.8329253481051799E-2</v>
      </c>
      <c r="W482" s="17">
        <v>4.4349967101458797E-2</v>
      </c>
      <c r="X482" s="17">
        <v>0</v>
      </c>
      <c r="Y482" s="17">
        <v>0</v>
      </c>
      <c r="Z482" s="17">
        <v>8.0654746802392999E-2</v>
      </c>
      <c r="AA482" s="17">
        <v>0</v>
      </c>
      <c r="AB482" s="17">
        <v>4.0838443178200998E-2</v>
      </c>
      <c r="AC482" s="17">
        <v>7.0922207138651897E-2</v>
      </c>
      <c r="AD482" s="17">
        <v>5.9401550724111303E-2</v>
      </c>
      <c r="AE482" s="17">
        <v>0</v>
      </c>
      <c r="AF482" s="17">
        <v>0</v>
      </c>
      <c r="AG482" s="17">
        <v>0</v>
      </c>
      <c r="AH482" s="17">
        <v>0</v>
      </c>
      <c r="AI482" s="17"/>
      <c r="AJ482" s="17">
        <v>1.23851614266643E-2</v>
      </c>
      <c r="AK482" s="17">
        <v>4.1852745545413503E-2</v>
      </c>
      <c r="AL482" s="17"/>
      <c r="AM482" s="17">
        <v>6.3816792974994898E-3</v>
      </c>
    </row>
    <row r="483" spans="2:39" x14ac:dyDescent="0.3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row>
    <row r="484" spans="2:39" x14ac:dyDescent="0.35">
      <c r="B484" s="6" t="s">
        <v>240</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row>
    <row r="485" spans="2:39" x14ac:dyDescent="0.35">
      <c r="B485" s="24" t="s">
        <v>65</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row>
    <row r="486" spans="2:39" x14ac:dyDescent="0.35">
      <c r="B486" t="s">
        <v>233</v>
      </c>
      <c r="C486" s="17">
        <v>0.23204510222952601</v>
      </c>
      <c r="D486" s="17">
        <v>0.25574092909853402</v>
      </c>
      <c r="E486" s="17">
        <v>0.20998726055738201</v>
      </c>
      <c r="F486" s="17"/>
      <c r="G486" s="17">
        <v>0.27675337537546901</v>
      </c>
      <c r="H486" s="17">
        <v>0.26281195166203603</v>
      </c>
      <c r="I486" s="17">
        <v>0.271368112821048</v>
      </c>
      <c r="J486" s="17">
        <v>0.22962332220303899</v>
      </c>
      <c r="K486" s="17">
        <v>0.19310786607376901</v>
      </c>
      <c r="L486" s="17">
        <v>0.176907649566105</v>
      </c>
      <c r="M486" s="17"/>
      <c r="N486" s="17">
        <v>0.168320671605179</v>
      </c>
      <c r="O486" s="17">
        <v>0.178611341117274</v>
      </c>
      <c r="P486" s="17">
        <v>0.19583420498581999</v>
      </c>
      <c r="Q486" s="17">
        <v>0.35634213432322398</v>
      </c>
      <c r="R486" s="17">
        <v>0.20599907652723801</v>
      </c>
      <c r="S486" s="17">
        <v>9.0622173145920304E-2</v>
      </c>
      <c r="T486" s="17">
        <v>0.31636078449997201</v>
      </c>
      <c r="U486" s="17">
        <v>0.229238893745009</v>
      </c>
      <c r="V486" s="17">
        <v>0.33782089744131699</v>
      </c>
      <c r="W486" s="17">
        <v>0.15912885500347199</v>
      </c>
      <c r="X486" s="17">
        <v>0.36078427039681299</v>
      </c>
      <c r="Y486" s="17">
        <v>0.109997217755927</v>
      </c>
      <c r="Z486" s="17">
        <v>0.32305841370557498</v>
      </c>
      <c r="AA486" s="17">
        <v>0.268265404414053</v>
      </c>
      <c r="AB486" s="17">
        <v>0.15888109091775099</v>
      </c>
      <c r="AC486" s="17">
        <v>0.49324504326593099</v>
      </c>
      <c r="AD486" s="17">
        <v>0.38656655551090602</v>
      </c>
      <c r="AE486" s="17">
        <v>0.41021752798031502</v>
      </c>
      <c r="AF486" s="17">
        <v>9.7671973568086407E-2</v>
      </c>
      <c r="AG486" s="17">
        <v>0.19625545898315799</v>
      </c>
      <c r="AH486" s="17">
        <v>0</v>
      </c>
      <c r="AI486" s="17"/>
      <c r="AJ486" s="17">
        <v>0.25410920550778598</v>
      </c>
      <c r="AK486" s="17">
        <v>0.224175663714937</v>
      </c>
      <c r="AL486" s="17"/>
      <c r="AM486" s="17">
        <v>0.30245830790563499</v>
      </c>
    </row>
    <row r="487" spans="2:39" x14ac:dyDescent="0.35">
      <c r="B487" t="s">
        <v>234</v>
      </c>
      <c r="C487" s="17">
        <v>0.37349123483766</v>
      </c>
      <c r="D487" s="17">
        <v>0.35033838809187001</v>
      </c>
      <c r="E487" s="17">
        <v>0.39488951685301399</v>
      </c>
      <c r="F487" s="17"/>
      <c r="G487" s="17">
        <v>0.34680611605463302</v>
      </c>
      <c r="H487" s="17">
        <v>0.43038727020118001</v>
      </c>
      <c r="I487" s="17">
        <v>0.38139275515798499</v>
      </c>
      <c r="J487" s="17">
        <v>0.40923765283038299</v>
      </c>
      <c r="K487" s="17">
        <v>0.38197549634245798</v>
      </c>
      <c r="L487" s="17">
        <v>0.286280284630479</v>
      </c>
      <c r="M487" s="17"/>
      <c r="N487" s="17">
        <v>0.494427110371634</v>
      </c>
      <c r="O487" s="17">
        <v>0.37613406427565199</v>
      </c>
      <c r="P487" s="17">
        <v>0.50851335458389801</v>
      </c>
      <c r="Q487" s="17">
        <v>0.35574997508648398</v>
      </c>
      <c r="R487" s="17">
        <v>0.37407145517874701</v>
      </c>
      <c r="S487" s="17">
        <v>0.67685610488271597</v>
      </c>
      <c r="T487" s="17">
        <v>0.27126181484756001</v>
      </c>
      <c r="U487" s="17">
        <v>0.15892068682173599</v>
      </c>
      <c r="V487" s="17">
        <v>0.22728925454962401</v>
      </c>
      <c r="W487" s="17">
        <v>0.42651644105877201</v>
      </c>
      <c r="X487" s="17">
        <v>0.26508843518452502</v>
      </c>
      <c r="Y487" s="17">
        <v>0.46535290651012601</v>
      </c>
      <c r="Z487" s="17">
        <v>0.29866892963924202</v>
      </c>
      <c r="AA487" s="17">
        <v>0.215147762380513</v>
      </c>
      <c r="AB487" s="17">
        <v>0.37305592222834799</v>
      </c>
      <c r="AC487" s="17">
        <v>0.32126246776186301</v>
      </c>
      <c r="AD487" s="17">
        <v>0.51222648555661499</v>
      </c>
      <c r="AE487" s="17">
        <v>0</v>
      </c>
      <c r="AF487" s="17">
        <v>0.23786229156149599</v>
      </c>
      <c r="AG487" s="17">
        <v>0.49396332442789498</v>
      </c>
      <c r="AH487" s="17">
        <v>0.19693634208456301</v>
      </c>
      <c r="AI487" s="17"/>
      <c r="AJ487" s="17">
        <v>0.42456822961663498</v>
      </c>
      <c r="AK487" s="17">
        <v>0.35171835626026698</v>
      </c>
      <c r="AL487" s="17"/>
      <c r="AM487" s="17">
        <v>0.434643607441212</v>
      </c>
    </row>
    <row r="488" spans="2:39" x14ac:dyDescent="0.35">
      <c r="B488" t="s">
        <v>235</v>
      </c>
      <c r="C488" s="17">
        <v>0.25637380876920601</v>
      </c>
      <c r="D488" s="17">
        <v>0.243742533695396</v>
      </c>
      <c r="E488" s="17">
        <v>0.26821378869768597</v>
      </c>
      <c r="F488" s="17"/>
      <c r="G488" s="17">
        <v>0.27985386510437998</v>
      </c>
      <c r="H488" s="17">
        <v>0.22454000587078199</v>
      </c>
      <c r="I488" s="17">
        <v>0.27070359849819697</v>
      </c>
      <c r="J488" s="17">
        <v>0.26128400785498301</v>
      </c>
      <c r="K488" s="17">
        <v>0.24057902072823101</v>
      </c>
      <c r="L488" s="17">
        <v>0.26604470499069599</v>
      </c>
      <c r="M488" s="17"/>
      <c r="N488" s="17">
        <v>0.29379727045439602</v>
      </c>
      <c r="O488" s="17">
        <v>0.25533595775622597</v>
      </c>
      <c r="P488" s="17">
        <v>0.226598820672059</v>
      </c>
      <c r="Q488" s="17">
        <v>0.22545046772080701</v>
      </c>
      <c r="R488" s="17">
        <v>0.28120779768807203</v>
      </c>
      <c r="S488" s="17">
        <v>0.232521721971364</v>
      </c>
      <c r="T488" s="17">
        <v>0.23078904065738301</v>
      </c>
      <c r="U488" s="17">
        <v>0.35734187480023399</v>
      </c>
      <c r="V488" s="17">
        <v>0.39221458572352602</v>
      </c>
      <c r="W488" s="17">
        <v>0.235777401154628</v>
      </c>
      <c r="X488" s="17">
        <v>0.32516423918135401</v>
      </c>
      <c r="Y488" s="17">
        <v>0.167218760751316</v>
      </c>
      <c r="Z488" s="17">
        <v>0.235519660304602</v>
      </c>
      <c r="AA488" s="17">
        <v>0.33919914896589498</v>
      </c>
      <c r="AB488" s="17">
        <v>0.397219925378832</v>
      </c>
      <c r="AC488" s="17">
        <v>0.18549248897220699</v>
      </c>
      <c r="AD488" s="17">
        <v>4.1805408208367603E-2</v>
      </c>
      <c r="AE488" s="17">
        <v>0.58978247201968503</v>
      </c>
      <c r="AF488" s="17">
        <v>0.14529065736039901</v>
      </c>
      <c r="AG488" s="17">
        <v>0.11352575760578899</v>
      </c>
      <c r="AH488" s="17">
        <v>0.80306365791543699</v>
      </c>
      <c r="AI488" s="17"/>
      <c r="AJ488" s="17">
        <v>0.22926648048006701</v>
      </c>
      <c r="AK488" s="17">
        <v>0.27078530183190502</v>
      </c>
      <c r="AL488" s="17"/>
      <c r="AM488" s="17">
        <v>0.190776277768504</v>
      </c>
    </row>
    <row r="489" spans="2:39" x14ac:dyDescent="0.35">
      <c r="B489" t="s">
        <v>236</v>
      </c>
      <c r="C489" s="17">
        <v>6.90818655976492E-2</v>
      </c>
      <c r="D489" s="17">
        <v>7.9815709057737397E-2</v>
      </c>
      <c r="E489" s="17">
        <v>5.8957920892662302E-2</v>
      </c>
      <c r="F489" s="17"/>
      <c r="G489" s="17">
        <v>6.7496493690138701E-2</v>
      </c>
      <c r="H489" s="17">
        <v>5.43335641752817E-2</v>
      </c>
      <c r="I489" s="17">
        <v>5.3355307941313102E-2</v>
      </c>
      <c r="J489" s="17">
        <v>3.7627674562573502E-2</v>
      </c>
      <c r="K489" s="17">
        <v>7.74218665942496E-2</v>
      </c>
      <c r="L489" s="17">
        <v>0.123085485590525</v>
      </c>
      <c r="M489" s="17"/>
      <c r="N489" s="17">
        <v>2.58427771660142E-2</v>
      </c>
      <c r="O489" s="17">
        <v>0.102465747292438</v>
      </c>
      <c r="P489" s="17">
        <v>3.8160517084705303E-2</v>
      </c>
      <c r="Q489" s="17">
        <v>4.7382303627525497E-2</v>
      </c>
      <c r="R489" s="17">
        <v>4.5951648108765099E-2</v>
      </c>
      <c r="S489" s="17">
        <v>0</v>
      </c>
      <c r="T489" s="17">
        <v>4.2419097228833698E-2</v>
      </c>
      <c r="U489" s="17">
        <v>2.8627721249744401E-2</v>
      </c>
      <c r="V489" s="17">
        <v>1.8329253481051799E-2</v>
      </c>
      <c r="W489" s="17">
        <v>0.107951180898575</v>
      </c>
      <c r="X489" s="17">
        <v>4.8963055237307998E-2</v>
      </c>
      <c r="Y489" s="17">
        <v>0.132796802718505</v>
      </c>
      <c r="Z489" s="17">
        <v>6.2098249548187497E-2</v>
      </c>
      <c r="AA489" s="17">
        <v>7.8074550445397101E-2</v>
      </c>
      <c r="AB489" s="17">
        <v>3.0004618296868998E-2</v>
      </c>
      <c r="AC489" s="17">
        <v>0</v>
      </c>
      <c r="AD489" s="17">
        <v>0</v>
      </c>
      <c r="AE489" s="17">
        <v>0</v>
      </c>
      <c r="AF489" s="17">
        <v>0.51917507751001801</v>
      </c>
      <c r="AG489" s="17">
        <v>0.19625545898315799</v>
      </c>
      <c r="AH489" s="17">
        <v>0</v>
      </c>
      <c r="AI489" s="17"/>
      <c r="AJ489" s="17">
        <v>6.2968367697618599E-2</v>
      </c>
      <c r="AK489" s="17">
        <v>7.2825059096732703E-2</v>
      </c>
      <c r="AL489" s="17"/>
      <c r="AM489" s="17">
        <v>3.54154462626513E-2</v>
      </c>
    </row>
    <row r="490" spans="2:39" x14ac:dyDescent="0.35">
      <c r="B490" t="s">
        <v>237</v>
      </c>
      <c r="C490" s="17">
        <v>2.59814928340831E-2</v>
      </c>
      <c r="D490" s="17">
        <v>3.4457200071151897E-2</v>
      </c>
      <c r="E490" s="17">
        <v>1.78826541696912E-2</v>
      </c>
      <c r="F490" s="17"/>
      <c r="G490" s="17">
        <v>2.90901497753791E-2</v>
      </c>
      <c r="H490" s="17">
        <v>9.8498421486810702E-3</v>
      </c>
      <c r="I490" s="17">
        <v>1.10323948800406E-2</v>
      </c>
      <c r="J490" s="17">
        <v>3.2425061103112399E-2</v>
      </c>
      <c r="K490" s="17">
        <v>3.9794599356591902E-2</v>
      </c>
      <c r="L490" s="17">
        <v>3.50088928932401E-2</v>
      </c>
      <c r="M490" s="17"/>
      <c r="N490" s="17">
        <v>1.7612170402776298E-2</v>
      </c>
      <c r="O490" s="17">
        <v>2.5469499775025901E-2</v>
      </c>
      <c r="P490" s="17">
        <v>1.1409956302053799E-2</v>
      </c>
      <c r="Q490" s="17">
        <v>0</v>
      </c>
      <c r="R490" s="17">
        <v>4.1532771137516598E-2</v>
      </c>
      <c r="S490" s="17">
        <v>0</v>
      </c>
      <c r="T490" s="17">
        <v>5.8663872267958599E-2</v>
      </c>
      <c r="U490" s="17">
        <v>0</v>
      </c>
      <c r="V490" s="17">
        <v>2.43460088044814E-2</v>
      </c>
      <c r="W490" s="17">
        <v>2.6276154783094401E-2</v>
      </c>
      <c r="X490" s="17">
        <v>0</v>
      </c>
      <c r="Y490" s="17">
        <v>0.124634312264125</v>
      </c>
      <c r="Z490" s="17">
        <v>0</v>
      </c>
      <c r="AA490" s="17">
        <v>9.9313133794142902E-2</v>
      </c>
      <c r="AB490" s="17">
        <v>0</v>
      </c>
      <c r="AC490" s="17">
        <v>0</v>
      </c>
      <c r="AD490" s="17">
        <v>0</v>
      </c>
      <c r="AE490" s="17">
        <v>0</v>
      </c>
      <c r="AF490" s="17">
        <v>0</v>
      </c>
      <c r="AG490" s="17">
        <v>0</v>
      </c>
      <c r="AH490" s="17">
        <v>0</v>
      </c>
      <c r="AI490" s="17"/>
      <c r="AJ490" s="17">
        <v>1.46792244005982E-2</v>
      </c>
      <c r="AK490" s="17">
        <v>3.13814827322694E-2</v>
      </c>
      <c r="AL490" s="17"/>
      <c r="AM490" s="17">
        <v>1.3738876321487001E-2</v>
      </c>
    </row>
    <row r="491" spans="2:39" x14ac:dyDescent="0.35">
      <c r="B491" t="s">
        <v>62</v>
      </c>
      <c r="C491" s="17">
        <v>4.3026495731875301E-2</v>
      </c>
      <c r="D491" s="17">
        <v>3.5905239985310498E-2</v>
      </c>
      <c r="E491" s="17">
        <v>5.0068858829564897E-2</v>
      </c>
      <c r="F491" s="17"/>
      <c r="G491" s="17">
        <v>0</v>
      </c>
      <c r="H491" s="17">
        <v>1.8077365942039601E-2</v>
      </c>
      <c r="I491" s="17">
        <v>1.21478307014157E-2</v>
      </c>
      <c r="J491" s="17">
        <v>2.9802281445908602E-2</v>
      </c>
      <c r="K491" s="17">
        <v>6.7121150904700902E-2</v>
      </c>
      <c r="L491" s="17">
        <v>0.11267298232895399</v>
      </c>
      <c r="M491" s="17"/>
      <c r="N491" s="17">
        <v>0</v>
      </c>
      <c r="O491" s="17">
        <v>6.19833897833841E-2</v>
      </c>
      <c r="P491" s="17">
        <v>1.94831463714638E-2</v>
      </c>
      <c r="Q491" s="17">
        <v>1.5075119241960099E-2</v>
      </c>
      <c r="R491" s="17">
        <v>5.1237251359660903E-2</v>
      </c>
      <c r="S491" s="17">
        <v>0</v>
      </c>
      <c r="T491" s="17">
        <v>8.0505390498292695E-2</v>
      </c>
      <c r="U491" s="17">
        <v>0.22587082338327699</v>
      </c>
      <c r="V491" s="17">
        <v>0</v>
      </c>
      <c r="W491" s="17">
        <v>4.4349967101458797E-2</v>
      </c>
      <c r="X491" s="17">
        <v>0</v>
      </c>
      <c r="Y491" s="17">
        <v>0</v>
      </c>
      <c r="Z491" s="17">
        <v>8.0654746802392999E-2</v>
      </c>
      <c r="AA491" s="17">
        <v>0</v>
      </c>
      <c r="AB491" s="17">
        <v>4.0838443178200998E-2</v>
      </c>
      <c r="AC491" s="17">
        <v>0</v>
      </c>
      <c r="AD491" s="17">
        <v>5.9401550724111303E-2</v>
      </c>
      <c r="AE491" s="17">
        <v>0</v>
      </c>
      <c r="AF491" s="17">
        <v>0</v>
      </c>
      <c r="AG491" s="17">
        <v>0</v>
      </c>
      <c r="AH491" s="17">
        <v>0</v>
      </c>
      <c r="AI491" s="17"/>
      <c r="AJ491" s="17">
        <v>1.4408492297295E-2</v>
      </c>
      <c r="AK491" s="17">
        <v>4.9114136363889303E-2</v>
      </c>
      <c r="AL491" s="17"/>
      <c r="AM491" s="17">
        <v>2.29674843005102E-2</v>
      </c>
    </row>
    <row r="492" spans="2:39" x14ac:dyDescent="0.35">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row>
    <row r="493" spans="2:39" x14ac:dyDescent="0.35">
      <c r="B493" s="6" t="s">
        <v>241</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row>
    <row r="494" spans="2:39" x14ac:dyDescent="0.35">
      <c r="B494" s="24" t="s">
        <v>65</v>
      </c>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row>
    <row r="495" spans="2:39" x14ac:dyDescent="0.35">
      <c r="B495" t="s">
        <v>233</v>
      </c>
      <c r="C495" s="17">
        <v>0.100585883573863</v>
      </c>
      <c r="D495" s="17">
        <v>0.13373429429334699</v>
      </c>
      <c r="E495" s="17">
        <v>6.8907635679257895E-2</v>
      </c>
      <c r="F495" s="17"/>
      <c r="G495" s="17">
        <v>0.124503946430154</v>
      </c>
      <c r="H495" s="17">
        <v>0.10126384838019201</v>
      </c>
      <c r="I495" s="17">
        <v>8.5121473876214299E-2</v>
      </c>
      <c r="J495" s="17">
        <v>0.10148552846396</v>
      </c>
      <c r="K495" s="17">
        <v>0.126110026720678</v>
      </c>
      <c r="L495" s="17">
        <v>7.7785241969418398E-2</v>
      </c>
      <c r="M495" s="17"/>
      <c r="N495" s="17">
        <v>0.119339642385275</v>
      </c>
      <c r="O495" s="17">
        <v>9.4941234460522703E-2</v>
      </c>
      <c r="P495" s="17">
        <v>0.116912973767895</v>
      </c>
      <c r="Q495" s="17">
        <v>0.118567289930534</v>
      </c>
      <c r="R495" s="17">
        <v>5.7234455539689699E-2</v>
      </c>
      <c r="S495" s="17">
        <v>0.151655914900023</v>
      </c>
      <c r="T495" s="17">
        <v>0.112163439846016</v>
      </c>
      <c r="U495" s="17">
        <v>0</v>
      </c>
      <c r="V495" s="17">
        <v>0.185616130141804</v>
      </c>
      <c r="W495" s="17">
        <v>4.70602093400364E-2</v>
      </c>
      <c r="X495" s="17">
        <v>0.28987609862770503</v>
      </c>
      <c r="Y495" s="17">
        <v>9.9065358789931807E-2</v>
      </c>
      <c r="Z495" s="17">
        <v>0.14893847220572201</v>
      </c>
      <c r="AA495" s="17">
        <v>7.2820299684300899E-2</v>
      </c>
      <c r="AB495" s="17">
        <v>0.11341520077683399</v>
      </c>
      <c r="AC495" s="17">
        <v>0.11520242702215901</v>
      </c>
      <c r="AD495" s="17">
        <v>0.173685969977418</v>
      </c>
      <c r="AE495" s="17">
        <v>0</v>
      </c>
      <c r="AF495" s="17">
        <v>0</v>
      </c>
      <c r="AG495" s="17">
        <v>0</v>
      </c>
      <c r="AH495" s="17">
        <v>0.18580657983621099</v>
      </c>
      <c r="AI495" s="17"/>
      <c r="AJ495" s="17">
        <v>9.0707832840866601E-2</v>
      </c>
      <c r="AK495" s="17">
        <v>0.10673511469047001</v>
      </c>
      <c r="AL495" s="17"/>
      <c r="AM495" s="17">
        <v>0.13392495538695401</v>
      </c>
    </row>
    <row r="496" spans="2:39" x14ac:dyDescent="0.35">
      <c r="B496" t="s">
        <v>234</v>
      </c>
      <c r="C496" s="17">
        <v>0.202975397780777</v>
      </c>
      <c r="D496" s="17">
        <v>0.21502694318131199</v>
      </c>
      <c r="E496" s="17">
        <v>0.19206836495035501</v>
      </c>
      <c r="F496" s="17"/>
      <c r="G496" s="17">
        <v>0.15689607880022999</v>
      </c>
      <c r="H496" s="17">
        <v>0.28225617226067001</v>
      </c>
      <c r="I496" s="17">
        <v>0.18917502393987501</v>
      </c>
      <c r="J496" s="17">
        <v>0.21422657620537899</v>
      </c>
      <c r="K496" s="17">
        <v>0.17881855929175</v>
      </c>
      <c r="L496" s="17">
        <v>0.186127197236678</v>
      </c>
      <c r="M496" s="17"/>
      <c r="N496" s="17">
        <v>4.6621532045092597E-2</v>
      </c>
      <c r="O496" s="17">
        <v>0.23099932111221699</v>
      </c>
      <c r="P496" s="17">
        <v>0.30442799584750002</v>
      </c>
      <c r="Q496" s="17">
        <v>0.16121809607076401</v>
      </c>
      <c r="R496" s="17">
        <v>0.21617883457418899</v>
      </c>
      <c r="S496" s="17">
        <v>0.12070126466612</v>
      </c>
      <c r="T496" s="17">
        <v>0.251864061652807</v>
      </c>
      <c r="U496" s="17">
        <v>0.18714980943148499</v>
      </c>
      <c r="V496" s="17">
        <v>0</v>
      </c>
      <c r="W496" s="17">
        <v>0.158937391271819</v>
      </c>
      <c r="X496" s="17">
        <v>0.13782307039126701</v>
      </c>
      <c r="Y496" s="17">
        <v>0.18624708589320599</v>
      </c>
      <c r="Z496" s="17">
        <v>0.22842144547745999</v>
      </c>
      <c r="AA496" s="17">
        <v>0.261253462902232</v>
      </c>
      <c r="AB496" s="17">
        <v>4.3284654521022502E-2</v>
      </c>
      <c r="AC496" s="17">
        <v>0.216956705299227</v>
      </c>
      <c r="AD496" s="17">
        <v>0.39733817784397601</v>
      </c>
      <c r="AE496" s="17">
        <v>0</v>
      </c>
      <c r="AF496" s="17">
        <v>7.4843583939738598E-2</v>
      </c>
      <c r="AG496" s="17">
        <v>0.42790388544180502</v>
      </c>
      <c r="AH496" s="17">
        <v>0.61725707807922703</v>
      </c>
      <c r="AI496" s="17"/>
      <c r="AJ496" s="17">
        <v>0.249816122653996</v>
      </c>
      <c r="AK496" s="17">
        <v>0.18426848315157399</v>
      </c>
      <c r="AL496" s="17"/>
      <c r="AM496" s="17">
        <v>0.232157050696194</v>
      </c>
    </row>
    <row r="497" spans="2:39" x14ac:dyDescent="0.35">
      <c r="B497" t="s">
        <v>235</v>
      </c>
      <c r="C497" s="17">
        <v>0.38206278739069799</v>
      </c>
      <c r="D497" s="17">
        <v>0.37161885182618498</v>
      </c>
      <c r="E497" s="17">
        <v>0.39224886089731298</v>
      </c>
      <c r="F497" s="17"/>
      <c r="G497" s="17">
        <v>0.28884728708222901</v>
      </c>
      <c r="H497" s="17">
        <v>0.34521460426997003</v>
      </c>
      <c r="I497" s="17">
        <v>0.46875418289911502</v>
      </c>
      <c r="J497" s="17">
        <v>0.39130731844747402</v>
      </c>
      <c r="K497" s="17">
        <v>0.34232413227877301</v>
      </c>
      <c r="L497" s="17">
        <v>0.40232010866358098</v>
      </c>
      <c r="M497" s="17"/>
      <c r="N497" s="17">
        <v>0.44481393517761703</v>
      </c>
      <c r="O497" s="17">
        <v>0.35817522604748903</v>
      </c>
      <c r="P497" s="17">
        <v>0.312751324485185</v>
      </c>
      <c r="Q497" s="17">
        <v>0.38046509641260501</v>
      </c>
      <c r="R497" s="17">
        <v>0.41780243136788697</v>
      </c>
      <c r="S497" s="17">
        <v>0.466674964748518</v>
      </c>
      <c r="T497" s="17">
        <v>0.417616930897245</v>
      </c>
      <c r="U497" s="17">
        <v>0.34187994048419401</v>
      </c>
      <c r="V497" s="17">
        <v>0.50470662134409405</v>
      </c>
      <c r="W497" s="17">
        <v>0.41291373263233599</v>
      </c>
      <c r="X497" s="17">
        <v>0.402482488226584</v>
      </c>
      <c r="Y497" s="17">
        <v>0.42890898667128402</v>
      </c>
      <c r="Z497" s="17">
        <v>0.279302338796378</v>
      </c>
      <c r="AA497" s="17">
        <v>0.39554309659800602</v>
      </c>
      <c r="AB497" s="17">
        <v>0.35757386308893102</v>
      </c>
      <c r="AC497" s="17">
        <v>0.35114864576419602</v>
      </c>
      <c r="AD497" s="17">
        <v>0.242263269668653</v>
      </c>
      <c r="AE497" s="17">
        <v>0.58978247201968503</v>
      </c>
      <c r="AF497" s="17">
        <v>0.308309364982157</v>
      </c>
      <c r="AG497" s="17">
        <v>0.360027687264319</v>
      </c>
      <c r="AH497" s="17">
        <v>0.19693634208456301</v>
      </c>
      <c r="AI497" s="17"/>
      <c r="AJ497" s="17">
        <v>0.40594287856635197</v>
      </c>
      <c r="AK497" s="17">
        <v>0.37651238425433298</v>
      </c>
      <c r="AL497" s="17"/>
      <c r="AM497" s="17">
        <v>0.352860103289515</v>
      </c>
    </row>
    <row r="498" spans="2:39" x14ac:dyDescent="0.35">
      <c r="B498" t="s">
        <v>236</v>
      </c>
      <c r="C498" s="17">
        <v>3.5746472012517801E-2</v>
      </c>
      <c r="D498" s="17">
        <v>4.0820308128571799E-2</v>
      </c>
      <c r="E498" s="17">
        <v>3.0972266120535601E-2</v>
      </c>
      <c r="F498" s="17"/>
      <c r="G498" s="17">
        <v>1.29471423411584E-2</v>
      </c>
      <c r="H498" s="17">
        <v>3.54688777224808E-2</v>
      </c>
      <c r="I498" s="17">
        <v>2.0186541349046499E-2</v>
      </c>
      <c r="J498" s="17">
        <v>1.9407797638908299E-2</v>
      </c>
      <c r="K498" s="17">
        <v>4.3114409526031398E-2</v>
      </c>
      <c r="L498" s="17">
        <v>7.4775295392793595E-2</v>
      </c>
      <c r="M498" s="17"/>
      <c r="N498" s="17">
        <v>0</v>
      </c>
      <c r="O498" s="17">
        <v>1.47096660647565E-2</v>
      </c>
      <c r="P498" s="17">
        <v>2.4438309743994701E-2</v>
      </c>
      <c r="Q498" s="17">
        <v>2.5736522201479699E-2</v>
      </c>
      <c r="R498" s="17">
        <v>9.9451781926743008E-3</v>
      </c>
      <c r="S498" s="17">
        <v>5.8652448005784202E-2</v>
      </c>
      <c r="T498" s="17">
        <v>3.43011973284943E-2</v>
      </c>
      <c r="U498" s="17">
        <v>0</v>
      </c>
      <c r="V498" s="17">
        <v>5.9491046839061798E-2</v>
      </c>
      <c r="W498" s="17">
        <v>8.4505701443947007E-2</v>
      </c>
      <c r="X498" s="17">
        <v>0</v>
      </c>
      <c r="Y498" s="17">
        <v>6.5585043133509893E-2</v>
      </c>
      <c r="Z498" s="17">
        <v>0</v>
      </c>
      <c r="AA498" s="17">
        <v>0</v>
      </c>
      <c r="AB498" s="17">
        <v>0</v>
      </c>
      <c r="AC498" s="17">
        <v>0</v>
      </c>
      <c r="AD498" s="17">
        <v>4.1805408208367603E-2</v>
      </c>
      <c r="AE498" s="17">
        <v>0</v>
      </c>
      <c r="AF498" s="17">
        <v>0.51917507751001801</v>
      </c>
      <c r="AG498" s="17">
        <v>0</v>
      </c>
      <c r="AH498" s="17">
        <v>0</v>
      </c>
      <c r="AI498" s="17"/>
      <c r="AJ498" s="17">
        <v>1.9673982977409198E-2</v>
      </c>
      <c r="AK498" s="17">
        <v>4.3170688880623601E-2</v>
      </c>
      <c r="AL498" s="17"/>
      <c r="AM498" s="17">
        <v>2.00506451745311E-2</v>
      </c>
    </row>
    <row r="499" spans="2:39" x14ac:dyDescent="0.35">
      <c r="B499" t="s">
        <v>237</v>
      </c>
      <c r="C499" s="17">
        <v>7.9028793701421407E-3</v>
      </c>
      <c r="D499" s="17">
        <v>1.2227391717053801E-2</v>
      </c>
      <c r="E499" s="17">
        <v>3.7510295215335099E-3</v>
      </c>
      <c r="F499" s="17"/>
      <c r="G499" s="17">
        <v>7.8529827089470899E-3</v>
      </c>
      <c r="H499" s="17">
        <v>3.67944769864418E-3</v>
      </c>
      <c r="I499" s="17">
        <v>6.62862138643764E-3</v>
      </c>
      <c r="J499" s="17">
        <v>1.71172157420106E-2</v>
      </c>
      <c r="K499" s="17">
        <v>0</v>
      </c>
      <c r="L499" s="17">
        <v>1.1552674532007E-2</v>
      </c>
      <c r="M499" s="17"/>
      <c r="N499" s="17">
        <v>0</v>
      </c>
      <c r="O499" s="17">
        <v>2.2478120154989401E-2</v>
      </c>
      <c r="P499" s="17">
        <v>0</v>
      </c>
      <c r="Q499" s="17">
        <v>0</v>
      </c>
      <c r="R499" s="17">
        <v>7.3183752581711002E-3</v>
      </c>
      <c r="S499" s="17">
        <v>0</v>
      </c>
      <c r="T499" s="17">
        <v>7.3466114214238301E-3</v>
      </c>
      <c r="U499" s="17">
        <v>0</v>
      </c>
      <c r="V499" s="17">
        <v>0</v>
      </c>
      <c r="W499" s="17">
        <v>2.0576376005240801E-2</v>
      </c>
      <c r="X499" s="17">
        <v>0</v>
      </c>
      <c r="Y499" s="17">
        <v>0</v>
      </c>
      <c r="Z499" s="17">
        <v>0</v>
      </c>
      <c r="AA499" s="17">
        <v>0</v>
      </c>
      <c r="AB499" s="17">
        <v>0</v>
      </c>
      <c r="AC499" s="17">
        <v>0</v>
      </c>
      <c r="AD499" s="17">
        <v>0</v>
      </c>
      <c r="AE499" s="17">
        <v>0</v>
      </c>
      <c r="AF499" s="17">
        <v>0</v>
      </c>
      <c r="AG499" s="17">
        <v>0</v>
      </c>
      <c r="AH499" s="17">
        <v>0</v>
      </c>
      <c r="AI499" s="17"/>
      <c r="AJ499" s="17">
        <v>4.4308687073072199E-3</v>
      </c>
      <c r="AK499" s="17">
        <v>9.9425313840020898E-3</v>
      </c>
      <c r="AL499" s="17"/>
      <c r="AM499" s="17">
        <v>1.22620582376069E-3</v>
      </c>
    </row>
    <row r="500" spans="2:39" x14ac:dyDescent="0.35">
      <c r="B500" t="s">
        <v>62</v>
      </c>
      <c r="C500" s="17">
        <v>0.27072657987200199</v>
      </c>
      <c r="D500" s="17">
        <v>0.22657221085353099</v>
      </c>
      <c r="E500" s="17">
        <v>0.31205184283100501</v>
      </c>
      <c r="F500" s="17"/>
      <c r="G500" s="17">
        <v>0.40895256263728202</v>
      </c>
      <c r="H500" s="17">
        <v>0.232117049668043</v>
      </c>
      <c r="I500" s="17">
        <v>0.23013415654931199</v>
      </c>
      <c r="J500" s="17">
        <v>0.256455563502268</v>
      </c>
      <c r="K500" s="17">
        <v>0.30963287218276803</v>
      </c>
      <c r="L500" s="17">
        <v>0.247439482205522</v>
      </c>
      <c r="M500" s="17"/>
      <c r="N500" s="17">
        <v>0.38922489039201502</v>
      </c>
      <c r="O500" s="17">
        <v>0.27869643216002499</v>
      </c>
      <c r="P500" s="17">
        <v>0.24146939615542501</v>
      </c>
      <c r="Q500" s="17">
        <v>0.31401299538461802</v>
      </c>
      <c r="R500" s="17">
        <v>0.29152072506738902</v>
      </c>
      <c r="S500" s="17">
        <v>0.202315407679554</v>
      </c>
      <c r="T500" s="17">
        <v>0.17670775885401399</v>
      </c>
      <c r="U500" s="17">
        <v>0.47097025008432097</v>
      </c>
      <c r="V500" s="17">
        <v>0.25018620167504002</v>
      </c>
      <c r="W500" s="17">
        <v>0.27600658930662098</v>
      </c>
      <c r="X500" s="17">
        <v>0.16981834275444399</v>
      </c>
      <c r="Y500" s="17">
        <v>0.220193525512068</v>
      </c>
      <c r="Z500" s="17">
        <v>0.34333774352044</v>
      </c>
      <c r="AA500" s="17">
        <v>0.270383140815462</v>
      </c>
      <c r="AB500" s="17">
        <v>0.48572628161321202</v>
      </c>
      <c r="AC500" s="17">
        <v>0.31669222191441798</v>
      </c>
      <c r="AD500" s="17">
        <v>0.14490717430158601</v>
      </c>
      <c r="AE500" s="17">
        <v>0.41021752798031502</v>
      </c>
      <c r="AF500" s="17">
        <v>9.7671973568086407E-2</v>
      </c>
      <c r="AG500" s="17">
        <v>0.21206842729387601</v>
      </c>
      <c r="AH500" s="17">
        <v>0</v>
      </c>
      <c r="AI500" s="17"/>
      <c r="AJ500" s="17">
        <v>0.22942831425406801</v>
      </c>
      <c r="AK500" s="17">
        <v>0.27937079763899803</v>
      </c>
      <c r="AL500" s="17"/>
      <c r="AM500" s="17">
        <v>0.25978103962904497</v>
      </c>
    </row>
    <row r="501" spans="2:39"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row>
    <row r="502" spans="2:39" x14ac:dyDescent="0.35">
      <c r="B502" s="6" t="s">
        <v>242</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row>
    <row r="503" spans="2:39" x14ac:dyDescent="0.35">
      <c r="B503" s="24" t="s">
        <v>65</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row>
    <row r="504" spans="2:39" x14ac:dyDescent="0.35">
      <c r="B504" t="s">
        <v>233</v>
      </c>
      <c r="C504" s="17">
        <v>0.13088097497207801</v>
      </c>
      <c r="D504" s="17">
        <v>0.166255117421828</v>
      </c>
      <c r="E504" s="17">
        <v>9.7162006908171603E-2</v>
      </c>
      <c r="F504" s="17"/>
      <c r="G504" s="17">
        <v>0.15195959510644799</v>
      </c>
      <c r="H504" s="17">
        <v>0.108472685221028</v>
      </c>
      <c r="I504" s="17">
        <v>0.146834396461132</v>
      </c>
      <c r="J504" s="17">
        <v>0.15775497721541101</v>
      </c>
      <c r="K504" s="17">
        <v>9.9010790929434794E-2</v>
      </c>
      <c r="L504" s="17">
        <v>0.12561791632168501</v>
      </c>
      <c r="M504" s="17"/>
      <c r="N504" s="17">
        <v>8.1853822416499702E-2</v>
      </c>
      <c r="O504" s="17">
        <v>9.0211337088823201E-2</v>
      </c>
      <c r="P504" s="17">
        <v>0.16738515968464901</v>
      </c>
      <c r="Q504" s="17">
        <v>0.165839736405511</v>
      </c>
      <c r="R504" s="17">
        <v>8.1815248208371494E-2</v>
      </c>
      <c r="S504" s="17">
        <v>9.0622173145920304E-2</v>
      </c>
      <c r="T504" s="17">
        <v>9.9580523263246096E-2</v>
      </c>
      <c r="U504" s="17">
        <v>5.5573774265735197E-2</v>
      </c>
      <c r="V504" s="17">
        <v>0.23016088766721901</v>
      </c>
      <c r="W504" s="17">
        <v>0.198317981819986</v>
      </c>
      <c r="X504" s="17">
        <v>0.197740398500106</v>
      </c>
      <c r="Y504" s="17">
        <v>9.6531439375800804E-2</v>
      </c>
      <c r="Z504" s="17">
        <v>0.28636419395555202</v>
      </c>
      <c r="AA504" s="17">
        <v>0.24481649309088299</v>
      </c>
      <c r="AB504" s="17">
        <v>0.102831852859677</v>
      </c>
      <c r="AC504" s="17">
        <v>0.28057966481338498</v>
      </c>
      <c r="AD504" s="17">
        <v>0.13943110181290799</v>
      </c>
      <c r="AE504" s="17">
        <v>0</v>
      </c>
      <c r="AF504" s="17">
        <v>0</v>
      </c>
      <c r="AG504" s="17">
        <v>0</v>
      </c>
      <c r="AH504" s="17">
        <v>0</v>
      </c>
      <c r="AI504" s="17"/>
      <c r="AJ504" s="17">
        <v>0.116178119105844</v>
      </c>
      <c r="AK504" s="17">
        <v>0.141730554720086</v>
      </c>
      <c r="AL504" s="17"/>
      <c r="AM504" s="17">
        <v>0.15165308346068099</v>
      </c>
    </row>
    <row r="505" spans="2:39" x14ac:dyDescent="0.35">
      <c r="B505" t="s">
        <v>234</v>
      </c>
      <c r="C505" s="17">
        <v>0.230218838183712</v>
      </c>
      <c r="D505" s="17">
        <v>0.23385527754983901</v>
      </c>
      <c r="E505" s="17">
        <v>0.22754716966550001</v>
      </c>
      <c r="F505" s="17"/>
      <c r="G505" s="17">
        <v>0.15648679402600499</v>
      </c>
      <c r="H505" s="17">
        <v>0.213548244704659</v>
      </c>
      <c r="I505" s="17">
        <v>0.204279013964034</v>
      </c>
      <c r="J505" s="17">
        <v>0.238338042813138</v>
      </c>
      <c r="K505" s="17">
        <v>0.26976503999993301</v>
      </c>
      <c r="L505" s="17">
        <v>0.26856451667554299</v>
      </c>
      <c r="M505" s="17"/>
      <c r="N505" s="17">
        <v>0.23739617161446899</v>
      </c>
      <c r="O505" s="17">
        <v>0.21506442773199499</v>
      </c>
      <c r="P505" s="17">
        <v>0.30238406834542603</v>
      </c>
      <c r="Q505" s="17">
        <v>0.19760149750554001</v>
      </c>
      <c r="R505" s="17">
        <v>0.22594296257457999</v>
      </c>
      <c r="S505" s="17">
        <v>0.27235717956614303</v>
      </c>
      <c r="T505" s="17">
        <v>0.246213355470083</v>
      </c>
      <c r="U505" s="17">
        <v>0.10847375661792399</v>
      </c>
      <c r="V505" s="17">
        <v>0.19310179136149599</v>
      </c>
      <c r="W505" s="17">
        <v>0.14752514605777101</v>
      </c>
      <c r="X505" s="17">
        <v>0.290309236689964</v>
      </c>
      <c r="Y505" s="17">
        <v>0.43181698698440102</v>
      </c>
      <c r="Z505" s="17">
        <v>0.107460886701879</v>
      </c>
      <c r="AA505" s="17">
        <v>0.22130424621428199</v>
      </c>
      <c r="AB505" s="17">
        <v>5.38680024381799E-2</v>
      </c>
      <c r="AC505" s="17">
        <v>0.188297034494848</v>
      </c>
      <c r="AD505" s="17">
        <v>0.48364756991688401</v>
      </c>
      <c r="AE505" s="17">
        <v>0</v>
      </c>
      <c r="AF505" s="17">
        <v>0.54382950650375605</v>
      </c>
      <c r="AG505" s="17">
        <v>0.51063358681917403</v>
      </c>
      <c r="AH505" s="17">
        <v>0.42032073599466402</v>
      </c>
      <c r="AI505" s="17"/>
      <c r="AJ505" s="17">
        <v>0.23689889781210899</v>
      </c>
      <c r="AK505" s="17">
        <v>0.23203518837266501</v>
      </c>
      <c r="AL505" s="17"/>
      <c r="AM505" s="17">
        <v>0.25838420155950897</v>
      </c>
    </row>
    <row r="506" spans="2:39" x14ac:dyDescent="0.35">
      <c r="B506" t="s">
        <v>235</v>
      </c>
      <c r="C506" s="17">
        <v>0.36024397462701302</v>
      </c>
      <c r="D506" s="17">
        <v>0.342471075011957</v>
      </c>
      <c r="E506" s="17">
        <v>0.378746919500414</v>
      </c>
      <c r="F506" s="17"/>
      <c r="G506" s="17">
        <v>0.29358526079122799</v>
      </c>
      <c r="H506" s="17">
        <v>0.397215777091875</v>
      </c>
      <c r="I506" s="17">
        <v>0.42392051986907903</v>
      </c>
      <c r="J506" s="17">
        <v>0.35870179733121699</v>
      </c>
      <c r="K506" s="17">
        <v>0.32234414563046598</v>
      </c>
      <c r="L506" s="17">
        <v>0.33419939096656098</v>
      </c>
      <c r="M506" s="17"/>
      <c r="N506" s="17">
        <v>0.31138414809728199</v>
      </c>
      <c r="O506" s="17">
        <v>0.35556423725881497</v>
      </c>
      <c r="P506" s="17">
        <v>0.28324328192956699</v>
      </c>
      <c r="Q506" s="17">
        <v>0.40116493106050899</v>
      </c>
      <c r="R506" s="17">
        <v>0.42478279160855498</v>
      </c>
      <c r="S506" s="17">
        <v>0.56752093188958896</v>
      </c>
      <c r="T506" s="17">
        <v>0.38157463679047998</v>
      </c>
      <c r="U506" s="17">
        <v>0.36473785473661002</v>
      </c>
      <c r="V506" s="17">
        <v>0.35436207053236402</v>
      </c>
      <c r="W506" s="17">
        <v>0.36848629981701397</v>
      </c>
      <c r="X506" s="17">
        <v>0.44005813253010101</v>
      </c>
      <c r="Y506" s="17">
        <v>0.24689314175224999</v>
      </c>
      <c r="Z506" s="17">
        <v>0.35255291211893303</v>
      </c>
      <c r="AA506" s="17">
        <v>0.34157067032477101</v>
      </c>
      <c r="AB506" s="17">
        <v>0.41144186552711098</v>
      </c>
      <c r="AC506" s="17">
        <v>0.24544186711484001</v>
      </c>
      <c r="AD506" s="17">
        <v>0.243532479556853</v>
      </c>
      <c r="AE506" s="17">
        <v>0.30139298631012901</v>
      </c>
      <c r="AF506" s="17">
        <v>0.35849851992815701</v>
      </c>
      <c r="AG506" s="17">
        <v>0.163772228281161</v>
      </c>
      <c r="AH506" s="17">
        <v>0.57967926400533598</v>
      </c>
      <c r="AI506" s="17"/>
      <c r="AJ506" s="17">
        <v>0.41038767101161699</v>
      </c>
      <c r="AK506" s="17">
        <v>0.33826422615386698</v>
      </c>
      <c r="AL506" s="17"/>
      <c r="AM506" s="17">
        <v>0.33210872261143998</v>
      </c>
    </row>
    <row r="507" spans="2:39" x14ac:dyDescent="0.35">
      <c r="B507" t="s">
        <v>236</v>
      </c>
      <c r="C507" s="17">
        <v>3.56431014335232E-2</v>
      </c>
      <c r="D507" s="17">
        <v>5.2053794721671397E-2</v>
      </c>
      <c r="E507" s="17">
        <v>1.9908352755016401E-2</v>
      </c>
      <c r="F507" s="17"/>
      <c r="G507" s="17">
        <v>2.5200446026805799E-2</v>
      </c>
      <c r="H507" s="17">
        <v>3.6282335268101699E-2</v>
      </c>
      <c r="I507" s="17">
        <v>2.60748001397825E-2</v>
      </c>
      <c r="J507" s="17">
        <v>2.0461924997028199E-2</v>
      </c>
      <c r="K507" s="17">
        <v>2.92157065176454E-2</v>
      </c>
      <c r="L507" s="17">
        <v>7.2536428552421095E-2</v>
      </c>
      <c r="M507" s="17"/>
      <c r="N507" s="17">
        <v>7.8122343773781605E-2</v>
      </c>
      <c r="O507" s="17">
        <v>3.8732834465622E-2</v>
      </c>
      <c r="P507" s="17">
        <v>2.49576178738403E-2</v>
      </c>
      <c r="Q507" s="17">
        <v>2.4091842729067101E-2</v>
      </c>
      <c r="R507" s="17">
        <v>4.1419368833408798E-2</v>
      </c>
      <c r="S507" s="17">
        <v>0</v>
      </c>
      <c r="T507" s="17">
        <v>4.3334522553736703E-2</v>
      </c>
      <c r="U507" s="17">
        <v>3.5248236150292697E-2</v>
      </c>
      <c r="V507" s="17">
        <v>1.8329253481051799E-2</v>
      </c>
      <c r="W507" s="17">
        <v>3.6779180628748701E-2</v>
      </c>
      <c r="X507" s="17">
        <v>0</v>
      </c>
      <c r="Y507" s="17">
        <v>0.125679132931902</v>
      </c>
      <c r="Z507" s="17">
        <v>0</v>
      </c>
      <c r="AA507" s="17">
        <v>0</v>
      </c>
      <c r="AB507" s="17">
        <v>0</v>
      </c>
      <c r="AC507" s="17">
        <v>3.2084026631947801E-2</v>
      </c>
      <c r="AD507" s="17">
        <v>0</v>
      </c>
      <c r="AE507" s="17">
        <v>0</v>
      </c>
      <c r="AF507" s="17">
        <v>0</v>
      </c>
      <c r="AG507" s="17">
        <v>0.11352575760578899</v>
      </c>
      <c r="AH507" s="17">
        <v>0</v>
      </c>
      <c r="AI507" s="17"/>
      <c r="AJ507" s="17">
        <v>2.8661448976758899E-2</v>
      </c>
      <c r="AK507" s="17">
        <v>3.8524417103785798E-2</v>
      </c>
      <c r="AL507" s="17"/>
      <c r="AM507" s="17">
        <v>2.9007516998037601E-2</v>
      </c>
    </row>
    <row r="508" spans="2:39" x14ac:dyDescent="0.35">
      <c r="B508" t="s">
        <v>237</v>
      </c>
      <c r="C508" s="17">
        <v>1.1533028944775901E-2</v>
      </c>
      <c r="D508" s="17">
        <v>2.0833559798227499E-2</v>
      </c>
      <c r="E508" s="17">
        <v>2.58380781305984E-3</v>
      </c>
      <c r="F508" s="17"/>
      <c r="G508" s="17">
        <v>7.8529827089470899E-3</v>
      </c>
      <c r="H508" s="17">
        <v>1.7926402508344201E-2</v>
      </c>
      <c r="I508" s="17">
        <v>6.62862138643764E-3</v>
      </c>
      <c r="J508" s="17">
        <v>1.93965060906807E-2</v>
      </c>
      <c r="K508" s="17">
        <v>4.6237818901345602E-3</v>
      </c>
      <c r="L508" s="17">
        <v>1.21747217959314E-2</v>
      </c>
      <c r="M508" s="17"/>
      <c r="N508" s="17">
        <v>0</v>
      </c>
      <c r="O508" s="17">
        <v>1.5555278967679999E-2</v>
      </c>
      <c r="P508" s="17">
        <v>0</v>
      </c>
      <c r="Q508" s="17">
        <v>0</v>
      </c>
      <c r="R508" s="17">
        <v>1.43460193771683E-2</v>
      </c>
      <c r="S508" s="17">
        <v>0</v>
      </c>
      <c r="T508" s="17">
        <v>2.7528039741006101E-2</v>
      </c>
      <c r="U508" s="17">
        <v>0</v>
      </c>
      <c r="V508" s="17">
        <v>5.9491046839061798E-2</v>
      </c>
      <c r="W508" s="17">
        <v>2.0576376005240801E-2</v>
      </c>
      <c r="X508" s="17">
        <v>0</v>
      </c>
      <c r="Y508" s="17">
        <v>0</v>
      </c>
      <c r="Z508" s="17">
        <v>0</v>
      </c>
      <c r="AA508" s="17">
        <v>0</v>
      </c>
      <c r="AB508" s="17">
        <v>0</v>
      </c>
      <c r="AC508" s="17">
        <v>0</v>
      </c>
      <c r="AD508" s="17">
        <v>0</v>
      </c>
      <c r="AE508" s="17">
        <v>0</v>
      </c>
      <c r="AF508" s="17">
        <v>0</v>
      </c>
      <c r="AG508" s="17">
        <v>0</v>
      </c>
      <c r="AH508" s="17">
        <v>0</v>
      </c>
      <c r="AI508" s="17"/>
      <c r="AJ508" s="17">
        <v>3.8710191808314798E-3</v>
      </c>
      <c r="AK508" s="17">
        <v>1.45558042920132E-2</v>
      </c>
      <c r="AL508" s="17"/>
      <c r="AM508" s="17">
        <v>4.7470931955482104E-3</v>
      </c>
    </row>
    <row r="509" spans="2:39" x14ac:dyDescent="0.35">
      <c r="B509" t="s">
        <v>62</v>
      </c>
      <c r="C509" s="17">
        <v>0.23148008183889801</v>
      </c>
      <c r="D509" s="17">
        <v>0.18453117549647699</v>
      </c>
      <c r="E509" s="17">
        <v>0.274051743357838</v>
      </c>
      <c r="F509" s="17"/>
      <c r="G509" s="17">
        <v>0.36491492134056602</v>
      </c>
      <c r="H509" s="17">
        <v>0.22655455520599199</v>
      </c>
      <c r="I509" s="17">
        <v>0.19226264817953401</v>
      </c>
      <c r="J509" s="17">
        <v>0.20534675155252599</v>
      </c>
      <c r="K509" s="17">
        <v>0.27504053503238601</v>
      </c>
      <c r="L509" s="17">
        <v>0.186907025687859</v>
      </c>
      <c r="M509" s="17"/>
      <c r="N509" s="17">
        <v>0.291243514097968</v>
      </c>
      <c r="O509" s="17">
        <v>0.28487188448706402</v>
      </c>
      <c r="P509" s="17">
        <v>0.22202987216651701</v>
      </c>
      <c r="Q509" s="17">
        <v>0.21130199229937399</v>
      </c>
      <c r="R509" s="17">
        <v>0.21169360939791701</v>
      </c>
      <c r="S509" s="17">
        <v>6.9499715398346998E-2</v>
      </c>
      <c r="T509" s="17">
        <v>0.20176892218144801</v>
      </c>
      <c r="U509" s="17">
        <v>0.43596637822943801</v>
      </c>
      <c r="V509" s="17">
        <v>0.14455495011880801</v>
      </c>
      <c r="W509" s="17">
        <v>0.22831501567123899</v>
      </c>
      <c r="X509" s="17">
        <v>7.18922322798283E-2</v>
      </c>
      <c r="Y509" s="17">
        <v>9.9079298955646294E-2</v>
      </c>
      <c r="Z509" s="17">
        <v>0.25362200722363598</v>
      </c>
      <c r="AA509" s="17">
        <v>0.19230859037006401</v>
      </c>
      <c r="AB509" s="17">
        <v>0.431858279175032</v>
      </c>
      <c r="AC509" s="17">
        <v>0.25359740694497901</v>
      </c>
      <c r="AD509" s="17">
        <v>0.13338884871335599</v>
      </c>
      <c r="AE509" s="17">
        <v>0.69860701368987099</v>
      </c>
      <c r="AF509" s="17">
        <v>9.7671973568086407E-2</v>
      </c>
      <c r="AG509" s="17">
        <v>0.21206842729387601</v>
      </c>
      <c r="AH509" s="17">
        <v>0</v>
      </c>
      <c r="AI509" s="17"/>
      <c r="AJ509" s="17">
        <v>0.20400284391283899</v>
      </c>
      <c r="AK509" s="17">
        <v>0.234889809357583</v>
      </c>
      <c r="AL509" s="17"/>
      <c r="AM509" s="17">
        <v>0.22409938217478401</v>
      </c>
    </row>
    <row r="510" spans="2:39"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row>
    <row r="511" spans="2:39" x14ac:dyDescent="0.35">
      <c r="B511" s="6" t="s">
        <v>252</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row>
    <row r="512" spans="2:39" x14ac:dyDescent="0.35">
      <c r="B512" s="24" t="s">
        <v>253</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row>
    <row r="513" spans="2:39" x14ac:dyDescent="0.35">
      <c r="B513" t="s">
        <v>243</v>
      </c>
      <c r="C513" s="17">
        <v>0.416935065740557</v>
      </c>
      <c r="D513" s="17">
        <v>0.48694400377684999</v>
      </c>
      <c r="E513" s="17">
        <v>0.33387899817413202</v>
      </c>
      <c r="F513" s="17"/>
      <c r="G513" s="17">
        <v>0.57696417387919097</v>
      </c>
      <c r="H513" s="17">
        <v>0.31267496297730202</v>
      </c>
      <c r="I513" s="17">
        <v>0.46712670468366602</v>
      </c>
      <c r="J513" s="17">
        <v>0.19140052777247901</v>
      </c>
      <c r="K513" s="17">
        <v>0.39700447195890498</v>
      </c>
      <c r="L513" s="17">
        <v>0.42706394513852602</v>
      </c>
      <c r="M513" s="17"/>
      <c r="N513" s="17">
        <v>1</v>
      </c>
      <c r="O513" s="17">
        <v>0.52975404615848098</v>
      </c>
      <c r="P513" s="17">
        <v>0.226232353595376</v>
      </c>
      <c r="Q513" s="17">
        <v>0</v>
      </c>
      <c r="R513" s="17">
        <v>0.58283621727708601</v>
      </c>
      <c r="S513" s="17">
        <v>0</v>
      </c>
      <c r="T513" s="17">
        <v>0.56815483992763505</v>
      </c>
      <c r="U513" s="17">
        <v>0</v>
      </c>
      <c r="V513" s="17" t="s">
        <v>85</v>
      </c>
      <c r="W513" s="17">
        <v>0.112129365554963</v>
      </c>
      <c r="X513" s="17" t="s">
        <v>85</v>
      </c>
      <c r="Y513" s="17">
        <v>0.61783133315883199</v>
      </c>
      <c r="Z513" s="17">
        <v>1</v>
      </c>
      <c r="AA513" s="17">
        <v>0.55986487573755594</v>
      </c>
      <c r="AB513" s="17" t="s">
        <v>85</v>
      </c>
      <c r="AC513" s="17">
        <v>1</v>
      </c>
      <c r="AD513" s="17">
        <v>0</v>
      </c>
      <c r="AE513" s="17" t="s">
        <v>85</v>
      </c>
      <c r="AF513" s="17">
        <v>0</v>
      </c>
      <c r="AG513" s="17" t="s">
        <v>85</v>
      </c>
      <c r="AH513" s="17" t="s">
        <v>85</v>
      </c>
      <c r="AI513" s="17"/>
      <c r="AJ513" s="17">
        <v>0.57624409555199396</v>
      </c>
      <c r="AK513" s="17">
        <v>0.37681859628546899</v>
      </c>
      <c r="AL513" s="17"/>
      <c r="AM513" s="17">
        <v>0.62271054027765604</v>
      </c>
    </row>
    <row r="514" spans="2:39" x14ac:dyDescent="0.35">
      <c r="B514" t="s">
        <v>244</v>
      </c>
      <c r="C514" s="17">
        <v>0.34122980664928898</v>
      </c>
      <c r="D514" s="17">
        <v>0.398531174652276</v>
      </c>
      <c r="E514" s="17">
        <v>0.27324953975768901</v>
      </c>
      <c r="F514" s="17"/>
      <c r="G514" s="17">
        <v>0.34509661527242902</v>
      </c>
      <c r="H514" s="17">
        <v>0.26579106288688098</v>
      </c>
      <c r="I514" s="17">
        <v>0.214536507409922</v>
      </c>
      <c r="J514" s="17">
        <v>0.44726704694983999</v>
      </c>
      <c r="K514" s="17">
        <v>0.24374222913622501</v>
      </c>
      <c r="L514" s="17">
        <v>0.40627267411058599</v>
      </c>
      <c r="M514" s="17"/>
      <c r="N514" s="17">
        <v>0</v>
      </c>
      <c r="O514" s="17">
        <v>0.19789458338271401</v>
      </c>
      <c r="P514" s="17">
        <v>0.20273456050487301</v>
      </c>
      <c r="Q514" s="17">
        <v>1</v>
      </c>
      <c r="R514" s="17">
        <v>0.20080667936511001</v>
      </c>
      <c r="S514" s="17">
        <v>1</v>
      </c>
      <c r="T514" s="17">
        <v>0.46949450630852502</v>
      </c>
      <c r="U514" s="17">
        <v>0</v>
      </c>
      <c r="V514" s="17" t="s">
        <v>85</v>
      </c>
      <c r="W514" s="17">
        <v>3.9934144288587603E-2</v>
      </c>
      <c r="X514" s="17" t="s">
        <v>85</v>
      </c>
      <c r="Y514" s="17">
        <v>0.70779052828366595</v>
      </c>
      <c r="Z514" s="17">
        <v>1</v>
      </c>
      <c r="AA514" s="17">
        <v>0.55986487573755594</v>
      </c>
      <c r="AB514" s="17" t="s">
        <v>85</v>
      </c>
      <c r="AC514" s="17">
        <v>0</v>
      </c>
      <c r="AD514" s="17">
        <v>0</v>
      </c>
      <c r="AE514" s="17" t="s">
        <v>85</v>
      </c>
      <c r="AF514" s="17">
        <v>1</v>
      </c>
      <c r="AG514" s="17" t="s">
        <v>85</v>
      </c>
      <c r="AH514" s="17" t="s">
        <v>85</v>
      </c>
      <c r="AI514" s="17"/>
      <c r="AJ514" s="17">
        <v>0.37104715591344001</v>
      </c>
      <c r="AK514" s="17">
        <v>0.33372133847016</v>
      </c>
      <c r="AL514" s="17"/>
      <c r="AM514" s="17">
        <v>0.35051820988175503</v>
      </c>
    </row>
    <row r="515" spans="2:39" x14ac:dyDescent="0.35">
      <c r="B515" t="s">
        <v>245</v>
      </c>
      <c r="C515" s="17">
        <v>0.31291005460235699</v>
      </c>
      <c r="D515" s="17">
        <v>0.34282828278239902</v>
      </c>
      <c r="E515" s="17">
        <v>0.27741615266799202</v>
      </c>
      <c r="F515" s="17"/>
      <c r="G515" s="17">
        <v>0.15660837887548301</v>
      </c>
      <c r="H515" s="17">
        <v>0.63682205723713803</v>
      </c>
      <c r="I515" s="17">
        <v>7.3822539536991402E-2</v>
      </c>
      <c r="J515" s="17">
        <v>0.14016731690022899</v>
      </c>
      <c r="K515" s="17">
        <v>0</v>
      </c>
      <c r="L515" s="17">
        <v>0.41214206954566202</v>
      </c>
      <c r="M515" s="17"/>
      <c r="N515" s="17">
        <v>0</v>
      </c>
      <c r="O515" s="17">
        <v>0.16271755967443499</v>
      </c>
      <c r="P515" s="17">
        <v>0.19962762297053599</v>
      </c>
      <c r="Q515" s="17">
        <v>0</v>
      </c>
      <c r="R515" s="17">
        <v>0.35946322329289998</v>
      </c>
      <c r="S515" s="17">
        <v>1</v>
      </c>
      <c r="T515" s="17">
        <v>0.42337424640534699</v>
      </c>
      <c r="U515" s="17">
        <v>1</v>
      </c>
      <c r="V515" s="17" t="s">
        <v>85</v>
      </c>
      <c r="W515" s="17">
        <v>0.65975960449084403</v>
      </c>
      <c r="X515" s="17" t="s">
        <v>85</v>
      </c>
      <c r="Y515" s="17">
        <v>0.11055207497694999</v>
      </c>
      <c r="Z515" s="17">
        <v>0</v>
      </c>
      <c r="AA515" s="17">
        <v>0</v>
      </c>
      <c r="AB515" s="17" t="s">
        <v>85</v>
      </c>
      <c r="AC515" s="17">
        <v>0</v>
      </c>
      <c r="AD515" s="17">
        <v>0</v>
      </c>
      <c r="AE515" s="17" t="s">
        <v>85</v>
      </c>
      <c r="AF515" s="17">
        <v>0</v>
      </c>
      <c r="AG515" s="17" t="s">
        <v>85</v>
      </c>
      <c r="AH515" s="17" t="s">
        <v>85</v>
      </c>
      <c r="AI515" s="17"/>
      <c r="AJ515" s="17">
        <v>0.140112788373326</v>
      </c>
      <c r="AK515" s="17">
        <v>0.356423069908549</v>
      </c>
      <c r="AL515" s="17"/>
      <c r="AM515" s="17">
        <v>0.118198375808256</v>
      </c>
    </row>
    <row r="516" spans="2:39" x14ac:dyDescent="0.35">
      <c r="B516" t="s">
        <v>246</v>
      </c>
      <c r="C516" s="17">
        <v>0.28342011688761498</v>
      </c>
      <c r="D516" s="17">
        <v>0.247477497252064</v>
      </c>
      <c r="E516" s="17">
        <v>0.32606113857283198</v>
      </c>
      <c r="F516" s="17"/>
      <c r="G516" s="17">
        <v>0.11062135736202899</v>
      </c>
      <c r="H516" s="17">
        <v>5.9116750867217599E-2</v>
      </c>
      <c r="I516" s="17">
        <v>0.22364297898150201</v>
      </c>
      <c r="J516" s="17">
        <v>0.14016731690022899</v>
      </c>
      <c r="K516" s="17">
        <v>0</v>
      </c>
      <c r="L516" s="17">
        <v>0.48624825659292398</v>
      </c>
      <c r="M516" s="17"/>
      <c r="N516" s="17">
        <v>1</v>
      </c>
      <c r="O516" s="17">
        <v>0.27526512007072301</v>
      </c>
      <c r="P516" s="17">
        <v>0</v>
      </c>
      <c r="Q516" s="17">
        <v>0</v>
      </c>
      <c r="R516" s="17">
        <v>0.14167265062716899</v>
      </c>
      <c r="S516" s="17">
        <v>1</v>
      </c>
      <c r="T516" s="17">
        <v>0.469676837223371</v>
      </c>
      <c r="U516" s="17">
        <v>0</v>
      </c>
      <c r="V516" s="17" t="s">
        <v>85</v>
      </c>
      <c r="W516" s="17">
        <v>0.51536916195809301</v>
      </c>
      <c r="X516" s="17" t="s">
        <v>85</v>
      </c>
      <c r="Y516" s="17">
        <v>0</v>
      </c>
      <c r="Z516" s="17">
        <v>0</v>
      </c>
      <c r="AA516" s="17">
        <v>0</v>
      </c>
      <c r="AB516" s="17" t="s">
        <v>85</v>
      </c>
      <c r="AC516" s="17">
        <v>0</v>
      </c>
      <c r="AD516" s="17">
        <v>0</v>
      </c>
      <c r="AE516" s="17" t="s">
        <v>85</v>
      </c>
      <c r="AF516" s="17">
        <v>0</v>
      </c>
      <c r="AG516" s="17" t="s">
        <v>85</v>
      </c>
      <c r="AH516" s="17" t="s">
        <v>85</v>
      </c>
      <c r="AI516" s="17"/>
      <c r="AJ516" s="17">
        <v>0.21072952913808901</v>
      </c>
      <c r="AK516" s="17">
        <v>0.30172472740829798</v>
      </c>
      <c r="AL516" s="17"/>
      <c r="AM516" s="17">
        <v>0.26786296421742301</v>
      </c>
    </row>
    <row r="517" spans="2:39" x14ac:dyDescent="0.35">
      <c r="B517" t="s">
        <v>247</v>
      </c>
      <c r="C517" s="17">
        <v>0.20990951799704599</v>
      </c>
      <c r="D517" s="17">
        <v>0.150205245429229</v>
      </c>
      <c r="E517" s="17">
        <v>0.28074050380383098</v>
      </c>
      <c r="F517" s="17"/>
      <c r="G517" s="17">
        <v>0.27618472475152001</v>
      </c>
      <c r="H517" s="17">
        <v>9.1192538930216699E-2</v>
      </c>
      <c r="I517" s="17">
        <v>0.20030346323192</v>
      </c>
      <c r="J517" s="17">
        <v>0.36301999176435701</v>
      </c>
      <c r="K517" s="17">
        <v>0.45756396590325998</v>
      </c>
      <c r="L517" s="17">
        <v>0.160173540520301</v>
      </c>
      <c r="M517" s="17"/>
      <c r="N517" s="17">
        <v>0</v>
      </c>
      <c r="O517" s="17">
        <v>0.26677941647051001</v>
      </c>
      <c r="P517" s="17">
        <v>0.40031170841074598</v>
      </c>
      <c r="Q517" s="17">
        <v>0</v>
      </c>
      <c r="R517" s="17">
        <v>4.2904793892987902E-2</v>
      </c>
      <c r="S517" s="17">
        <v>0</v>
      </c>
      <c r="T517" s="17">
        <v>0.16773299246076201</v>
      </c>
      <c r="U517" s="17">
        <v>0</v>
      </c>
      <c r="V517" s="17" t="s">
        <v>85</v>
      </c>
      <c r="W517" s="17">
        <v>3.9934144288587603E-2</v>
      </c>
      <c r="X517" s="17" t="s">
        <v>85</v>
      </c>
      <c r="Y517" s="17">
        <v>0.68153246851624105</v>
      </c>
      <c r="Z517" s="17">
        <v>1</v>
      </c>
      <c r="AA517" s="17">
        <v>1</v>
      </c>
      <c r="AB517" s="17" t="s">
        <v>85</v>
      </c>
      <c r="AC517" s="17">
        <v>1</v>
      </c>
      <c r="AD517" s="17">
        <v>0</v>
      </c>
      <c r="AE517" s="17" t="s">
        <v>85</v>
      </c>
      <c r="AF517" s="17">
        <v>0</v>
      </c>
      <c r="AG517" s="17" t="s">
        <v>85</v>
      </c>
      <c r="AH517" s="17" t="s">
        <v>85</v>
      </c>
      <c r="AI517" s="17"/>
      <c r="AJ517" s="17">
        <v>0.35946701485636601</v>
      </c>
      <c r="AK517" s="17">
        <v>0.17224863485917399</v>
      </c>
      <c r="AL517" s="17"/>
      <c r="AM517" s="17">
        <v>0.26239463969522803</v>
      </c>
    </row>
    <row r="518" spans="2:39" x14ac:dyDescent="0.35">
      <c r="B518" t="s">
        <v>248</v>
      </c>
      <c r="C518" s="17">
        <v>0.17699595363649701</v>
      </c>
      <c r="D518" s="17">
        <v>7.4146978398225996E-2</v>
      </c>
      <c r="E518" s="17">
        <v>0.29901225149976401</v>
      </c>
      <c r="F518" s="17"/>
      <c r="G518" s="17">
        <v>0.19689446601816299</v>
      </c>
      <c r="H518" s="17">
        <v>9.7581734438441106E-2</v>
      </c>
      <c r="I518" s="17">
        <v>0</v>
      </c>
      <c r="J518" s="17">
        <v>0.19543358185792301</v>
      </c>
      <c r="K518" s="17">
        <v>0</v>
      </c>
      <c r="L518" s="17">
        <v>0.28166382966203402</v>
      </c>
      <c r="M518" s="17"/>
      <c r="N518" s="17">
        <v>0</v>
      </c>
      <c r="O518" s="17">
        <v>0.116997425212044</v>
      </c>
      <c r="P518" s="17">
        <v>6.1505478515874401E-2</v>
      </c>
      <c r="Q518" s="17">
        <v>0</v>
      </c>
      <c r="R518" s="17">
        <v>0.37046210864943002</v>
      </c>
      <c r="S518" s="17">
        <v>0</v>
      </c>
      <c r="T518" s="17">
        <v>0</v>
      </c>
      <c r="U518" s="17">
        <v>0</v>
      </c>
      <c r="V518" s="17" t="s">
        <v>85</v>
      </c>
      <c r="W518" s="17">
        <v>0.51536916195809301</v>
      </c>
      <c r="X518" s="17" t="s">
        <v>85</v>
      </c>
      <c r="Y518" s="17">
        <v>8.5375083368687002E-2</v>
      </c>
      <c r="Z518" s="17">
        <v>0</v>
      </c>
      <c r="AA518" s="17">
        <v>0</v>
      </c>
      <c r="AB518" s="17" t="s">
        <v>85</v>
      </c>
      <c r="AC518" s="17">
        <v>0</v>
      </c>
      <c r="AD518" s="17">
        <v>0</v>
      </c>
      <c r="AE518" s="17" t="s">
        <v>85</v>
      </c>
      <c r="AF518" s="17">
        <v>0</v>
      </c>
      <c r="AG518" s="17" t="s">
        <v>85</v>
      </c>
      <c r="AH518" s="17" t="s">
        <v>85</v>
      </c>
      <c r="AI518" s="17"/>
      <c r="AJ518" s="17">
        <v>8.4676867808636702E-2</v>
      </c>
      <c r="AK518" s="17">
        <v>0.200243322546587</v>
      </c>
      <c r="AL518" s="17"/>
      <c r="AM518" s="17">
        <v>0.13308500769999401</v>
      </c>
    </row>
    <row r="519" spans="2:39" x14ac:dyDescent="0.35">
      <c r="B519" t="s">
        <v>249</v>
      </c>
      <c r="C519" s="17">
        <v>0.16963910193809401</v>
      </c>
      <c r="D519" s="17">
        <v>0.25113941135243101</v>
      </c>
      <c r="E519" s="17">
        <v>7.2950087716902298E-2</v>
      </c>
      <c r="F519" s="17"/>
      <c r="G519" s="17">
        <v>0.18495953243574001</v>
      </c>
      <c r="H519" s="17">
        <v>5.9116750867217599E-2</v>
      </c>
      <c r="I519" s="17">
        <v>0.128641815054268</v>
      </c>
      <c r="J519" s="17">
        <v>0.19543358185792301</v>
      </c>
      <c r="K519" s="17">
        <v>0</v>
      </c>
      <c r="L519" s="17">
        <v>0.242765848711924</v>
      </c>
      <c r="M519" s="17"/>
      <c r="N519" s="17">
        <v>0</v>
      </c>
      <c r="O519" s="17">
        <v>0.27526512007072301</v>
      </c>
      <c r="P519" s="17">
        <v>0.282458163977997</v>
      </c>
      <c r="Q519" s="17">
        <v>0</v>
      </c>
      <c r="R519" s="17">
        <v>8.1835210670113998E-2</v>
      </c>
      <c r="S519" s="17">
        <v>0</v>
      </c>
      <c r="T519" s="17">
        <v>0</v>
      </c>
      <c r="U519" s="17">
        <v>0</v>
      </c>
      <c r="V519" s="17" t="s">
        <v>85</v>
      </c>
      <c r="W519" s="17">
        <v>0</v>
      </c>
      <c r="X519" s="17" t="s">
        <v>85</v>
      </c>
      <c r="Y519" s="17">
        <v>0.19054379934100299</v>
      </c>
      <c r="Z519" s="17">
        <v>0</v>
      </c>
      <c r="AA519" s="17">
        <v>0</v>
      </c>
      <c r="AB519" s="17" t="s">
        <v>85</v>
      </c>
      <c r="AC519" s="17">
        <v>0</v>
      </c>
      <c r="AD519" s="17">
        <v>1</v>
      </c>
      <c r="AE519" s="17" t="s">
        <v>85</v>
      </c>
      <c r="AF519" s="17">
        <v>1</v>
      </c>
      <c r="AG519" s="17" t="s">
        <v>85</v>
      </c>
      <c r="AH519" s="17" t="s">
        <v>85</v>
      </c>
      <c r="AI519" s="17"/>
      <c r="AJ519" s="17">
        <v>0.12555284717300999</v>
      </c>
      <c r="AK519" s="17">
        <v>0.180740700477524</v>
      </c>
      <c r="AL519" s="17"/>
      <c r="AM519" s="17">
        <v>0.117624063267975</v>
      </c>
    </row>
    <row r="520" spans="2:39" x14ac:dyDescent="0.35">
      <c r="B520" t="s">
        <v>250</v>
      </c>
      <c r="C520" s="17">
        <v>0.105905766662684</v>
      </c>
      <c r="D520" s="17">
        <v>9.3021190758168296E-2</v>
      </c>
      <c r="E520" s="17">
        <v>0.12119156068994601</v>
      </c>
      <c r="F520" s="17"/>
      <c r="G520" s="17">
        <v>0.32075239195878902</v>
      </c>
      <c r="H520" s="17">
        <v>0.103683448523074</v>
      </c>
      <c r="I520" s="17">
        <v>0.335178737594021</v>
      </c>
      <c r="J520" s="17">
        <v>0.18971296128580301</v>
      </c>
      <c r="K520" s="17">
        <v>0</v>
      </c>
      <c r="L520" s="17">
        <v>0</v>
      </c>
      <c r="M520" s="17"/>
      <c r="N520" s="17">
        <v>0</v>
      </c>
      <c r="O520" s="17">
        <v>0.18654912856473499</v>
      </c>
      <c r="P520" s="17">
        <v>0.31505739701233998</v>
      </c>
      <c r="Q520" s="17">
        <v>1</v>
      </c>
      <c r="R520" s="17">
        <v>7.0836325313584497E-2</v>
      </c>
      <c r="S520" s="17">
        <v>0</v>
      </c>
      <c r="T520" s="17">
        <v>0.107276381381106</v>
      </c>
      <c r="U520" s="17">
        <v>0</v>
      </c>
      <c r="V520" s="17" t="s">
        <v>85</v>
      </c>
      <c r="W520" s="17">
        <v>7.2195221266375606E-2</v>
      </c>
      <c r="X520" s="17" t="s">
        <v>85</v>
      </c>
      <c r="Y520" s="17">
        <v>0</v>
      </c>
      <c r="Z520" s="17">
        <v>0</v>
      </c>
      <c r="AA520" s="17">
        <v>0</v>
      </c>
      <c r="AB520" s="17" t="s">
        <v>85</v>
      </c>
      <c r="AC520" s="17">
        <v>0</v>
      </c>
      <c r="AD520" s="17">
        <v>1</v>
      </c>
      <c r="AE520" s="17" t="s">
        <v>85</v>
      </c>
      <c r="AF520" s="17">
        <v>0</v>
      </c>
      <c r="AG520" s="17" t="s">
        <v>85</v>
      </c>
      <c r="AH520" s="17" t="s">
        <v>85</v>
      </c>
      <c r="AI520" s="17"/>
      <c r="AJ520" s="17">
        <v>0.18559570661935401</v>
      </c>
      <c r="AK520" s="17">
        <v>8.5838611361232803E-2</v>
      </c>
      <c r="AL520" s="17"/>
      <c r="AM520" s="17">
        <v>0.100118425236098</v>
      </c>
    </row>
    <row r="521" spans="2:39" x14ac:dyDescent="0.35">
      <c r="B521" t="s">
        <v>251</v>
      </c>
      <c r="C521" s="17">
        <v>1.7839767445207801E-2</v>
      </c>
      <c r="D521" s="17">
        <v>3.2877117638251699E-2</v>
      </c>
      <c r="E521" s="17">
        <v>0</v>
      </c>
      <c r="F521" s="17"/>
      <c r="G521" s="17">
        <v>0</v>
      </c>
      <c r="H521" s="17">
        <v>0</v>
      </c>
      <c r="I521" s="17">
        <v>0.13337365019517999</v>
      </c>
      <c r="J521" s="17">
        <v>0</v>
      </c>
      <c r="K521" s="17">
        <v>0</v>
      </c>
      <c r="L521" s="17">
        <v>0</v>
      </c>
      <c r="M521" s="17"/>
      <c r="N521" s="17">
        <v>0</v>
      </c>
      <c r="O521" s="17">
        <v>0</v>
      </c>
      <c r="P521" s="17">
        <v>0</v>
      </c>
      <c r="Q521" s="17">
        <v>0</v>
      </c>
      <c r="R521" s="17">
        <v>0.127978518928516</v>
      </c>
      <c r="S521" s="17">
        <v>0</v>
      </c>
      <c r="T521" s="17">
        <v>0</v>
      </c>
      <c r="U521" s="17">
        <v>0</v>
      </c>
      <c r="V521" s="17" t="s">
        <v>85</v>
      </c>
      <c r="W521" s="17">
        <v>0</v>
      </c>
      <c r="X521" s="17" t="s">
        <v>85</v>
      </c>
      <c r="Y521" s="17">
        <v>0</v>
      </c>
      <c r="Z521" s="17">
        <v>0</v>
      </c>
      <c r="AA521" s="17">
        <v>0</v>
      </c>
      <c r="AB521" s="17" t="s">
        <v>85</v>
      </c>
      <c r="AC521" s="17">
        <v>0</v>
      </c>
      <c r="AD521" s="17">
        <v>0</v>
      </c>
      <c r="AE521" s="17" t="s">
        <v>85</v>
      </c>
      <c r="AF521" s="17">
        <v>0</v>
      </c>
      <c r="AG521" s="17" t="s">
        <v>85</v>
      </c>
      <c r="AH521" s="17" t="s">
        <v>85</v>
      </c>
      <c r="AI521" s="17"/>
      <c r="AJ521" s="17">
        <v>0</v>
      </c>
      <c r="AK521" s="17">
        <v>2.2332095887912198E-2</v>
      </c>
      <c r="AL521" s="17"/>
      <c r="AM521" s="17">
        <v>5.7233210552707803E-2</v>
      </c>
    </row>
    <row r="522" spans="2:39" x14ac:dyDescent="0.35">
      <c r="B522" t="s">
        <v>63</v>
      </c>
      <c r="C522" s="17">
        <v>2.2488296450307799E-2</v>
      </c>
      <c r="D522" s="17">
        <v>2.60840537366922E-2</v>
      </c>
      <c r="E522" s="17">
        <v>1.8222420284959E-2</v>
      </c>
      <c r="F522" s="17"/>
      <c r="G522" s="17">
        <v>0</v>
      </c>
      <c r="H522" s="17">
        <v>6.1211277906456002E-2</v>
      </c>
      <c r="I522" s="17">
        <v>0</v>
      </c>
      <c r="J522" s="17">
        <v>0</v>
      </c>
      <c r="K522" s="17">
        <v>0.14543156213783501</v>
      </c>
      <c r="L522" s="17">
        <v>0</v>
      </c>
      <c r="M522" s="17"/>
      <c r="N522" s="17">
        <v>0</v>
      </c>
      <c r="O522" s="17">
        <v>0.106210363216172</v>
      </c>
      <c r="P522" s="17">
        <v>0</v>
      </c>
      <c r="Q522" s="17">
        <v>0</v>
      </c>
      <c r="R522" s="17">
        <v>0</v>
      </c>
      <c r="S522" s="17">
        <v>0</v>
      </c>
      <c r="T522" s="17">
        <v>0</v>
      </c>
      <c r="U522" s="17">
        <v>0</v>
      </c>
      <c r="V522" s="17" t="s">
        <v>85</v>
      </c>
      <c r="W522" s="17">
        <v>4.2621670241521199E-2</v>
      </c>
      <c r="X522" s="17" t="s">
        <v>85</v>
      </c>
      <c r="Y522" s="17">
        <v>0</v>
      </c>
      <c r="Z522" s="17">
        <v>0</v>
      </c>
      <c r="AA522" s="17">
        <v>0</v>
      </c>
      <c r="AB522" s="17" t="s">
        <v>85</v>
      </c>
      <c r="AC522" s="17">
        <v>0</v>
      </c>
      <c r="AD522" s="17">
        <v>0</v>
      </c>
      <c r="AE522" s="17" t="s">
        <v>85</v>
      </c>
      <c r="AF522" s="17">
        <v>0</v>
      </c>
      <c r="AG522" s="17" t="s">
        <v>85</v>
      </c>
      <c r="AH522" s="17" t="s">
        <v>85</v>
      </c>
      <c r="AI522" s="17"/>
      <c r="AJ522" s="17">
        <v>4.1432545915015898E-2</v>
      </c>
      <c r="AK522" s="17">
        <v>1.7717842409503901E-2</v>
      </c>
      <c r="AL522" s="17"/>
      <c r="AM522" s="17">
        <v>4.5407695285408098E-2</v>
      </c>
    </row>
    <row r="523" spans="2:39" x14ac:dyDescent="0.3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row>
    <row r="524" spans="2:39" x14ac:dyDescent="0.35">
      <c r="B524" s="6" t="s">
        <v>264</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row>
    <row r="525" spans="2:39" x14ac:dyDescent="0.35">
      <c r="B525" s="24" t="s">
        <v>65</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row>
    <row r="526" spans="2:39" x14ac:dyDescent="0.35">
      <c r="B526" t="s">
        <v>260</v>
      </c>
      <c r="C526" s="17">
        <v>0.40836356051997702</v>
      </c>
      <c r="D526" s="17">
        <v>0.40807682678849799</v>
      </c>
      <c r="E526" s="17">
        <v>0.41013775578169998</v>
      </c>
      <c r="F526" s="17"/>
      <c r="G526" s="17">
        <v>0.46656010697877698</v>
      </c>
      <c r="H526" s="17">
        <v>0.41390041040277298</v>
      </c>
      <c r="I526" s="17">
        <v>0.43915725413179202</v>
      </c>
      <c r="J526" s="17">
        <v>0.407126635319775</v>
      </c>
      <c r="K526" s="17">
        <v>0.37273017472186798</v>
      </c>
      <c r="L526" s="17">
        <v>0.372781487750034</v>
      </c>
      <c r="M526" s="17"/>
      <c r="N526" s="17">
        <v>0.30897755133067101</v>
      </c>
      <c r="O526" s="17">
        <v>0.40863262363227398</v>
      </c>
      <c r="P526" s="17">
        <v>0.40016533171382501</v>
      </c>
      <c r="Q526" s="17">
        <v>0.45981069853340301</v>
      </c>
      <c r="R526" s="17">
        <v>0.41705178128605902</v>
      </c>
      <c r="S526" s="17">
        <v>0.266451859261297</v>
      </c>
      <c r="T526" s="17">
        <v>0.50743104294919406</v>
      </c>
      <c r="U526" s="17">
        <v>0.158600540564762</v>
      </c>
      <c r="V526" s="17">
        <v>0.40386148968906399</v>
      </c>
      <c r="W526" s="17">
        <v>0.40537922842683999</v>
      </c>
      <c r="X526" s="17">
        <v>0.51433812455215999</v>
      </c>
      <c r="Y526" s="17">
        <v>0.29608486212734397</v>
      </c>
      <c r="Z526" s="17">
        <v>0.35570941632382003</v>
      </c>
      <c r="AA526" s="17">
        <v>0.60729273119021998</v>
      </c>
      <c r="AB526" s="17">
        <v>0.51072150329314603</v>
      </c>
      <c r="AC526" s="17">
        <v>0.47682203173643201</v>
      </c>
      <c r="AD526" s="17">
        <v>0.35807042020937302</v>
      </c>
      <c r="AE526" s="17">
        <v>0.28838948570955503</v>
      </c>
      <c r="AF526" s="17">
        <v>0.17251555750782499</v>
      </c>
      <c r="AG526" s="17">
        <v>0.163772228281161</v>
      </c>
      <c r="AH526" s="17">
        <v>0.234514156158453</v>
      </c>
      <c r="AI526" s="17"/>
      <c r="AJ526" s="17">
        <v>0.47026570238537702</v>
      </c>
      <c r="AK526" s="17">
        <v>0.38176766600859802</v>
      </c>
      <c r="AL526" s="17"/>
      <c r="AM526" s="17">
        <v>0.56341175161629897</v>
      </c>
    </row>
    <row r="527" spans="2:39" x14ac:dyDescent="0.35">
      <c r="B527" t="s">
        <v>261</v>
      </c>
      <c r="C527" s="17">
        <v>0.222132081256737</v>
      </c>
      <c r="D527" s="17">
        <v>0.23256059717936001</v>
      </c>
      <c r="E527" s="17">
        <v>0.21286437402174799</v>
      </c>
      <c r="F527" s="17"/>
      <c r="G527" s="17">
        <v>0.25541655350549503</v>
      </c>
      <c r="H527" s="17">
        <v>0.27081197525755202</v>
      </c>
      <c r="I527" s="17">
        <v>0.19624826846670201</v>
      </c>
      <c r="J527" s="17">
        <v>0.17596088760812201</v>
      </c>
      <c r="K527" s="17">
        <v>0.24151426203402401</v>
      </c>
      <c r="L527" s="17">
        <v>0.21538589717699599</v>
      </c>
      <c r="M527" s="17"/>
      <c r="N527" s="17">
        <v>0.286099214772425</v>
      </c>
      <c r="O527" s="17">
        <v>0.23928815637407899</v>
      </c>
      <c r="P527" s="17">
        <v>0.25341510580228799</v>
      </c>
      <c r="Q527" s="17">
        <v>0.154782009567137</v>
      </c>
      <c r="R527" s="17">
        <v>0.15664675296663</v>
      </c>
      <c r="S527" s="17">
        <v>0.44191887504775001</v>
      </c>
      <c r="T527" s="17">
        <v>0.19287095698763099</v>
      </c>
      <c r="U527" s="17">
        <v>0.300670245659313</v>
      </c>
      <c r="V527" s="17">
        <v>0.18672376871483301</v>
      </c>
      <c r="W527" s="17">
        <v>0.283576170168577</v>
      </c>
      <c r="X527" s="17">
        <v>0.21405867550138599</v>
      </c>
      <c r="Y527" s="17">
        <v>0.21729402184859001</v>
      </c>
      <c r="Z527" s="17">
        <v>0.21507251490279899</v>
      </c>
      <c r="AA527" s="17">
        <v>7.5211009621980907E-2</v>
      </c>
      <c r="AB527" s="17">
        <v>0.14869654226834</v>
      </c>
      <c r="AC527" s="17">
        <v>8.1373979750125405E-2</v>
      </c>
      <c r="AD527" s="17">
        <v>0.37273849543973298</v>
      </c>
      <c r="AE527" s="17">
        <v>0</v>
      </c>
      <c r="AF527" s="17">
        <v>0.29329582489768802</v>
      </c>
      <c r="AG527" s="17">
        <v>0.19625545898315799</v>
      </c>
      <c r="AH527" s="17">
        <v>0.38274292192077303</v>
      </c>
      <c r="AI527" s="17"/>
      <c r="AJ527" s="17">
        <v>0.21564195459608099</v>
      </c>
      <c r="AK527" s="17">
        <v>0.23066218158066501</v>
      </c>
      <c r="AL527" s="17"/>
      <c r="AM527" s="17">
        <v>0.22799324786133601</v>
      </c>
    </row>
    <row r="528" spans="2:39" x14ac:dyDescent="0.35">
      <c r="B528" t="s">
        <v>262</v>
      </c>
      <c r="C528" s="17">
        <v>0.10475001741312299</v>
      </c>
      <c r="D528" s="17">
        <v>0.110854477073504</v>
      </c>
      <c r="E528" s="17">
        <v>9.7920974640024999E-2</v>
      </c>
      <c r="F528" s="17"/>
      <c r="G528" s="17">
        <v>5.8011985572527298E-2</v>
      </c>
      <c r="H528" s="17">
        <v>0.13694690310558799</v>
      </c>
      <c r="I528" s="17">
        <v>9.8767437680714096E-2</v>
      </c>
      <c r="J528" s="17">
        <v>9.9458994542225898E-2</v>
      </c>
      <c r="K528" s="17">
        <v>5.62662277313336E-2</v>
      </c>
      <c r="L528" s="17">
        <v>0.16112765118122399</v>
      </c>
      <c r="M528" s="17"/>
      <c r="N528" s="17">
        <v>5.72868166163173E-2</v>
      </c>
      <c r="O528" s="17">
        <v>0.107067529005842</v>
      </c>
      <c r="P528" s="17">
        <v>4.9344809085243899E-2</v>
      </c>
      <c r="Q528" s="17">
        <v>8.41048667418864E-2</v>
      </c>
      <c r="R528" s="17">
        <v>0.115749496315232</v>
      </c>
      <c r="S528" s="17">
        <v>0</v>
      </c>
      <c r="T528" s="17">
        <v>5.9141908606677097E-2</v>
      </c>
      <c r="U528" s="17">
        <v>0.110475571108652</v>
      </c>
      <c r="V528" s="17">
        <v>0.161046293695324</v>
      </c>
      <c r="W528" s="17">
        <v>0.119969722297104</v>
      </c>
      <c r="X528" s="17">
        <v>0.134121943813442</v>
      </c>
      <c r="Y528" s="17">
        <v>0.35241504974409299</v>
      </c>
      <c r="Z528" s="17">
        <v>3.7309559782274598E-2</v>
      </c>
      <c r="AA528" s="17">
        <v>0.18534337515027999</v>
      </c>
      <c r="AB528" s="17">
        <v>0.135666983008361</v>
      </c>
      <c r="AC528" s="17">
        <v>2.9024076246329099E-2</v>
      </c>
      <c r="AD528" s="17">
        <v>9.5274159052110896E-2</v>
      </c>
      <c r="AE528" s="17">
        <v>0</v>
      </c>
      <c r="AF528" s="17">
        <v>0.417879661008835</v>
      </c>
      <c r="AG528" s="17">
        <v>0.11352575760578899</v>
      </c>
      <c r="AH528" s="17">
        <v>0.38274292192077303</v>
      </c>
      <c r="AI528" s="17"/>
      <c r="AJ528" s="17">
        <v>0.118337793488688</v>
      </c>
      <c r="AK528" s="17">
        <v>9.9285597414589602E-2</v>
      </c>
      <c r="AL528" s="17"/>
      <c r="AM528" s="17">
        <v>9.5165717569771199E-2</v>
      </c>
    </row>
    <row r="529" spans="2:39" x14ac:dyDescent="0.35">
      <c r="B529" t="s">
        <v>125</v>
      </c>
      <c r="C529" s="17">
        <v>0.26475434081016302</v>
      </c>
      <c r="D529" s="17">
        <v>0.24850809895863801</v>
      </c>
      <c r="E529" s="17">
        <v>0.27907689555652698</v>
      </c>
      <c r="F529" s="17"/>
      <c r="G529" s="17">
        <v>0.22001135394320001</v>
      </c>
      <c r="H529" s="17">
        <v>0.17834071123408701</v>
      </c>
      <c r="I529" s="17">
        <v>0.26582703972079202</v>
      </c>
      <c r="J529" s="17">
        <v>0.31745348252987698</v>
      </c>
      <c r="K529" s="17">
        <v>0.32948933551277398</v>
      </c>
      <c r="L529" s="17">
        <v>0.25070496389174601</v>
      </c>
      <c r="M529" s="17"/>
      <c r="N529" s="17">
        <v>0.34763641728058697</v>
      </c>
      <c r="O529" s="17">
        <v>0.24501169098780401</v>
      </c>
      <c r="P529" s="17">
        <v>0.29707475339864298</v>
      </c>
      <c r="Q529" s="17">
        <v>0.30130242515757399</v>
      </c>
      <c r="R529" s="17">
        <v>0.31055196943207902</v>
      </c>
      <c r="S529" s="17">
        <v>0.29162926569095199</v>
      </c>
      <c r="T529" s="17">
        <v>0.24055609145649801</v>
      </c>
      <c r="U529" s="17">
        <v>0.43025364266727401</v>
      </c>
      <c r="V529" s="17">
        <v>0.248368447900779</v>
      </c>
      <c r="W529" s="17">
        <v>0.191074879107478</v>
      </c>
      <c r="X529" s="17">
        <v>0.13748125613301199</v>
      </c>
      <c r="Y529" s="17">
        <v>0.134206066279973</v>
      </c>
      <c r="Z529" s="17">
        <v>0.39190850899110602</v>
      </c>
      <c r="AA529" s="17">
        <v>0.13215288403751899</v>
      </c>
      <c r="AB529" s="17">
        <v>0.204914971430153</v>
      </c>
      <c r="AC529" s="17">
        <v>0.41277991226711302</v>
      </c>
      <c r="AD529" s="17">
        <v>0.173916925298783</v>
      </c>
      <c r="AE529" s="17">
        <v>0.71161051429044497</v>
      </c>
      <c r="AF529" s="17">
        <v>0.116308956585652</v>
      </c>
      <c r="AG529" s="17">
        <v>0.52644655512989202</v>
      </c>
      <c r="AH529" s="17">
        <v>0</v>
      </c>
      <c r="AI529" s="17"/>
      <c r="AJ529" s="17">
        <v>0.19575454952985499</v>
      </c>
      <c r="AK529" s="17">
        <v>0.28828455499614702</v>
      </c>
      <c r="AL529" s="17"/>
      <c r="AM529" s="17">
        <v>0.113429282952594</v>
      </c>
    </row>
    <row r="530" spans="2:39" x14ac:dyDescent="0.35">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row>
    <row r="531" spans="2:39" x14ac:dyDescent="0.35">
      <c r="B531" s="6" t="s">
        <v>265</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row>
    <row r="532" spans="2:39" x14ac:dyDescent="0.35">
      <c r="B532" s="24" t="s">
        <v>65</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row>
    <row r="533" spans="2:39" x14ac:dyDescent="0.35">
      <c r="B533" t="s">
        <v>260</v>
      </c>
      <c r="C533" s="17">
        <v>0.45363860098167302</v>
      </c>
      <c r="D533" s="17">
        <v>0.48437589615536503</v>
      </c>
      <c r="E533" s="17">
        <v>0.42427416980627902</v>
      </c>
      <c r="F533" s="17"/>
      <c r="G533" s="17">
        <v>0.564454093955992</v>
      </c>
      <c r="H533" s="17">
        <v>0.51469969637971702</v>
      </c>
      <c r="I533" s="17">
        <v>0.49343214739178798</v>
      </c>
      <c r="J533" s="17">
        <v>0.45202756152000101</v>
      </c>
      <c r="K533" s="17">
        <v>0.43647884827021799</v>
      </c>
      <c r="L533" s="17">
        <v>0.31216311564207</v>
      </c>
      <c r="M533" s="17"/>
      <c r="N533" s="17">
        <v>0.391016588310236</v>
      </c>
      <c r="O533" s="17">
        <v>0.50758164753458401</v>
      </c>
      <c r="P533" s="17">
        <v>0.43397006473748001</v>
      </c>
      <c r="Q533" s="17">
        <v>0.56160973305442696</v>
      </c>
      <c r="R533" s="17">
        <v>0.40053044811966798</v>
      </c>
      <c r="S533" s="17">
        <v>0.41462341243833101</v>
      </c>
      <c r="T533" s="17">
        <v>0.47928831400567101</v>
      </c>
      <c r="U533" s="17">
        <v>0.25746801635475902</v>
      </c>
      <c r="V533" s="17">
        <v>0.46553610723552802</v>
      </c>
      <c r="W533" s="17">
        <v>0.360055279797657</v>
      </c>
      <c r="X533" s="17">
        <v>0.614056277298339</v>
      </c>
      <c r="Y533" s="17">
        <v>0.54034304604646399</v>
      </c>
      <c r="Z533" s="17">
        <v>0.40284050830913798</v>
      </c>
      <c r="AA533" s="17">
        <v>0.45943308623139101</v>
      </c>
      <c r="AB533" s="17">
        <v>0.39674237988490701</v>
      </c>
      <c r="AC533" s="17">
        <v>0.76684599189692804</v>
      </c>
      <c r="AD533" s="17">
        <v>0.33941294203686601</v>
      </c>
      <c r="AE533" s="17">
        <v>0.28838948570955503</v>
      </c>
      <c r="AF533" s="17">
        <v>0.34743258758817402</v>
      </c>
      <c r="AG533" s="17">
        <v>0.57209611455819498</v>
      </c>
      <c r="AH533" s="17">
        <v>0.61725707807922703</v>
      </c>
      <c r="AI533" s="17"/>
      <c r="AJ533" s="17">
        <v>0.53581636189440096</v>
      </c>
      <c r="AK533" s="17">
        <v>0.41950631469504301</v>
      </c>
      <c r="AL533" s="17"/>
      <c r="AM533" s="17">
        <v>0.60165380991599904</v>
      </c>
    </row>
    <row r="534" spans="2:39" x14ac:dyDescent="0.35">
      <c r="B534" t="s">
        <v>261</v>
      </c>
      <c r="C534" s="17">
        <v>0.21291121314599501</v>
      </c>
      <c r="D534" s="17">
        <v>0.21672194565435701</v>
      </c>
      <c r="E534" s="17">
        <v>0.210007596072222</v>
      </c>
      <c r="F534" s="17"/>
      <c r="G534" s="17">
        <v>0.23460485100678899</v>
      </c>
      <c r="H534" s="17">
        <v>0.220503368480189</v>
      </c>
      <c r="I534" s="17">
        <v>0.21947333121208601</v>
      </c>
      <c r="J534" s="17">
        <v>0.19671978825158001</v>
      </c>
      <c r="K534" s="17">
        <v>0.166737698589665</v>
      </c>
      <c r="L534" s="17">
        <v>0.247321601901722</v>
      </c>
      <c r="M534" s="17"/>
      <c r="N534" s="17">
        <v>0.121699016085661</v>
      </c>
      <c r="O534" s="17">
        <v>0.18022432343029099</v>
      </c>
      <c r="P534" s="17">
        <v>0.25700818575017897</v>
      </c>
      <c r="Q534" s="17">
        <v>0.14211168135849001</v>
      </c>
      <c r="R534" s="17">
        <v>0.169003971224434</v>
      </c>
      <c r="S534" s="17">
        <v>0.293747321870717</v>
      </c>
      <c r="T534" s="17">
        <v>0.24006992143240999</v>
      </c>
      <c r="U534" s="17">
        <v>0.31030130841512199</v>
      </c>
      <c r="V534" s="17">
        <v>0.31954077449885598</v>
      </c>
      <c r="W534" s="17">
        <v>0.25451595616803702</v>
      </c>
      <c r="X534" s="17">
        <v>0.11434052275520799</v>
      </c>
      <c r="Y534" s="17">
        <v>0.31559224234133498</v>
      </c>
      <c r="Z534" s="17">
        <v>0.23165738579825401</v>
      </c>
      <c r="AA534" s="17">
        <v>0.199287841608776</v>
      </c>
      <c r="AB534" s="17">
        <v>0.21186910583753901</v>
      </c>
      <c r="AC534" s="17">
        <v>2.9024076246329099E-2</v>
      </c>
      <c r="AD534" s="17">
        <v>0.31727788319525602</v>
      </c>
      <c r="AE534" s="17">
        <v>0</v>
      </c>
      <c r="AF534" s="17">
        <v>0.438586482258087</v>
      </c>
      <c r="AG534" s="17">
        <v>0.231648426458647</v>
      </c>
      <c r="AH534" s="17">
        <v>0.38274292192077303</v>
      </c>
      <c r="AI534" s="17"/>
      <c r="AJ534" s="17">
        <v>0.23315311460500901</v>
      </c>
      <c r="AK534" s="17">
        <v>0.20773728301850899</v>
      </c>
      <c r="AL534" s="17"/>
      <c r="AM534" s="17">
        <v>0.22953784158998</v>
      </c>
    </row>
    <row r="535" spans="2:39" x14ac:dyDescent="0.35">
      <c r="B535" t="s">
        <v>262</v>
      </c>
      <c r="C535" s="17">
        <v>7.8806294549810599E-2</v>
      </c>
      <c r="D535" s="17">
        <v>7.15855042392705E-2</v>
      </c>
      <c r="E535" s="17">
        <v>8.6076047388758403E-2</v>
      </c>
      <c r="F535" s="17"/>
      <c r="G535" s="17">
        <v>2.4754809919680699E-2</v>
      </c>
      <c r="H535" s="17">
        <v>9.3413866501631707E-2</v>
      </c>
      <c r="I535" s="17">
        <v>5.1699840680865201E-2</v>
      </c>
      <c r="J535" s="17">
        <v>7.7954166941674105E-2</v>
      </c>
      <c r="K535" s="17">
        <v>4.6070214675196501E-2</v>
      </c>
      <c r="L535" s="17">
        <v>0.158193379189148</v>
      </c>
      <c r="M535" s="17"/>
      <c r="N535" s="17">
        <v>0.12441574350576499</v>
      </c>
      <c r="O535" s="17">
        <v>4.6759413913849801E-2</v>
      </c>
      <c r="P535" s="17">
        <v>4.6876946741907302E-2</v>
      </c>
      <c r="Q535" s="17">
        <v>8.5081725547008005E-2</v>
      </c>
      <c r="R535" s="17">
        <v>0.10621484699070299</v>
      </c>
      <c r="S535" s="17">
        <v>0</v>
      </c>
      <c r="T535" s="17">
        <v>6.0360606056390799E-2</v>
      </c>
      <c r="U535" s="17">
        <v>8.1847849858907404E-2</v>
      </c>
      <c r="V535" s="17">
        <v>4.8692017608962697E-2</v>
      </c>
      <c r="W535" s="17">
        <v>0.16481091418656499</v>
      </c>
      <c r="X535" s="17">
        <v>7.18922322798283E-2</v>
      </c>
      <c r="Y535" s="17">
        <v>2.5655268801372099E-2</v>
      </c>
      <c r="Z535" s="17">
        <v>3.5941013540280599E-2</v>
      </c>
      <c r="AA535" s="17">
        <v>0.15900182548838199</v>
      </c>
      <c r="AB535" s="17">
        <v>9.482853983016E-2</v>
      </c>
      <c r="AC535" s="17">
        <v>0</v>
      </c>
      <c r="AD535" s="17">
        <v>0.16939224946909501</v>
      </c>
      <c r="AE535" s="17">
        <v>0</v>
      </c>
      <c r="AF535" s="17">
        <v>9.7671973568086407E-2</v>
      </c>
      <c r="AG535" s="17">
        <v>0</v>
      </c>
      <c r="AH535" s="17">
        <v>0</v>
      </c>
      <c r="AI535" s="17"/>
      <c r="AJ535" s="17">
        <v>7.12731317933539E-2</v>
      </c>
      <c r="AK535" s="17">
        <v>8.4370733329946296E-2</v>
      </c>
      <c r="AL535" s="17"/>
      <c r="AM535" s="17">
        <v>5.7850743237699502E-2</v>
      </c>
    </row>
    <row r="536" spans="2:39" x14ac:dyDescent="0.35">
      <c r="B536" t="s">
        <v>125</v>
      </c>
      <c r="C536" s="17">
        <v>0.25464389132252202</v>
      </c>
      <c r="D536" s="17">
        <v>0.227316653951007</v>
      </c>
      <c r="E536" s="17">
        <v>0.27964218673274099</v>
      </c>
      <c r="F536" s="17"/>
      <c r="G536" s="17">
        <v>0.176186245117538</v>
      </c>
      <c r="H536" s="17">
        <v>0.171383068638463</v>
      </c>
      <c r="I536" s="17">
        <v>0.23539468071526101</v>
      </c>
      <c r="J536" s="17">
        <v>0.273298483286745</v>
      </c>
      <c r="K536" s="17">
        <v>0.35071323846491997</v>
      </c>
      <c r="L536" s="17">
        <v>0.28232190326706103</v>
      </c>
      <c r="M536" s="17"/>
      <c r="N536" s="17">
        <v>0.36286865209833802</v>
      </c>
      <c r="O536" s="17">
        <v>0.26543461512127597</v>
      </c>
      <c r="P536" s="17">
        <v>0.26214480277043301</v>
      </c>
      <c r="Q536" s="17">
        <v>0.21119686004007601</v>
      </c>
      <c r="R536" s="17">
        <v>0.32425073366519502</v>
      </c>
      <c r="S536" s="17">
        <v>0.29162926569095199</v>
      </c>
      <c r="T536" s="17">
        <v>0.22028115850552801</v>
      </c>
      <c r="U536" s="17">
        <v>0.35038282537121201</v>
      </c>
      <c r="V536" s="17">
        <v>0.166231100656654</v>
      </c>
      <c r="W536" s="17">
        <v>0.22061784984774099</v>
      </c>
      <c r="X536" s="17">
        <v>0.19971096766662499</v>
      </c>
      <c r="Y536" s="17">
        <v>0.118409442810829</v>
      </c>
      <c r="Z536" s="17">
        <v>0.329561092352327</v>
      </c>
      <c r="AA536" s="17">
        <v>0.18227724667145001</v>
      </c>
      <c r="AB536" s="17">
        <v>0.29655997444739401</v>
      </c>
      <c r="AC536" s="17">
        <v>0.204129931856743</v>
      </c>
      <c r="AD536" s="17">
        <v>0.173916925298783</v>
      </c>
      <c r="AE536" s="17">
        <v>0.71161051429044497</v>
      </c>
      <c r="AF536" s="17">
        <v>0.116308956585652</v>
      </c>
      <c r="AG536" s="17">
        <v>0.19625545898315799</v>
      </c>
      <c r="AH536" s="17">
        <v>0</v>
      </c>
      <c r="AI536" s="17"/>
      <c r="AJ536" s="17">
        <v>0.15975739170723599</v>
      </c>
      <c r="AK536" s="17">
        <v>0.28838566895650197</v>
      </c>
      <c r="AL536" s="17"/>
      <c r="AM536" s="17">
        <v>0.11095760525632201</v>
      </c>
    </row>
    <row r="537" spans="2:39" x14ac:dyDescent="0.35">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row>
    <row r="538" spans="2:39" x14ac:dyDescent="0.35">
      <c r="B538" s="6" t="s">
        <v>266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row>
    <row r="539" spans="2:39" x14ac:dyDescent="0.35">
      <c r="B539" s="24" t="s">
        <v>65</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row>
    <row r="540" spans="2:39" x14ac:dyDescent="0.35">
      <c r="B540" t="s">
        <v>260</v>
      </c>
      <c r="C540" s="17">
        <v>0.44363377921675301</v>
      </c>
      <c r="D540" s="17">
        <v>0.451317046934961</v>
      </c>
      <c r="E540" s="17">
        <v>0.43783208918976402</v>
      </c>
      <c r="F540" s="17"/>
      <c r="G540" s="17">
        <v>0.61296303726580803</v>
      </c>
      <c r="H540" s="17">
        <v>0.55121915615461903</v>
      </c>
      <c r="I540" s="17">
        <v>0.51265201536310501</v>
      </c>
      <c r="J540" s="17">
        <v>0.430208666615161</v>
      </c>
      <c r="K540" s="17">
        <v>0.31951245392206501</v>
      </c>
      <c r="L540" s="17">
        <v>0.31107893760327499</v>
      </c>
      <c r="M540" s="17"/>
      <c r="N540" s="17">
        <v>0.34712124238553899</v>
      </c>
      <c r="O540" s="17">
        <v>0.46711657632583498</v>
      </c>
      <c r="P540" s="17">
        <v>0.48101941253186797</v>
      </c>
      <c r="Q540" s="17">
        <v>0.58590194350172098</v>
      </c>
      <c r="R540" s="17">
        <v>0.39910164588445701</v>
      </c>
      <c r="S540" s="17">
        <v>0.49799966123842598</v>
      </c>
      <c r="T540" s="17">
        <v>0.48961822903710001</v>
      </c>
      <c r="U540" s="17">
        <v>0.35245687121948899</v>
      </c>
      <c r="V540" s="17">
        <v>0.37002454791414302</v>
      </c>
      <c r="W540" s="17">
        <v>0.426774881095003</v>
      </c>
      <c r="X540" s="17">
        <v>0.70291629245229803</v>
      </c>
      <c r="Y540" s="17">
        <v>0.218627363111389</v>
      </c>
      <c r="Z540" s="17">
        <v>0.44795397837223799</v>
      </c>
      <c r="AA540" s="17">
        <v>0.406122233978646</v>
      </c>
      <c r="AB540" s="17">
        <v>0.34431850705737799</v>
      </c>
      <c r="AC540" s="17">
        <v>0.49548810837159102</v>
      </c>
      <c r="AD540" s="17">
        <v>0.49345648659691899</v>
      </c>
      <c r="AE540" s="17">
        <v>0</v>
      </c>
      <c r="AF540" s="17">
        <v>0.14529065736039901</v>
      </c>
      <c r="AG540" s="17">
        <v>0.32559418489966502</v>
      </c>
      <c r="AH540" s="17">
        <v>0.42032073599466402</v>
      </c>
      <c r="AI540" s="17"/>
      <c r="AJ540" s="17">
        <v>0.56764889475186597</v>
      </c>
      <c r="AK540" s="17">
        <v>0.38973245857065603</v>
      </c>
      <c r="AL540" s="17"/>
      <c r="AM540" s="17">
        <v>0.61549865278626603</v>
      </c>
    </row>
    <row r="541" spans="2:39" x14ac:dyDescent="0.35">
      <c r="B541" t="s">
        <v>261</v>
      </c>
      <c r="C541" s="17">
        <v>0.19475982458779501</v>
      </c>
      <c r="D541" s="17">
        <v>0.21094701369486499</v>
      </c>
      <c r="E541" s="17">
        <v>0.179824447541827</v>
      </c>
      <c r="F541" s="17"/>
      <c r="G541" s="17">
        <v>0.161718907426256</v>
      </c>
      <c r="H541" s="17">
        <v>0.20776096589857601</v>
      </c>
      <c r="I541" s="17">
        <v>0.16874251876195001</v>
      </c>
      <c r="J541" s="17">
        <v>0.164797366039968</v>
      </c>
      <c r="K541" s="17">
        <v>0.20946454531377101</v>
      </c>
      <c r="L541" s="17">
        <v>0.245578800674256</v>
      </c>
      <c r="M541" s="17"/>
      <c r="N541" s="17">
        <v>0.17089038028498901</v>
      </c>
      <c r="O541" s="17">
        <v>0.14960686993526801</v>
      </c>
      <c r="P541" s="17">
        <v>0.196100270537889</v>
      </c>
      <c r="Q541" s="17">
        <v>0.15718644472906401</v>
      </c>
      <c r="R541" s="17">
        <v>0.11798942043581601</v>
      </c>
      <c r="S541" s="17">
        <v>0.210371073070622</v>
      </c>
      <c r="T541" s="17">
        <v>0.17635253184130001</v>
      </c>
      <c r="U541" s="17">
        <v>0.22455247160587799</v>
      </c>
      <c r="V541" s="17">
        <v>0.34327228091340101</v>
      </c>
      <c r="W541" s="17">
        <v>0.27609997028937999</v>
      </c>
      <c r="X541" s="17">
        <v>0.12726536479325801</v>
      </c>
      <c r="Y541" s="17">
        <v>0.34684539894196698</v>
      </c>
      <c r="Z541" s="17">
        <v>0.13373110953815701</v>
      </c>
      <c r="AA541" s="17">
        <v>0.17452414341612399</v>
      </c>
      <c r="AB541" s="17">
        <v>0.20824374060699399</v>
      </c>
      <c r="AC541" s="17">
        <v>0.17105921989315301</v>
      </c>
      <c r="AD541" s="17">
        <v>0.16687063568143801</v>
      </c>
      <c r="AE541" s="17">
        <v>0.28838948570955503</v>
      </c>
      <c r="AF541" s="17">
        <v>0.56665789613210404</v>
      </c>
      <c r="AG541" s="17">
        <v>0.31437812783601599</v>
      </c>
      <c r="AH541" s="17">
        <v>0.19693634208456301</v>
      </c>
      <c r="AI541" s="17"/>
      <c r="AJ541" s="17">
        <v>0.168879429002256</v>
      </c>
      <c r="AK541" s="17">
        <v>0.21215096513217199</v>
      </c>
      <c r="AL541" s="17"/>
      <c r="AM541" s="17">
        <v>0.18556487482769199</v>
      </c>
    </row>
    <row r="542" spans="2:39" x14ac:dyDescent="0.35">
      <c r="B542" t="s">
        <v>262</v>
      </c>
      <c r="C542" s="17">
        <v>8.9923698824959902E-2</v>
      </c>
      <c r="D542" s="17">
        <v>9.6854472083238302E-2</v>
      </c>
      <c r="E542" s="17">
        <v>8.2241447962302205E-2</v>
      </c>
      <c r="F542" s="17"/>
      <c r="G542" s="17">
        <v>3.02013973095243E-2</v>
      </c>
      <c r="H542" s="17">
        <v>8.0349825551645798E-2</v>
      </c>
      <c r="I542" s="17">
        <v>7.6107031382511306E-2</v>
      </c>
      <c r="J542" s="17">
        <v>0.116923415135452</v>
      </c>
      <c r="K542" s="17">
        <v>6.8408644957365303E-2</v>
      </c>
      <c r="L542" s="17">
        <v>0.14112219038498899</v>
      </c>
      <c r="M542" s="17"/>
      <c r="N542" s="17">
        <v>0.14148694330660599</v>
      </c>
      <c r="O542" s="17">
        <v>0.11036300638522401</v>
      </c>
      <c r="P542" s="17">
        <v>2.9898880481147101E-2</v>
      </c>
      <c r="Q542" s="17">
        <v>4.5785285157495997E-2</v>
      </c>
      <c r="R542" s="17">
        <v>0.114388400679723</v>
      </c>
      <c r="S542" s="17">
        <v>0</v>
      </c>
      <c r="T542" s="17">
        <v>9.82316325634571E-2</v>
      </c>
      <c r="U542" s="17">
        <v>7.2607831803420703E-2</v>
      </c>
      <c r="V542" s="17">
        <v>2.43460088044814E-2</v>
      </c>
      <c r="W542" s="17">
        <v>6.8495456309002403E-2</v>
      </c>
      <c r="X542" s="17">
        <v>7.18922322798283E-2</v>
      </c>
      <c r="Y542" s="17">
        <v>0.34177306393718598</v>
      </c>
      <c r="Z542" s="17">
        <v>6.23474166387794E-2</v>
      </c>
      <c r="AA542" s="17">
        <v>0.15900182548838199</v>
      </c>
      <c r="AB542" s="17">
        <v>5.1543885309137498E-2</v>
      </c>
      <c r="AC542" s="17">
        <v>0.15282163903280499</v>
      </c>
      <c r="AD542" s="17">
        <v>8.0105311798239598E-2</v>
      </c>
      <c r="AE542" s="17">
        <v>0</v>
      </c>
      <c r="AF542" s="17">
        <v>0.17174248992184399</v>
      </c>
      <c r="AG542" s="17">
        <v>0.19625545898315799</v>
      </c>
      <c r="AH542" s="17">
        <v>0.38274292192077303</v>
      </c>
      <c r="AI542" s="17"/>
      <c r="AJ542" s="17">
        <v>6.1533978633054397E-2</v>
      </c>
      <c r="AK542" s="17">
        <v>0.10544323739995499</v>
      </c>
      <c r="AL542" s="17"/>
      <c r="AM542" s="17">
        <v>7.3331980439039296E-2</v>
      </c>
    </row>
    <row r="543" spans="2:39" x14ac:dyDescent="0.35">
      <c r="B543" t="s">
        <v>125</v>
      </c>
      <c r="C543" s="17">
        <v>0.271682697370493</v>
      </c>
      <c r="D543" s="17">
        <v>0.24088146728693599</v>
      </c>
      <c r="E543" s="17">
        <v>0.30010201530610697</v>
      </c>
      <c r="F543" s="17"/>
      <c r="G543" s="17">
        <v>0.19511665799841199</v>
      </c>
      <c r="H543" s="17">
        <v>0.160670052395159</v>
      </c>
      <c r="I543" s="17">
        <v>0.242498434492434</v>
      </c>
      <c r="J543" s="17">
        <v>0.28807055220941902</v>
      </c>
      <c r="K543" s="17">
        <v>0.402614355806799</v>
      </c>
      <c r="L543" s="17">
        <v>0.30222007133748102</v>
      </c>
      <c r="M543" s="17"/>
      <c r="N543" s="17">
        <v>0.34050143402286598</v>
      </c>
      <c r="O543" s="17">
        <v>0.27291354735367301</v>
      </c>
      <c r="P543" s="17">
        <v>0.29298143644909502</v>
      </c>
      <c r="Q543" s="17">
        <v>0.21112632661171901</v>
      </c>
      <c r="R543" s="17">
        <v>0.36852053300000398</v>
      </c>
      <c r="S543" s="17">
        <v>0.29162926569095199</v>
      </c>
      <c r="T543" s="17">
        <v>0.235797606558143</v>
      </c>
      <c r="U543" s="17">
        <v>0.35038282537121201</v>
      </c>
      <c r="V543" s="17">
        <v>0.26235716236797402</v>
      </c>
      <c r="W543" s="17">
        <v>0.22862969230661501</v>
      </c>
      <c r="X543" s="17">
        <v>9.7926110474615996E-2</v>
      </c>
      <c r="Y543" s="17">
        <v>9.2754174009457194E-2</v>
      </c>
      <c r="Z543" s="17">
        <v>0.35596749545082601</v>
      </c>
      <c r="AA543" s="17">
        <v>0.26035179711684697</v>
      </c>
      <c r="AB543" s="17">
        <v>0.39589386702648999</v>
      </c>
      <c r="AC543" s="17">
        <v>0.18063103270245101</v>
      </c>
      <c r="AD543" s="17">
        <v>0.25956756592340402</v>
      </c>
      <c r="AE543" s="17">
        <v>0.71161051429044497</v>
      </c>
      <c r="AF543" s="17">
        <v>0.116308956585652</v>
      </c>
      <c r="AG543" s="17">
        <v>0.163772228281161</v>
      </c>
      <c r="AH543" s="17">
        <v>0</v>
      </c>
      <c r="AI543" s="17"/>
      <c r="AJ543" s="17">
        <v>0.20193769761282401</v>
      </c>
      <c r="AK543" s="17">
        <v>0.29267333889721597</v>
      </c>
      <c r="AL543" s="17"/>
      <c r="AM543" s="17">
        <v>0.12560449194700299</v>
      </c>
    </row>
    <row r="544" spans="2:39" x14ac:dyDescent="0.35">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row>
    <row r="545" spans="2:39" x14ac:dyDescent="0.35">
      <c r="B545" s="6" t="s">
        <v>267</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row>
    <row r="546" spans="2:39" x14ac:dyDescent="0.35">
      <c r="B546" s="24" t="s">
        <v>65</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row>
    <row r="547" spans="2:39" x14ac:dyDescent="0.35">
      <c r="B547" t="s">
        <v>260</v>
      </c>
      <c r="C547" s="17">
        <v>0.33219151298233202</v>
      </c>
      <c r="D547" s="17">
        <v>0.34838643255144502</v>
      </c>
      <c r="E547" s="17">
        <v>0.31775246271222701</v>
      </c>
      <c r="F547" s="17"/>
      <c r="G547" s="17">
        <v>0.38065749550266798</v>
      </c>
      <c r="H547" s="17">
        <v>0.36765867585918299</v>
      </c>
      <c r="I547" s="17">
        <v>0.36313804070051198</v>
      </c>
      <c r="J547" s="17">
        <v>0.341204521754705</v>
      </c>
      <c r="K547" s="17">
        <v>0.30503505723894297</v>
      </c>
      <c r="L547" s="17">
        <v>0.257226577858294</v>
      </c>
      <c r="M547" s="17"/>
      <c r="N547" s="17">
        <v>0.23421692769473201</v>
      </c>
      <c r="O547" s="17">
        <v>0.30515633836783301</v>
      </c>
      <c r="P547" s="17">
        <v>0.35115056360786701</v>
      </c>
      <c r="Q547" s="17">
        <v>0.398984342427876</v>
      </c>
      <c r="R547" s="17">
        <v>0.21296956593181399</v>
      </c>
      <c r="S547" s="17">
        <v>0.34863187772510001</v>
      </c>
      <c r="T547" s="17">
        <v>0.38566183480918398</v>
      </c>
      <c r="U547" s="17">
        <v>0.313286154915903</v>
      </c>
      <c r="V547" s="17">
        <v>0.36985434231644798</v>
      </c>
      <c r="W547" s="17">
        <v>0.39178593142436802</v>
      </c>
      <c r="X547" s="17">
        <v>0.56841950494027305</v>
      </c>
      <c r="Y547" s="17">
        <v>0.33492053238814801</v>
      </c>
      <c r="Z547" s="17">
        <v>0.30000093775623998</v>
      </c>
      <c r="AA547" s="17">
        <v>0.33435545181496301</v>
      </c>
      <c r="AB547" s="17">
        <v>0.268798331414004</v>
      </c>
      <c r="AC547" s="17">
        <v>0.43106463122970901</v>
      </c>
      <c r="AD547" s="17">
        <v>0.58742610513008398</v>
      </c>
      <c r="AE547" s="17">
        <v>0.28838948570955503</v>
      </c>
      <c r="AF547" s="17">
        <v>7.4843583939738598E-2</v>
      </c>
      <c r="AG547" s="17">
        <v>0</v>
      </c>
      <c r="AH547" s="17">
        <v>0.57967926400533598</v>
      </c>
      <c r="AI547" s="17"/>
      <c r="AJ547" s="17">
        <v>0.35431941680145101</v>
      </c>
      <c r="AK547" s="17">
        <v>0.32502828003550499</v>
      </c>
      <c r="AL547" s="17"/>
      <c r="AM547" s="17">
        <v>0.434558999329131</v>
      </c>
    </row>
    <row r="548" spans="2:39" x14ac:dyDescent="0.35">
      <c r="B548" t="s">
        <v>261</v>
      </c>
      <c r="C548" s="17">
        <v>0.23120446111311699</v>
      </c>
      <c r="D548" s="17">
        <v>0.23475324144586501</v>
      </c>
      <c r="E548" s="17">
        <v>0.22862115207411701</v>
      </c>
      <c r="F548" s="17"/>
      <c r="G548" s="17">
        <v>0.263900763667476</v>
      </c>
      <c r="H548" s="17">
        <v>0.25506643593522399</v>
      </c>
      <c r="I548" s="17">
        <v>0.24043792842410999</v>
      </c>
      <c r="J548" s="17">
        <v>0.21851528022417899</v>
      </c>
      <c r="K548" s="17">
        <v>0.194583797181971</v>
      </c>
      <c r="L548" s="17">
        <v>0.22948549356834599</v>
      </c>
      <c r="M548" s="17"/>
      <c r="N548" s="17">
        <v>0.33753985326709202</v>
      </c>
      <c r="O548" s="17">
        <v>0.20928478945834</v>
      </c>
      <c r="P548" s="17">
        <v>0.29508748223838799</v>
      </c>
      <c r="Q548" s="17">
        <v>0.14132109847608901</v>
      </c>
      <c r="R548" s="17">
        <v>0.190096690228716</v>
      </c>
      <c r="S548" s="17">
        <v>0.31979291304539498</v>
      </c>
      <c r="T548" s="17">
        <v>0.24785116765339099</v>
      </c>
      <c r="U548" s="17">
        <v>0.33633101971288498</v>
      </c>
      <c r="V548" s="17">
        <v>0.15562150788207299</v>
      </c>
      <c r="W548" s="17">
        <v>0.160422783358036</v>
      </c>
      <c r="X548" s="17">
        <v>0.35968826277989802</v>
      </c>
      <c r="Y548" s="17">
        <v>0.18568964183315201</v>
      </c>
      <c r="Z548" s="17">
        <v>0.18943958810573699</v>
      </c>
      <c r="AA548" s="17">
        <v>0.29831245088311298</v>
      </c>
      <c r="AB548" s="17">
        <v>0.17870116056520899</v>
      </c>
      <c r="AC548" s="17">
        <v>0.24932914280663501</v>
      </c>
      <c r="AD548" s="17">
        <v>0.14148800335828199</v>
      </c>
      <c r="AE548" s="17">
        <v>0</v>
      </c>
      <c r="AF548" s="17">
        <v>0.64072841248586199</v>
      </c>
      <c r="AG548" s="17">
        <v>0.57209611455819498</v>
      </c>
      <c r="AH548" s="17">
        <v>0.234514156158453</v>
      </c>
      <c r="AI548" s="17"/>
      <c r="AJ548" s="17">
        <v>0.25755460214961901</v>
      </c>
      <c r="AK548" s="17">
        <v>0.220831162821573</v>
      </c>
      <c r="AL548" s="17"/>
      <c r="AM548" s="17">
        <v>0.26792437937959301</v>
      </c>
    </row>
    <row r="549" spans="2:39" x14ac:dyDescent="0.35">
      <c r="B549" t="s">
        <v>262</v>
      </c>
      <c r="C549" s="17">
        <v>0.179842780622681</v>
      </c>
      <c r="D549" s="17">
        <v>0.18545025873158999</v>
      </c>
      <c r="E549" s="17">
        <v>0.17376948288869101</v>
      </c>
      <c r="F549" s="17"/>
      <c r="G549" s="17">
        <v>0.181754087990985</v>
      </c>
      <c r="H549" s="17">
        <v>0.19192211926488201</v>
      </c>
      <c r="I549" s="17">
        <v>0.18665455403720099</v>
      </c>
      <c r="J549" s="17">
        <v>0.159929338131994</v>
      </c>
      <c r="K549" s="17">
        <v>0.16094928202877501</v>
      </c>
      <c r="L549" s="17">
        <v>0.19858335037001901</v>
      </c>
      <c r="M549" s="17"/>
      <c r="N549" s="17">
        <v>0.11628092451316201</v>
      </c>
      <c r="O549" s="17">
        <v>0.23567691447030001</v>
      </c>
      <c r="P549" s="17">
        <v>9.1223893080621302E-2</v>
      </c>
      <c r="Q549" s="17">
        <v>0.147725346107274</v>
      </c>
      <c r="R549" s="17">
        <v>0.27515347693865699</v>
      </c>
      <c r="S549" s="17">
        <v>9.1147492806326003E-2</v>
      </c>
      <c r="T549" s="17">
        <v>0.122856888698695</v>
      </c>
      <c r="U549" s="17">
        <v>2.8627721249744401E-2</v>
      </c>
      <c r="V549" s="17">
        <v>0.30829304914482503</v>
      </c>
      <c r="W549" s="17">
        <v>0.22337361378440901</v>
      </c>
      <c r="X549" s="17">
        <v>0</v>
      </c>
      <c r="Y549" s="17">
        <v>0.31893103423480101</v>
      </c>
      <c r="Z549" s="17">
        <v>0.18099838178569599</v>
      </c>
      <c r="AA549" s="17">
        <v>0.26312940107587102</v>
      </c>
      <c r="AB549" s="17">
        <v>0.25594053357339303</v>
      </c>
      <c r="AC549" s="17">
        <v>3.9503854935197501E-2</v>
      </c>
      <c r="AD549" s="17">
        <v>4.3700215369106801E-2</v>
      </c>
      <c r="AE549" s="17">
        <v>0</v>
      </c>
      <c r="AF549" s="17">
        <v>0.168119046988747</v>
      </c>
      <c r="AG549" s="17">
        <v>0.19625545898315799</v>
      </c>
      <c r="AH549" s="17">
        <v>0.18580657983621099</v>
      </c>
      <c r="AI549" s="17"/>
      <c r="AJ549" s="17">
        <v>0.21971949711673999</v>
      </c>
      <c r="AK549" s="17">
        <v>0.163923189603004</v>
      </c>
      <c r="AL549" s="17"/>
      <c r="AM549" s="17">
        <v>0.17939502623508799</v>
      </c>
    </row>
    <row r="550" spans="2:39" x14ac:dyDescent="0.35">
      <c r="B550" t="s">
        <v>125</v>
      </c>
      <c r="C550" s="17">
        <v>0.256761245281869</v>
      </c>
      <c r="D550" s="17">
        <v>0.231410067271101</v>
      </c>
      <c r="E550" s="17">
        <v>0.27985690232496502</v>
      </c>
      <c r="F550" s="17"/>
      <c r="G550" s="17">
        <v>0.173687652838871</v>
      </c>
      <c r="H550" s="17">
        <v>0.18535276894071001</v>
      </c>
      <c r="I550" s="17">
        <v>0.20976947683817701</v>
      </c>
      <c r="J550" s="17">
        <v>0.28035085988912201</v>
      </c>
      <c r="K550" s="17">
        <v>0.33943186355031102</v>
      </c>
      <c r="L550" s="17">
        <v>0.31470457820334002</v>
      </c>
      <c r="M550" s="17"/>
      <c r="N550" s="17">
        <v>0.31196229452501301</v>
      </c>
      <c r="O550" s="17">
        <v>0.249881957703528</v>
      </c>
      <c r="P550" s="17">
        <v>0.262538061073124</v>
      </c>
      <c r="Q550" s="17">
        <v>0.31196921298876201</v>
      </c>
      <c r="R550" s="17">
        <v>0.32178026690081202</v>
      </c>
      <c r="S550" s="17">
        <v>0.24042771642317901</v>
      </c>
      <c r="T550" s="17">
        <v>0.24363010883872999</v>
      </c>
      <c r="U550" s="17">
        <v>0.32175510412146802</v>
      </c>
      <c r="V550" s="17">
        <v>0.166231100656654</v>
      </c>
      <c r="W550" s="17">
        <v>0.224417671433186</v>
      </c>
      <c r="X550" s="17">
        <v>7.18922322798283E-2</v>
      </c>
      <c r="Y550" s="17">
        <v>0.160458791543899</v>
      </c>
      <c r="Z550" s="17">
        <v>0.329561092352327</v>
      </c>
      <c r="AA550" s="17">
        <v>0.10420269622605299</v>
      </c>
      <c r="AB550" s="17">
        <v>0.29655997444739401</v>
      </c>
      <c r="AC550" s="17">
        <v>0.28010237102845797</v>
      </c>
      <c r="AD550" s="17">
        <v>0.227385676142527</v>
      </c>
      <c r="AE550" s="17">
        <v>0.71161051429044497</v>
      </c>
      <c r="AF550" s="17">
        <v>0.116308956585652</v>
      </c>
      <c r="AG550" s="17">
        <v>0.231648426458647</v>
      </c>
      <c r="AH550" s="17">
        <v>0</v>
      </c>
      <c r="AI550" s="17"/>
      <c r="AJ550" s="17">
        <v>0.16840648393219099</v>
      </c>
      <c r="AK550" s="17">
        <v>0.290217367539919</v>
      </c>
      <c r="AL550" s="17"/>
      <c r="AM550" s="17">
        <v>0.11812159505618899</v>
      </c>
    </row>
    <row r="551" spans="2:39" x14ac:dyDescent="0.35">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row>
    <row r="552" spans="2:39" x14ac:dyDescent="0.35">
      <c r="B552" s="6" t="s">
        <v>268</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row>
    <row r="553" spans="2:39" x14ac:dyDescent="0.35">
      <c r="B553" s="24" t="s">
        <v>65</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row>
    <row r="554" spans="2:39" x14ac:dyDescent="0.35">
      <c r="B554" t="s">
        <v>260</v>
      </c>
      <c r="C554" s="17">
        <v>0.42705011802228199</v>
      </c>
      <c r="D554" s="17">
        <v>0.41006201615840598</v>
      </c>
      <c r="E554" s="17">
        <v>0.44372782838775199</v>
      </c>
      <c r="F554" s="17"/>
      <c r="G554" s="17">
        <v>0.50975087155105003</v>
      </c>
      <c r="H554" s="17">
        <v>0.43146964052022202</v>
      </c>
      <c r="I554" s="17">
        <v>0.48283497587049801</v>
      </c>
      <c r="J554" s="17">
        <v>0.437042387503077</v>
      </c>
      <c r="K554" s="17">
        <v>0.37178947413930302</v>
      </c>
      <c r="L554" s="17">
        <v>0.359335577240394</v>
      </c>
      <c r="M554" s="17"/>
      <c r="N554" s="17">
        <v>0.32721044252347498</v>
      </c>
      <c r="O554" s="17">
        <v>0.47794286700642502</v>
      </c>
      <c r="P554" s="17">
        <v>0.46840457186193402</v>
      </c>
      <c r="Q554" s="17">
        <v>0.56986746675267297</v>
      </c>
      <c r="R554" s="17">
        <v>0.373690788087085</v>
      </c>
      <c r="S554" s="17">
        <v>0.41456070227351699</v>
      </c>
      <c r="T554" s="17">
        <v>0.461281918200803</v>
      </c>
      <c r="U554" s="17">
        <v>0.29522621064788201</v>
      </c>
      <c r="V554" s="17">
        <v>0.30947375805914301</v>
      </c>
      <c r="W554" s="17">
        <v>0.35416287545834602</v>
      </c>
      <c r="X554" s="17">
        <v>0.59057372966227895</v>
      </c>
      <c r="Y554" s="17">
        <v>0.42006926040311698</v>
      </c>
      <c r="Z554" s="17">
        <v>0.38240274118358097</v>
      </c>
      <c r="AA554" s="17">
        <v>0.53779616119659501</v>
      </c>
      <c r="AB554" s="17">
        <v>0.32218881903962998</v>
      </c>
      <c r="AC554" s="17">
        <v>0.498853501475641</v>
      </c>
      <c r="AD554" s="17">
        <v>0.256575761460895</v>
      </c>
      <c r="AE554" s="17">
        <v>0.28838948570955503</v>
      </c>
      <c r="AF554" s="17">
        <v>0.34743258758817402</v>
      </c>
      <c r="AG554" s="17">
        <v>0.21206842729387601</v>
      </c>
      <c r="AH554" s="17">
        <v>0.234514156158453</v>
      </c>
      <c r="AI554" s="17"/>
      <c r="AJ554" s="17">
        <v>0.48139815671668001</v>
      </c>
      <c r="AK554" s="17">
        <v>0.40552511871402303</v>
      </c>
      <c r="AL554" s="17"/>
      <c r="AM554" s="17">
        <v>0.57296872764816398</v>
      </c>
    </row>
    <row r="555" spans="2:39" x14ac:dyDescent="0.35">
      <c r="B555" t="s">
        <v>261</v>
      </c>
      <c r="C555" s="17">
        <v>0.22089384275261001</v>
      </c>
      <c r="D555" s="17">
        <v>0.24626011688650901</v>
      </c>
      <c r="E555" s="17">
        <v>0.19718017973885801</v>
      </c>
      <c r="F555" s="17"/>
      <c r="G555" s="17">
        <v>0.21759683432972199</v>
      </c>
      <c r="H555" s="17">
        <v>0.26343265604788102</v>
      </c>
      <c r="I555" s="17">
        <v>0.21023478793484701</v>
      </c>
      <c r="J555" s="17">
        <v>0.18753290583750501</v>
      </c>
      <c r="K555" s="17">
        <v>0.17052132418437599</v>
      </c>
      <c r="L555" s="17">
        <v>0.27824325313454801</v>
      </c>
      <c r="M555" s="17"/>
      <c r="N555" s="17">
        <v>0.20904837289627401</v>
      </c>
      <c r="O555" s="17">
        <v>0.17276530084590999</v>
      </c>
      <c r="P555" s="17">
        <v>0.20809633794791699</v>
      </c>
      <c r="Q555" s="17">
        <v>0.107694758008302</v>
      </c>
      <c r="R555" s="17">
        <v>0.16875832411085301</v>
      </c>
      <c r="S555" s="17">
        <v>0.29381003203553102</v>
      </c>
      <c r="T555" s="17">
        <v>0.26925410233640201</v>
      </c>
      <c r="U555" s="17">
        <v>0.35439096398090603</v>
      </c>
      <c r="V555" s="17">
        <v>0.311831685801366</v>
      </c>
      <c r="W555" s="17">
        <v>0.36032023758180398</v>
      </c>
      <c r="X555" s="17">
        <v>0.18678612562857499</v>
      </c>
      <c r="Y555" s="17">
        <v>0.35656452276933298</v>
      </c>
      <c r="Z555" s="17">
        <v>0.13348194244756501</v>
      </c>
      <c r="AA555" s="17">
        <v>0.19899931708897001</v>
      </c>
      <c r="AB555" s="17">
        <v>0.14869654226834</v>
      </c>
      <c r="AC555" s="17">
        <v>0.204897675451848</v>
      </c>
      <c r="AD555" s="17">
        <v>0.380668572847291</v>
      </c>
      <c r="AE555" s="17">
        <v>0</v>
      </c>
      <c r="AF555" s="17">
        <v>0.196396918915582</v>
      </c>
      <c r="AG555" s="17">
        <v>0.19625545898315799</v>
      </c>
      <c r="AH555" s="17">
        <v>0.38274292192077303</v>
      </c>
      <c r="AI555" s="17"/>
      <c r="AJ555" s="17">
        <v>0.20990706403263201</v>
      </c>
      <c r="AK555" s="17">
        <v>0.23274923519940699</v>
      </c>
      <c r="AL555" s="17"/>
      <c r="AM555" s="17">
        <v>0.23001142746752401</v>
      </c>
    </row>
    <row r="556" spans="2:39" x14ac:dyDescent="0.35">
      <c r="B556" t="s">
        <v>262</v>
      </c>
      <c r="C556" s="17">
        <v>9.3881803601185296E-2</v>
      </c>
      <c r="D556" s="17">
        <v>0.102383833760933</v>
      </c>
      <c r="E556" s="17">
        <v>8.36520163250659E-2</v>
      </c>
      <c r="F556" s="17"/>
      <c r="G556" s="17">
        <v>6.5114668636133105E-2</v>
      </c>
      <c r="H556" s="17">
        <v>8.7787952767414204E-2</v>
      </c>
      <c r="I556" s="17">
        <v>0.100617142071426</v>
      </c>
      <c r="J556" s="17">
        <v>9.2743675325289002E-2</v>
      </c>
      <c r="K556" s="17">
        <v>0.114755545492398</v>
      </c>
      <c r="L556" s="17">
        <v>8.9207015778462004E-2</v>
      </c>
      <c r="M556" s="17"/>
      <c r="N556" s="17">
        <v>4.9338813306977501E-2</v>
      </c>
      <c r="O556" s="17">
        <v>0.11950188880614</v>
      </c>
      <c r="P556" s="17">
        <v>6.9367594855787196E-2</v>
      </c>
      <c r="Q556" s="17">
        <v>5.7584901840584603E-2</v>
      </c>
      <c r="R556" s="17">
        <v>0.139498471500312</v>
      </c>
      <c r="S556" s="17">
        <v>9.1147492806326003E-2</v>
      </c>
      <c r="T556" s="17">
        <v>3.9593120764714003E-2</v>
      </c>
      <c r="U556" s="17">
        <v>0</v>
      </c>
      <c r="V556" s="17">
        <v>2.43460088044814E-2</v>
      </c>
      <c r="W556" s="17">
        <v>0.11168182305565801</v>
      </c>
      <c r="X556" s="17">
        <v>6.2229711533613702E-2</v>
      </c>
      <c r="Y556" s="17">
        <v>0.10495677401672</v>
      </c>
      <c r="Z556" s="17">
        <v>0.14501961357474599</v>
      </c>
      <c r="AA556" s="17">
        <v>0.15900182548838199</v>
      </c>
      <c r="AB556" s="17">
        <v>0.13322077166554</v>
      </c>
      <c r="AC556" s="17">
        <v>2.9024076246329099E-2</v>
      </c>
      <c r="AD556" s="17">
        <v>7.3987297989244805E-2</v>
      </c>
      <c r="AE556" s="17">
        <v>0</v>
      </c>
      <c r="AF556" s="17">
        <v>0.33986153691059101</v>
      </c>
      <c r="AG556" s="17">
        <v>0.30978121658894697</v>
      </c>
      <c r="AH556" s="17">
        <v>0</v>
      </c>
      <c r="AI556" s="17"/>
      <c r="AJ556" s="17">
        <v>0.11752660638087201</v>
      </c>
      <c r="AK556" s="17">
        <v>8.4463612162969701E-2</v>
      </c>
      <c r="AL556" s="17"/>
      <c r="AM556" s="17">
        <v>8.3746248074322793E-2</v>
      </c>
    </row>
    <row r="557" spans="2:39" x14ac:dyDescent="0.35">
      <c r="B557" t="s">
        <v>125</v>
      </c>
      <c r="C557" s="17">
        <v>0.258174235623923</v>
      </c>
      <c r="D557" s="17">
        <v>0.24129403319415299</v>
      </c>
      <c r="E557" s="17">
        <v>0.275439975548323</v>
      </c>
      <c r="F557" s="17"/>
      <c r="G557" s="17">
        <v>0.20753762548309501</v>
      </c>
      <c r="H557" s="17">
        <v>0.21730975066448299</v>
      </c>
      <c r="I557" s="17">
        <v>0.20631309412322801</v>
      </c>
      <c r="J557" s="17">
        <v>0.28268103133412897</v>
      </c>
      <c r="K557" s="17">
        <v>0.34293365618392302</v>
      </c>
      <c r="L557" s="17">
        <v>0.27321415384659598</v>
      </c>
      <c r="M557" s="17"/>
      <c r="N557" s="17">
        <v>0.41440237127327401</v>
      </c>
      <c r="O557" s="17">
        <v>0.229789943341525</v>
      </c>
      <c r="P557" s="17">
        <v>0.25413149533436202</v>
      </c>
      <c r="Q557" s="17">
        <v>0.26485287339844099</v>
      </c>
      <c r="R557" s="17">
        <v>0.31805241630175002</v>
      </c>
      <c r="S557" s="17">
        <v>0.20048177288462601</v>
      </c>
      <c r="T557" s="17">
        <v>0.22987085869808099</v>
      </c>
      <c r="U557" s="17">
        <v>0.35038282537121201</v>
      </c>
      <c r="V557" s="17">
        <v>0.35434854733500998</v>
      </c>
      <c r="W557" s="17">
        <v>0.17383506390419201</v>
      </c>
      <c r="X557" s="17">
        <v>0.160410433175532</v>
      </c>
      <c r="Y557" s="17">
        <v>0.118409442810829</v>
      </c>
      <c r="Z557" s="17">
        <v>0.339095702794109</v>
      </c>
      <c r="AA557" s="17">
        <v>0.10420269622605299</v>
      </c>
      <c r="AB557" s="17">
        <v>0.39589386702648999</v>
      </c>
      <c r="AC557" s="17">
        <v>0.26722474682618202</v>
      </c>
      <c r="AD557" s="17">
        <v>0.28876836770256897</v>
      </c>
      <c r="AE557" s="17">
        <v>0.71161051429044497</v>
      </c>
      <c r="AF557" s="17">
        <v>0.116308956585652</v>
      </c>
      <c r="AG557" s="17">
        <v>0.281894897134019</v>
      </c>
      <c r="AH557" s="17">
        <v>0.38274292192077303</v>
      </c>
      <c r="AI557" s="17"/>
      <c r="AJ557" s="17">
        <v>0.19116817286981599</v>
      </c>
      <c r="AK557" s="17">
        <v>0.27726203392359899</v>
      </c>
      <c r="AL557" s="17"/>
      <c r="AM557" s="17">
        <v>0.113273596809989</v>
      </c>
    </row>
    <row r="558" spans="2:39"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row>
    <row r="559" spans="2:39" x14ac:dyDescent="0.35">
      <c r="B559" s="6" t="s">
        <v>269</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row>
    <row r="560" spans="2:39" x14ac:dyDescent="0.35">
      <c r="B560" s="24" t="s">
        <v>65</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row>
    <row r="561" spans="2:39" x14ac:dyDescent="0.35">
      <c r="B561" t="s">
        <v>260</v>
      </c>
      <c r="C561" s="17">
        <v>0.39351633480824999</v>
      </c>
      <c r="D561" s="17">
        <v>0.40463260718881</v>
      </c>
      <c r="E561" s="17">
        <v>0.38421198791784</v>
      </c>
      <c r="F561" s="17"/>
      <c r="G561" s="17">
        <v>0.46317754200244599</v>
      </c>
      <c r="H561" s="17">
        <v>0.43617373306801899</v>
      </c>
      <c r="I561" s="17">
        <v>0.42521311657987698</v>
      </c>
      <c r="J561" s="17">
        <v>0.381808025829452</v>
      </c>
      <c r="K561" s="17">
        <v>0.36679497455877702</v>
      </c>
      <c r="L561" s="17">
        <v>0.31947708423182197</v>
      </c>
      <c r="M561" s="17"/>
      <c r="N561" s="17">
        <v>0.377553261297215</v>
      </c>
      <c r="O561" s="17">
        <v>0.38032577510002302</v>
      </c>
      <c r="P561" s="17">
        <v>0.43803662870339299</v>
      </c>
      <c r="Q561" s="17">
        <v>0.51393824243136399</v>
      </c>
      <c r="R561" s="17">
        <v>0.391140520798064</v>
      </c>
      <c r="S561" s="17">
        <v>0.189046042494879</v>
      </c>
      <c r="T561" s="17">
        <v>0.422382354620915</v>
      </c>
      <c r="U561" s="17">
        <v>0.14807745291551699</v>
      </c>
      <c r="V561" s="17">
        <v>0.17723636329790499</v>
      </c>
      <c r="W561" s="17">
        <v>0.396495912394915</v>
      </c>
      <c r="X561" s="17">
        <v>0.50538181164581797</v>
      </c>
      <c r="Y561" s="17">
        <v>0.49694662137762802</v>
      </c>
      <c r="Z561" s="17">
        <v>0.35744011648477703</v>
      </c>
      <c r="AA561" s="17">
        <v>0.153436155172749</v>
      </c>
      <c r="AB561" s="17">
        <v>0.43444972288177602</v>
      </c>
      <c r="AC561" s="17">
        <v>0.68574587923155605</v>
      </c>
      <c r="AD561" s="17">
        <v>0.45393484590327798</v>
      </c>
      <c r="AE561" s="17">
        <v>0</v>
      </c>
      <c r="AF561" s="17">
        <v>0.34743258758817402</v>
      </c>
      <c r="AG561" s="17">
        <v>0.21206842729387601</v>
      </c>
      <c r="AH561" s="17">
        <v>0</v>
      </c>
      <c r="AI561" s="17"/>
      <c r="AJ561" s="17">
        <v>0.45987724147568598</v>
      </c>
      <c r="AK561" s="17">
        <v>0.365725562798351</v>
      </c>
      <c r="AL561" s="17"/>
      <c r="AM561" s="17">
        <v>0.53332194377840003</v>
      </c>
    </row>
    <row r="562" spans="2:39" x14ac:dyDescent="0.35">
      <c r="B562" t="s">
        <v>261</v>
      </c>
      <c r="C562" s="17">
        <v>0.197794260909573</v>
      </c>
      <c r="D562" s="17">
        <v>0.21550032362837199</v>
      </c>
      <c r="E562" s="17">
        <v>0.18140160205311501</v>
      </c>
      <c r="F562" s="17"/>
      <c r="G562" s="17">
        <v>0.24095589298153</v>
      </c>
      <c r="H562" s="17">
        <v>0.254723901696366</v>
      </c>
      <c r="I562" s="17">
        <v>0.19099176599836001</v>
      </c>
      <c r="J562" s="17">
        <v>0.163898322446209</v>
      </c>
      <c r="K562" s="17">
        <v>0.20728855765791501</v>
      </c>
      <c r="L562" s="17">
        <v>0.15489704286373601</v>
      </c>
      <c r="M562" s="17"/>
      <c r="N562" s="17">
        <v>0.110743995760543</v>
      </c>
      <c r="O562" s="17">
        <v>0.143692190573453</v>
      </c>
      <c r="P562" s="17">
        <v>0.207771813163627</v>
      </c>
      <c r="Q562" s="17">
        <v>0.15368319862450999</v>
      </c>
      <c r="R562" s="17">
        <v>0.14652874124433199</v>
      </c>
      <c r="S562" s="17">
        <v>0.47920422608023799</v>
      </c>
      <c r="T562" s="17">
        <v>0.17929337664916301</v>
      </c>
      <c r="U562" s="17">
        <v>0.33982105455830203</v>
      </c>
      <c r="V562" s="17">
        <v>0.15439154389211401</v>
      </c>
      <c r="W562" s="17">
        <v>0.26770211904373697</v>
      </c>
      <c r="X562" s="17">
        <v>0.27197804364503603</v>
      </c>
      <c r="Y562" s="17">
        <v>0.27639551381665101</v>
      </c>
      <c r="Z562" s="17">
        <v>0.22449413851621</v>
      </c>
      <c r="AA562" s="17">
        <v>0.32623185201425597</v>
      </c>
      <c r="AB562" s="17">
        <v>0.16495908608597201</v>
      </c>
      <c r="AC562" s="17">
        <v>7.0894201061257003E-2</v>
      </c>
      <c r="AD562" s="17">
        <v>0.31867947795419499</v>
      </c>
      <c r="AE562" s="17">
        <v>0.28838948570955503</v>
      </c>
      <c r="AF562" s="17">
        <v>0.36813940883742702</v>
      </c>
      <c r="AG562" s="17">
        <v>0.51063358681917403</v>
      </c>
      <c r="AH562" s="17">
        <v>0.80306365791543699</v>
      </c>
      <c r="AI562" s="17"/>
      <c r="AJ562" s="17">
        <v>0.19667678836292299</v>
      </c>
      <c r="AK562" s="17">
        <v>0.200752271396132</v>
      </c>
      <c r="AL562" s="17"/>
      <c r="AM562" s="17">
        <v>0.20810274311687499</v>
      </c>
    </row>
    <row r="563" spans="2:39" x14ac:dyDescent="0.35">
      <c r="B563" t="s">
        <v>262</v>
      </c>
      <c r="C563" s="17">
        <v>0.113459896406536</v>
      </c>
      <c r="D563" s="17">
        <v>0.113083256912188</v>
      </c>
      <c r="E563" s="17">
        <v>0.11292853214831999</v>
      </c>
      <c r="F563" s="17"/>
      <c r="G563" s="17">
        <v>7.00764827339595E-2</v>
      </c>
      <c r="H563" s="17">
        <v>0.10829379612015</v>
      </c>
      <c r="I563" s="17">
        <v>0.121043808014013</v>
      </c>
      <c r="J563" s="17">
        <v>0.12719330508694501</v>
      </c>
      <c r="K563" s="17">
        <v>4.5809346752996499E-2</v>
      </c>
      <c r="L563" s="17">
        <v>0.185882087571136</v>
      </c>
      <c r="M563" s="17"/>
      <c r="N563" s="17">
        <v>0.14122286115260199</v>
      </c>
      <c r="O563" s="17">
        <v>0.178012534600343</v>
      </c>
      <c r="P563" s="17">
        <v>5.7281873724629E-2</v>
      </c>
      <c r="Q563" s="17">
        <v>2.74407245609571E-2</v>
      </c>
      <c r="R563" s="17">
        <v>0.119137579852993</v>
      </c>
      <c r="S563" s="17">
        <v>5.8652448005784202E-2</v>
      </c>
      <c r="T563" s="17">
        <v>0.147950671692124</v>
      </c>
      <c r="U563" s="17">
        <v>0</v>
      </c>
      <c r="V563" s="17">
        <v>0.19951377104579601</v>
      </c>
      <c r="W563" s="17">
        <v>0.11898391570545901</v>
      </c>
      <c r="X563" s="17">
        <v>6.2229711533613702E-2</v>
      </c>
      <c r="Y563" s="17">
        <v>3.4918665746720701E-2</v>
      </c>
      <c r="Z563" s="17">
        <v>6.2098249548187497E-2</v>
      </c>
      <c r="AA563" s="17">
        <v>0.146096468079707</v>
      </c>
      <c r="AB563" s="17">
        <v>0.15239156508107601</v>
      </c>
      <c r="AC563" s="17">
        <v>0</v>
      </c>
      <c r="AD563" s="17">
        <v>6.1382691560042599E-2</v>
      </c>
      <c r="AE563" s="17">
        <v>0</v>
      </c>
      <c r="AF563" s="17">
        <v>0.168119046988747</v>
      </c>
      <c r="AG563" s="17">
        <v>0</v>
      </c>
      <c r="AH563" s="17">
        <v>0.19693634208456301</v>
      </c>
      <c r="AI563" s="17"/>
      <c r="AJ563" s="17">
        <v>0.12162338572673601</v>
      </c>
      <c r="AK563" s="17">
        <v>0.11252966133797</v>
      </c>
      <c r="AL563" s="17"/>
      <c r="AM563" s="17">
        <v>0.106137944225312</v>
      </c>
    </row>
    <row r="564" spans="2:39" x14ac:dyDescent="0.35">
      <c r="B564" t="s">
        <v>125</v>
      </c>
      <c r="C564" s="17">
        <v>0.29522950787564101</v>
      </c>
      <c r="D564" s="17">
        <v>0.26678381227063103</v>
      </c>
      <c r="E564" s="17">
        <v>0.321457877880725</v>
      </c>
      <c r="F564" s="17"/>
      <c r="G564" s="17">
        <v>0.22579008228206501</v>
      </c>
      <c r="H564" s="17">
        <v>0.20080856911546499</v>
      </c>
      <c r="I564" s="17">
        <v>0.26275130940775099</v>
      </c>
      <c r="J564" s="17">
        <v>0.32710034663739301</v>
      </c>
      <c r="K564" s="17">
        <v>0.38010712103031202</v>
      </c>
      <c r="L564" s="17">
        <v>0.33974378533330601</v>
      </c>
      <c r="M564" s="17"/>
      <c r="N564" s="17">
        <v>0.37047988178963998</v>
      </c>
      <c r="O564" s="17">
        <v>0.29796949972617998</v>
      </c>
      <c r="P564" s="17">
        <v>0.29690968440835103</v>
      </c>
      <c r="Q564" s="17">
        <v>0.30493783438316902</v>
      </c>
      <c r="R564" s="17">
        <v>0.34319315810461098</v>
      </c>
      <c r="S564" s="17">
        <v>0.273097283419099</v>
      </c>
      <c r="T564" s="17">
        <v>0.25037359703779799</v>
      </c>
      <c r="U564" s="17">
        <v>0.51210149252618098</v>
      </c>
      <c r="V564" s="17">
        <v>0.46885832176418502</v>
      </c>
      <c r="W564" s="17">
        <v>0.21681805285588901</v>
      </c>
      <c r="X564" s="17">
        <v>0.160410433175532</v>
      </c>
      <c r="Y564" s="17">
        <v>0.191739199059</v>
      </c>
      <c r="Z564" s="17">
        <v>0.35596749545082601</v>
      </c>
      <c r="AA564" s="17">
        <v>0.37423552473328697</v>
      </c>
      <c r="AB564" s="17">
        <v>0.24819962595117601</v>
      </c>
      <c r="AC564" s="17">
        <v>0.24335991970718701</v>
      </c>
      <c r="AD564" s="17">
        <v>0.166002984582484</v>
      </c>
      <c r="AE564" s="17">
        <v>0.71161051429044497</v>
      </c>
      <c r="AF564" s="17">
        <v>0.116308956585652</v>
      </c>
      <c r="AG564" s="17">
        <v>0.27729798588694998</v>
      </c>
      <c r="AH564" s="17">
        <v>0</v>
      </c>
      <c r="AI564" s="17"/>
      <c r="AJ564" s="17">
        <v>0.221822584434655</v>
      </c>
      <c r="AK564" s="17">
        <v>0.32099250446754701</v>
      </c>
      <c r="AL564" s="17"/>
      <c r="AM564" s="17">
        <v>0.152437368879413</v>
      </c>
    </row>
    <row r="565" spans="2:39" x14ac:dyDescent="0.35">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row>
    <row r="566" spans="2:39" x14ac:dyDescent="0.35">
      <c r="B566" s="6" t="s">
        <v>272</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row>
    <row r="567" spans="2:39" x14ac:dyDescent="0.35">
      <c r="B567" s="24" t="s">
        <v>65</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row>
    <row r="568" spans="2:39" x14ac:dyDescent="0.35">
      <c r="B568" t="s">
        <v>270</v>
      </c>
      <c r="C568" s="17">
        <v>0.566720857861439</v>
      </c>
      <c r="D568" s="17">
        <v>0.53499032460669704</v>
      </c>
      <c r="E568" s="17">
        <v>0.59816315655050201</v>
      </c>
      <c r="F568" s="17"/>
      <c r="G568" s="17">
        <v>0.57415525039559401</v>
      </c>
      <c r="H568" s="17">
        <v>0.57050741913135605</v>
      </c>
      <c r="I568" s="17">
        <v>0.62052888453966804</v>
      </c>
      <c r="J568" s="17">
        <v>0.60401188202522504</v>
      </c>
      <c r="K568" s="17">
        <v>0.50189425514729802</v>
      </c>
      <c r="L568" s="17">
        <v>0.52643801209710495</v>
      </c>
      <c r="M568" s="17"/>
      <c r="N568" s="17">
        <v>0.57366692843174305</v>
      </c>
      <c r="O568" s="17">
        <v>0.54856768179854198</v>
      </c>
      <c r="P568" s="17">
        <v>0.58276583257997505</v>
      </c>
      <c r="Q568" s="17">
        <v>0.62166243503318297</v>
      </c>
      <c r="R568" s="17">
        <v>0.59771835437101295</v>
      </c>
      <c r="S568" s="17">
        <v>0.73892224512520299</v>
      </c>
      <c r="T568" s="17">
        <v>0.62465343786962901</v>
      </c>
      <c r="U568" s="17">
        <v>0.30370616681618301</v>
      </c>
      <c r="V568" s="17">
        <v>0.63967554543292604</v>
      </c>
      <c r="W568" s="17">
        <v>0.49448355087308399</v>
      </c>
      <c r="X568" s="17">
        <v>0.53265436151862799</v>
      </c>
      <c r="Y568" s="17">
        <v>0.71623323031186104</v>
      </c>
      <c r="Z568" s="17">
        <v>0.62536173309022902</v>
      </c>
      <c r="AA568" s="17">
        <v>0.53387602920742905</v>
      </c>
      <c r="AB568" s="17">
        <v>0.60555004312330596</v>
      </c>
      <c r="AC568" s="17">
        <v>0.67814087909739595</v>
      </c>
      <c r="AD568" s="17">
        <v>0.42654172644550598</v>
      </c>
      <c r="AE568" s="17">
        <v>0.41021752798031502</v>
      </c>
      <c r="AF568" s="17">
        <v>0.40960478148334001</v>
      </c>
      <c r="AG568" s="17">
        <v>0.52644655512989202</v>
      </c>
      <c r="AH568" s="17">
        <v>0.234514156158453</v>
      </c>
      <c r="AI568" s="17"/>
      <c r="AJ568" s="17">
        <v>0.66004412830402104</v>
      </c>
      <c r="AK568" s="17">
        <v>0.524002150368992</v>
      </c>
      <c r="AL568" s="17"/>
      <c r="AM568" s="17">
        <v>0.66718993946558502</v>
      </c>
    </row>
    <row r="569" spans="2:39" x14ac:dyDescent="0.35">
      <c r="B569" t="s">
        <v>271</v>
      </c>
      <c r="C569" s="17">
        <v>0.28000647457700101</v>
      </c>
      <c r="D569" s="17">
        <v>0.32262881724171499</v>
      </c>
      <c r="E569" s="17">
        <v>0.239826812358228</v>
      </c>
      <c r="F569" s="17"/>
      <c r="G569" s="17">
        <v>0.34567108257073098</v>
      </c>
      <c r="H569" s="17">
        <v>0.34604767545863502</v>
      </c>
      <c r="I569" s="17">
        <v>0.22315607488368799</v>
      </c>
      <c r="J569" s="17">
        <v>0.18887051205522001</v>
      </c>
      <c r="K569" s="17">
        <v>0.25014181958304299</v>
      </c>
      <c r="L569" s="17">
        <v>0.36510064070868897</v>
      </c>
      <c r="M569" s="17"/>
      <c r="N569" s="17">
        <v>0.26594268662681397</v>
      </c>
      <c r="O569" s="17">
        <v>0.28098921947914801</v>
      </c>
      <c r="P569" s="17">
        <v>0.26092533596959</v>
      </c>
      <c r="Q569" s="17">
        <v>0.27842715210590402</v>
      </c>
      <c r="R569" s="17">
        <v>0.239313625074489</v>
      </c>
      <c r="S569" s="17">
        <v>0.26107775487479701</v>
      </c>
      <c r="T569" s="17">
        <v>0.21586628804862801</v>
      </c>
      <c r="U569" s="17">
        <v>0.26553500217190701</v>
      </c>
      <c r="V569" s="17">
        <v>0.20130358735596801</v>
      </c>
      <c r="W569" s="17">
        <v>0.33135318532486402</v>
      </c>
      <c r="X569" s="17">
        <v>0.46734563848137201</v>
      </c>
      <c r="Y569" s="17">
        <v>0.28376676968813902</v>
      </c>
      <c r="Z569" s="17">
        <v>0.169808303340658</v>
      </c>
      <c r="AA569" s="17">
        <v>0.40643527909833099</v>
      </c>
      <c r="AB569" s="17">
        <v>0.18953498544654099</v>
      </c>
      <c r="AC569" s="17">
        <v>0.212150295338805</v>
      </c>
      <c r="AD569" s="17">
        <v>0.321085315762283</v>
      </c>
      <c r="AE569" s="17">
        <v>0.28838948570955503</v>
      </c>
      <c r="AF569" s="17">
        <v>0.59039521851665999</v>
      </c>
      <c r="AG569" s="17">
        <v>0.47355344487010798</v>
      </c>
      <c r="AH569" s="17">
        <v>0.76548584384154705</v>
      </c>
      <c r="AI569" s="17"/>
      <c r="AJ569" s="17">
        <v>0.25265370170664098</v>
      </c>
      <c r="AK569" s="17">
        <v>0.299989964985035</v>
      </c>
      <c r="AL569" s="17"/>
      <c r="AM569" s="17">
        <v>0.26942391563837997</v>
      </c>
    </row>
    <row r="570" spans="2:39" x14ac:dyDescent="0.35">
      <c r="B570" t="s">
        <v>71</v>
      </c>
      <c r="C570" s="17">
        <v>6.5416298735730405E-2</v>
      </c>
      <c r="D570" s="17">
        <v>5.9082777252905103E-2</v>
      </c>
      <c r="E570" s="17">
        <v>6.9424768025540901E-2</v>
      </c>
      <c r="F570" s="17"/>
      <c r="G570" s="17">
        <v>5.5144631831139997E-2</v>
      </c>
      <c r="H570" s="17">
        <v>3.24639875899424E-2</v>
      </c>
      <c r="I570" s="17">
        <v>7.5514157192267201E-2</v>
      </c>
      <c r="J570" s="17">
        <v>8.5200671085621807E-2</v>
      </c>
      <c r="K570" s="17">
        <v>7.5880430532951196E-2</v>
      </c>
      <c r="L570" s="17">
        <v>5.9725566123158699E-2</v>
      </c>
      <c r="M570" s="17"/>
      <c r="N570" s="17">
        <v>6.3673905492379806E-2</v>
      </c>
      <c r="O570" s="17">
        <v>8.7776687088680999E-2</v>
      </c>
      <c r="P570" s="17">
        <v>6.8033049619615302E-2</v>
      </c>
      <c r="Q570" s="17">
        <v>4.6475580562688697E-2</v>
      </c>
      <c r="R570" s="17">
        <v>6.2632875072240093E-2</v>
      </c>
      <c r="S570" s="17">
        <v>0</v>
      </c>
      <c r="T570" s="17">
        <v>9.8706404418230698E-2</v>
      </c>
      <c r="U570" s="17">
        <v>4.4488254205779398E-2</v>
      </c>
      <c r="V570" s="17">
        <v>5.1236196720197899E-2</v>
      </c>
      <c r="W570" s="17">
        <v>7.1876889323023593E-2</v>
      </c>
      <c r="X570" s="17">
        <v>0</v>
      </c>
      <c r="Y570" s="17">
        <v>0</v>
      </c>
      <c r="Z570" s="17">
        <v>7.17690402521904E-2</v>
      </c>
      <c r="AA570" s="17">
        <v>5.9688691694239598E-2</v>
      </c>
      <c r="AB570" s="17">
        <v>5.38680024381799E-2</v>
      </c>
      <c r="AC570" s="17">
        <v>0</v>
      </c>
      <c r="AD570" s="17">
        <v>0.11451537457467199</v>
      </c>
      <c r="AE570" s="17">
        <v>0</v>
      </c>
      <c r="AF570" s="17">
        <v>0</v>
      </c>
      <c r="AG570" s="17">
        <v>0</v>
      </c>
      <c r="AH570" s="17">
        <v>0</v>
      </c>
      <c r="AI570" s="17"/>
      <c r="AJ570" s="17">
        <v>4.5325196542571999E-2</v>
      </c>
      <c r="AK570" s="17">
        <v>7.0398779769217407E-2</v>
      </c>
      <c r="AL570" s="17"/>
      <c r="AM570" s="17">
        <v>2.4457704477237999E-2</v>
      </c>
    </row>
    <row r="571" spans="2:39" x14ac:dyDescent="0.35">
      <c r="B571" t="s">
        <v>62</v>
      </c>
      <c r="C571" s="17">
        <v>8.7856368825829298E-2</v>
      </c>
      <c r="D571" s="17">
        <v>8.3298080898682306E-2</v>
      </c>
      <c r="E571" s="17">
        <v>9.2585263065728701E-2</v>
      </c>
      <c r="F571" s="17"/>
      <c r="G571" s="17">
        <v>2.5029035202535199E-2</v>
      </c>
      <c r="H571" s="17">
        <v>5.09809178200663E-2</v>
      </c>
      <c r="I571" s="17">
        <v>8.0800883384376507E-2</v>
      </c>
      <c r="J571" s="17">
        <v>0.121916934833934</v>
      </c>
      <c r="K571" s="17">
        <v>0.172083494736707</v>
      </c>
      <c r="L571" s="17">
        <v>4.8735781071047403E-2</v>
      </c>
      <c r="M571" s="17"/>
      <c r="N571" s="17">
        <v>9.67164794490631E-2</v>
      </c>
      <c r="O571" s="17">
        <v>8.2666411633629297E-2</v>
      </c>
      <c r="P571" s="17">
        <v>8.8275781830819397E-2</v>
      </c>
      <c r="Q571" s="17">
        <v>5.3434832298224502E-2</v>
      </c>
      <c r="R571" s="17">
        <v>0.100335145482258</v>
      </c>
      <c r="S571" s="17">
        <v>0</v>
      </c>
      <c r="T571" s="17">
        <v>6.0773869663512198E-2</v>
      </c>
      <c r="U571" s="17">
        <v>0.38627057680613103</v>
      </c>
      <c r="V571" s="17">
        <v>0.10778467049090799</v>
      </c>
      <c r="W571" s="17">
        <v>0.102286374479029</v>
      </c>
      <c r="X571" s="17">
        <v>0</v>
      </c>
      <c r="Y571" s="17">
        <v>0</v>
      </c>
      <c r="Z571" s="17">
        <v>0.13306092331692199</v>
      </c>
      <c r="AA571" s="17">
        <v>0</v>
      </c>
      <c r="AB571" s="17">
        <v>0.15104696899197301</v>
      </c>
      <c r="AC571" s="17">
        <v>0.109708825563799</v>
      </c>
      <c r="AD571" s="17">
        <v>0.13785758321753899</v>
      </c>
      <c r="AE571" s="17">
        <v>0.30139298631012901</v>
      </c>
      <c r="AF571" s="17">
        <v>0</v>
      </c>
      <c r="AG571" s="17">
        <v>0</v>
      </c>
      <c r="AH571" s="17">
        <v>0</v>
      </c>
      <c r="AI571" s="17"/>
      <c r="AJ571" s="17">
        <v>4.1976973446766298E-2</v>
      </c>
      <c r="AK571" s="17">
        <v>0.105609104876755</v>
      </c>
      <c r="AL571" s="17"/>
      <c r="AM571" s="17">
        <v>3.8928440418796999E-2</v>
      </c>
    </row>
    <row r="572" spans="2:39"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row>
    <row r="573" spans="2:39" x14ac:dyDescent="0.35">
      <c r="B573" s="6" t="s">
        <v>281</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row>
    <row r="574" spans="2:39" x14ac:dyDescent="0.35">
      <c r="B574" s="24" t="s">
        <v>65</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row>
    <row r="575" spans="2:39" x14ac:dyDescent="0.35">
      <c r="B575" t="s">
        <v>273</v>
      </c>
      <c r="C575" s="17">
        <v>0.29651250682043701</v>
      </c>
      <c r="D575" s="17">
        <v>0.29167521667113699</v>
      </c>
      <c r="E575" s="17">
        <v>0.30227602945666798</v>
      </c>
      <c r="F575" s="17"/>
      <c r="G575" s="17">
        <v>0.40020713128563901</v>
      </c>
      <c r="H575" s="17">
        <v>0.361547531984583</v>
      </c>
      <c r="I575" s="17">
        <v>0.302383868410533</v>
      </c>
      <c r="J575" s="17">
        <v>0.24299186324848801</v>
      </c>
      <c r="K575" s="17">
        <v>0.24464059168479199</v>
      </c>
      <c r="L575" s="17">
        <v>0.27705080307290803</v>
      </c>
      <c r="M575" s="17"/>
      <c r="N575" s="17">
        <v>0.231820602902954</v>
      </c>
      <c r="O575" s="17">
        <v>0.31048184823705399</v>
      </c>
      <c r="P575" s="17">
        <v>0.32873063146138298</v>
      </c>
      <c r="Q575" s="17">
        <v>0.38981142551360798</v>
      </c>
      <c r="R575" s="17">
        <v>0.21644737913664899</v>
      </c>
      <c r="S575" s="17">
        <v>0.300993246216542</v>
      </c>
      <c r="T575" s="17">
        <v>0.27003457921831198</v>
      </c>
      <c r="U575" s="17">
        <v>0.25420511781654198</v>
      </c>
      <c r="V575" s="17">
        <v>0.420107920699618</v>
      </c>
      <c r="W575" s="17">
        <v>0.33254500929519198</v>
      </c>
      <c r="X575" s="17">
        <v>0.29789168930854398</v>
      </c>
      <c r="Y575" s="17">
        <v>0.32990352723467697</v>
      </c>
      <c r="Z575" s="17">
        <v>0.167670515753234</v>
      </c>
      <c r="AA575" s="17">
        <v>0.28042286273612099</v>
      </c>
      <c r="AB575" s="17">
        <v>0.199719534095952</v>
      </c>
      <c r="AC575" s="17">
        <v>0.53299595456201398</v>
      </c>
      <c r="AD575" s="17">
        <v>0.137371413521472</v>
      </c>
      <c r="AE575" s="17">
        <v>0.41021752798031502</v>
      </c>
      <c r="AF575" s="17">
        <v>0.168119046988747</v>
      </c>
      <c r="AG575" s="17">
        <v>0.57209611455819498</v>
      </c>
      <c r="AH575" s="17">
        <v>0.57967926400533598</v>
      </c>
      <c r="AI575" s="17"/>
      <c r="AJ575" s="17">
        <v>0.31883416147084698</v>
      </c>
      <c r="AK575" s="17">
        <v>0.29078838786126898</v>
      </c>
      <c r="AL575" s="17"/>
      <c r="AM575" s="17">
        <v>0.34522717220052102</v>
      </c>
    </row>
    <row r="576" spans="2:39" x14ac:dyDescent="0.35">
      <c r="B576" t="s">
        <v>274</v>
      </c>
      <c r="C576" s="17">
        <v>0.28711324188378601</v>
      </c>
      <c r="D576" s="17">
        <v>0.27963854409326</v>
      </c>
      <c r="E576" s="17">
        <v>0.29539208213631202</v>
      </c>
      <c r="F576" s="17"/>
      <c r="G576" s="17">
        <v>0.373704629927753</v>
      </c>
      <c r="H576" s="17">
        <v>0.36417997864905099</v>
      </c>
      <c r="I576" s="17">
        <v>0.28175924436205402</v>
      </c>
      <c r="J576" s="17">
        <v>0.33510016865495401</v>
      </c>
      <c r="K576" s="17">
        <v>0.228323112262029</v>
      </c>
      <c r="L576" s="17">
        <v>0.18526157951352501</v>
      </c>
      <c r="M576" s="17"/>
      <c r="N576" s="17">
        <v>0.198440560284489</v>
      </c>
      <c r="O576" s="17">
        <v>0.26336704400765298</v>
      </c>
      <c r="P576" s="17">
        <v>0.30531615224361303</v>
      </c>
      <c r="Q576" s="17">
        <v>0.33619439884027102</v>
      </c>
      <c r="R576" s="17">
        <v>0.293861263070268</v>
      </c>
      <c r="S576" s="17">
        <v>0.31006125688936698</v>
      </c>
      <c r="T576" s="17">
        <v>0.27952635817281701</v>
      </c>
      <c r="U576" s="17">
        <v>0.15421131736691901</v>
      </c>
      <c r="V576" s="17">
        <v>0.20402150554254</v>
      </c>
      <c r="W576" s="17">
        <v>0.28410540057936101</v>
      </c>
      <c r="X576" s="17">
        <v>0.38840785016943602</v>
      </c>
      <c r="Y576" s="17">
        <v>0.30698064409272402</v>
      </c>
      <c r="Z576" s="17">
        <v>0.41669968746445901</v>
      </c>
      <c r="AA576" s="17">
        <v>0.45186734163069697</v>
      </c>
      <c r="AB576" s="17">
        <v>0.208705778862078</v>
      </c>
      <c r="AC576" s="17">
        <v>0.47887419237589901</v>
      </c>
      <c r="AD576" s="17">
        <v>0.202377596344508</v>
      </c>
      <c r="AE576" s="17">
        <v>0.41021752798031502</v>
      </c>
      <c r="AF576" s="17">
        <v>0.24218956334250499</v>
      </c>
      <c r="AG576" s="17">
        <v>0.639972312735681</v>
      </c>
      <c r="AH576" s="17">
        <v>0</v>
      </c>
      <c r="AI576" s="17"/>
      <c r="AJ576" s="17">
        <v>0.32713528554575799</v>
      </c>
      <c r="AK576" s="17">
        <v>0.26830411201319199</v>
      </c>
      <c r="AL576" s="17"/>
      <c r="AM576" s="17">
        <v>0.34198965841900902</v>
      </c>
    </row>
    <row r="577" spans="2:39" x14ac:dyDescent="0.35">
      <c r="B577" t="s">
        <v>275</v>
      </c>
      <c r="C577" s="17">
        <v>0.28160628303524898</v>
      </c>
      <c r="D577" s="17">
        <v>0.29987615787722299</v>
      </c>
      <c r="E577" s="17">
        <v>0.26262137522217299</v>
      </c>
      <c r="F577" s="17"/>
      <c r="G577" s="17">
        <v>0.34024730551659499</v>
      </c>
      <c r="H577" s="17">
        <v>0.28711578558510997</v>
      </c>
      <c r="I577" s="17">
        <v>0.33675616764407901</v>
      </c>
      <c r="J577" s="17">
        <v>0.28632335705614498</v>
      </c>
      <c r="K577" s="17">
        <v>0.242964263371862</v>
      </c>
      <c r="L577" s="17">
        <v>0.216398349350365</v>
      </c>
      <c r="M577" s="17"/>
      <c r="N577" s="17">
        <v>0.27946050667622302</v>
      </c>
      <c r="O577" s="17">
        <v>0.25826076377100898</v>
      </c>
      <c r="P577" s="17">
        <v>0.24718550928654501</v>
      </c>
      <c r="Q577" s="17">
        <v>0.358628666594701</v>
      </c>
      <c r="R577" s="17">
        <v>0.337828722789485</v>
      </c>
      <c r="S577" s="17">
        <v>0.27054806977163298</v>
      </c>
      <c r="T577" s="17">
        <v>0.20568865812906301</v>
      </c>
      <c r="U577" s="17">
        <v>0.23196843425536801</v>
      </c>
      <c r="V577" s="17">
        <v>0.28097765607785002</v>
      </c>
      <c r="W577" s="17">
        <v>0.24914710934235501</v>
      </c>
      <c r="X577" s="17">
        <v>0.42093391380279099</v>
      </c>
      <c r="Y577" s="17">
        <v>0.157509966132381</v>
      </c>
      <c r="Z577" s="17">
        <v>0.44519448626387698</v>
      </c>
      <c r="AA577" s="17">
        <v>0.25472757050019901</v>
      </c>
      <c r="AB577" s="17">
        <v>0.326542176046903</v>
      </c>
      <c r="AC577" s="17">
        <v>0.33372396670561699</v>
      </c>
      <c r="AD577" s="17">
        <v>0.38921557458060302</v>
      </c>
      <c r="AE577" s="17">
        <v>0.58978247201968503</v>
      </c>
      <c r="AF577" s="17">
        <v>0.19200040839650501</v>
      </c>
      <c r="AG577" s="17">
        <v>0.31437812783601599</v>
      </c>
      <c r="AH577" s="17">
        <v>0.42032073599466402</v>
      </c>
      <c r="AI577" s="17"/>
      <c r="AJ577" s="17">
        <v>0.34762371786708701</v>
      </c>
      <c r="AK577" s="17">
        <v>0.25258526058217501</v>
      </c>
      <c r="AL577" s="17"/>
      <c r="AM577" s="17">
        <v>0.310324179590177</v>
      </c>
    </row>
    <row r="578" spans="2:39" x14ac:dyDescent="0.35">
      <c r="B578" t="s">
        <v>276</v>
      </c>
      <c r="C578" s="17">
        <v>0.28026604037241898</v>
      </c>
      <c r="D578" s="17">
        <v>0.294630196169829</v>
      </c>
      <c r="E578" s="17">
        <v>0.267406572868221</v>
      </c>
      <c r="F578" s="17"/>
      <c r="G578" s="17">
        <v>0.41086486768977198</v>
      </c>
      <c r="H578" s="17">
        <v>0.38285265565923698</v>
      </c>
      <c r="I578" s="17">
        <v>0.29918110809854498</v>
      </c>
      <c r="J578" s="17">
        <v>0.25691815525953599</v>
      </c>
      <c r="K578" s="17">
        <v>0.22279152294617799</v>
      </c>
      <c r="L578" s="17">
        <v>0.173922382814299</v>
      </c>
      <c r="M578" s="17"/>
      <c r="N578" s="17">
        <v>0.30842698498349502</v>
      </c>
      <c r="O578" s="17">
        <v>0.28887767424427402</v>
      </c>
      <c r="P578" s="17">
        <v>0.30790642735465601</v>
      </c>
      <c r="Q578" s="17">
        <v>0.29949296830891498</v>
      </c>
      <c r="R578" s="17">
        <v>0.27788896853439099</v>
      </c>
      <c r="S578" s="17">
        <v>0.25126938135059301</v>
      </c>
      <c r="T578" s="17">
        <v>0.27358571624487399</v>
      </c>
      <c r="U578" s="17">
        <v>0.209709309671089</v>
      </c>
      <c r="V578" s="17">
        <v>0.36389743487633402</v>
      </c>
      <c r="W578" s="17">
        <v>0.23071904495212101</v>
      </c>
      <c r="X578" s="17">
        <v>0.18678612562857499</v>
      </c>
      <c r="Y578" s="17">
        <v>0.32193866638499802</v>
      </c>
      <c r="Z578" s="17">
        <v>0.216690228235385</v>
      </c>
      <c r="AA578" s="17">
        <v>0.19958169288886199</v>
      </c>
      <c r="AB578" s="17">
        <v>0.199719534095952</v>
      </c>
      <c r="AC578" s="17">
        <v>0.46031458607169701</v>
      </c>
      <c r="AD578" s="17">
        <v>0.213836103730253</v>
      </c>
      <c r="AE578" s="17">
        <v>0.71161051429044497</v>
      </c>
      <c r="AF578" s="17">
        <v>0.168119046988747</v>
      </c>
      <c r="AG578" s="17">
        <v>0.836227771718839</v>
      </c>
      <c r="AH578" s="17">
        <v>0</v>
      </c>
      <c r="AI578" s="17"/>
      <c r="AJ578" s="17">
        <v>0.35087994812871698</v>
      </c>
      <c r="AK578" s="17">
        <v>0.24968931241209699</v>
      </c>
      <c r="AL578" s="17"/>
      <c r="AM578" s="17">
        <v>0.33508700214098203</v>
      </c>
    </row>
    <row r="579" spans="2:39" x14ac:dyDescent="0.35">
      <c r="B579" t="s">
        <v>277</v>
      </c>
      <c r="C579" s="17">
        <v>0.27097751732741898</v>
      </c>
      <c r="D579" s="17">
        <v>0.25806238968977102</v>
      </c>
      <c r="E579" s="17">
        <v>0.28445686582541702</v>
      </c>
      <c r="F579" s="17"/>
      <c r="G579" s="17">
        <v>0.29286843053601203</v>
      </c>
      <c r="H579" s="17">
        <v>0.29602240961942899</v>
      </c>
      <c r="I579" s="17">
        <v>0.26790216667850197</v>
      </c>
      <c r="J579" s="17">
        <v>0.24702203348662299</v>
      </c>
      <c r="K579" s="17">
        <v>0.22523400575295899</v>
      </c>
      <c r="L579" s="17">
        <v>0.30757876797946299</v>
      </c>
      <c r="M579" s="17"/>
      <c r="N579" s="17">
        <v>0.35479936648745702</v>
      </c>
      <c r="O579" s="17">
        <v>0.23905320286071799</v>
      </c>
      <c r="P579" s="17">
        <v>0.24279739295554101</v>
      </c>
      <c r="Q579" s="17">
        <v>0.139413391369859</v>
      </c>
      <c r="R579" s="17">
        <v>0.31922862354171899</v>
      </c>
      <c r="S579" s="17">
        <v>0.31757486579219202</v>
      </c>
      <c r="T579" s="17">
        <v>0.324288266061249</v>
      </c>
      <c r="U579" s="17">
        <v>0.254730489456854</v>
      </c>
      <c r="V579" s="17">
        <v>0.23440543409727199</v>
      </c>
      <c r="W579" s="17">
        <v>0.28715042066163698</v>
      </c>
      <c r="X579" s="17">
        <v>0.27160319994645399</v>
      </c>
      <c r="Y579" s="17">
        <v>0.39775968355000801</v>
      </c>
      <c r="Z579" s="17">
        <v>0.16608239818964199</v>
      </c>
      <c r="AA579" s="17">
        <v>0.16341476159701299</v>
      </c>
      <c r="AB579" s="17">
        <v>0.19521418134701499</v>
      </c>
      <c r="AC579" s="17">
        <v>0.53108387359522902</v>
      </c>
      <c r="AD579" s="17">
        <v>0.336438428154961</v>
      </c>
      <c r="AE579" s="17">
        <v>0.58978247201968503</v>
      </c>
      <c r="AF579" s="17">
        <v>0.242962630928486</v>
      </c>
      <c r="AG579" s="17">
        <v>0.60457934526019197</v>
      </c>
      <c r="AH579" s="17">
        <v>0.37161315967242098</v>
      </c>
      <c r="AI579" s="17"/>
      <c r="AJ579" s="17">
        <v>0.30161041710000502</v>
      </c>
      <c r="AK579" s="17">
        <v>0.26218558090327698</v>
      </c>
      <c r="AL579" s="17"/>
      <c r="AM579" s="17">
        <v>0.30875710232831599</v>
      </c>
    </row>
    <row r="580" spans="2:39" x14ac:dyDescent="0.35">
      <c r="B580" t="s">
        <v>278</v>
      </c>
      <c r="C580" s="17">
        <v>0.26481835194702003</v>
      </c>
      <c r="D580" s="17">
        <v>0.30300269006345099</v>
      </c>
      <c r="E580" s="17">
        <v>0.225207730363473</v>
      </c>
      <c r="F580" s="17"/>
      <c r="G580" s="17">
        <v>0.38853191051668901</v>
      </c>
      <c r="H580" s="17">
        <v>0.30039885114765902</v>
      </c>
      <c r="I580" s="17">
        <v>0.254103941915512</v>
      </c>
      <c r="J580" s="17">
        <v>0.23690710829665801</v>
      </c>
      <c r="K580" s="17">
        <v>0.148539906299162</v>
      </c>
      <c r="L580" s="17">
        <v>0.31479450207533799</v>
      </c>
      <c r="M580" s="17"/>
      <c r="N580" s="17">
        <v>0.174733793702853</v>
      </c>
      <c r="O580" s="17">
        <v>0.21589495052337401</v>
      </c>
      <c r="P580" s="17">
        <v>0.246232102563643</v>
      </c>
      <c r="Q580" s="17">
        <v>0.24810355641687401</v>
      </c>
      <c r="R580" s="17">
        <v>0.31822835635736901</v>
      </c>
      <c r="S580" s="17">
        <v>0.34096964195190199</v>
      </c>
      <c r="T580" s="17">
        <v>0.19793096139264801</v>
      </c>
      <c r="U580" s="17">
        <v>0.15662975808309701</v>
      </c>
      <c r="V580" s="17">
        <v>0.32846384159299302</v>
      </c>
      <c r="W580" s="17">
        <v>0.27518841080253698</v>
      </c>
      <c r="X580" s="17">
        <v>0.13748125613301199</v>
      </c>
      <c r="Y580" s="17">
        <v>0.193968445440866</v>
      </c>
      <c r="Z580" s="17">
        <v>0.43579582888707602</v>
      </c>
      <c r="AA580" s="17">
        <v>0.432115254739739</v>
      </c>
      <c r="AB580" s="17">
        <v>0.33188855682373197</v>
      </c>
      <c r="AC580" s="17">
        <v>0.67421791542406695</v>
      </c>
      <c r="AD580" s="17">
        <v>0.16652958826362499</v>
      </c>
      <c r="AE580" s="17">
        <v>0.41021752798031502</v>
      </c>
      <c r="AF580" s="17">
        <v>0.73058553651006897</v>
      </c>
      <c r="AG580" s="17">
        <v>0.21206842729387601</v>
      </c>
      <c r="AH580" s="17">
        <v>0.18580657983621099</v>
      </c>
      <c r="AI580" s="17"/>
      <c r="AJ580" s="17">
        <v>0.28787283663583602</v>
      </c>
      <c r="AK580" s="17">
        <v>0.25611126859555899</v>
      </c>
      <c r="AL580" s="17"/>
      <c r="AM580" s="17">
        <v>0.28677056044565102</v>
      </c>
    </row>
    <row r="581" spans="2:39" x14ac:dyDescent="0.35">
      <c r="B581" t="s">
        <v>279</v>
      </c>
      <c r="C581" s="17">
        <v>0.24169292056908001</v>
      </c>
      <c r="D581" s="17">
        <v>0.25336133807280697</v>
      </c>
      <c r="E581" s="17">
        <v>0.23129821694666</v>
      </c>
      <c r="F581" s="17"/>
      <c r="G581" s="17">
        <v>0.31956071915531198</v>
      </c>
      <c r="H581" s="17">
        <v>0.23711329378981599</v>
      </c>
      <c r="I581" s="17">
        <v>0.27890745391281901</v>
      </c>
      <c r="J581" s="17">
        <v>0.24164460076072999</v>
      </c>
      <c r="K581" s="17">
        <v>0.20366931390578899</v>
      </c>
      <c r="L581" s="17">
        <v>0.19810315299280401</v>
      </c>
      <c r="M581" s="17"/>
      <c r="N581" s="17">
        <v>0.27998439956216098</v>
      </c>
      <c r="O581" s="17">
        <v>0.208673199189261</v>
      </c>
      <c r="P581" s="17">
        <v>0.25821740059054299</v>
      </c>
      <c r="Q581" s="17">
        <v>0.229355336424622</v>
      </c>
      <c r="R581" s="17">
        <v>0.30145044706653201</v>
      </c>
      <c r="S581" s="17">
        <v>0.34398990410084002</v>
      </c>
      <c r="T581" s="17">
        <v>0.290557989195938</v>
      </c>
      <c r="U581" s="17">
        <v>0.108793902874898</v>
      </c>
      <c r="V581" s="17">
        <v>9.0140273534849394E-2</v>
      </c>
      <c r="W581" s="17">
        <v>0.258484158417078</v>
      </c>
      <c r="X581" s="17">
        <v>0.369904154119652</v>
      </c>
      <c r="Y581" s="17">
        <v>0.30207377216492998</v>
      </c>
      <c r="Z581" s="17">
        <v>0.246811515645566</v>
      </c>
      <c r="AA581" s="17">
        <v>0.14550335929673999</v>
      </c>
      <c r="AB581" s="17">
        <v>0.29777074699167799</v>
      </c>
      <c r="AC581" s="17">
        <v>0.17457924168726</v>
      </c>
      <c r="AD581" s="17">
        <v>0.116376398719599</v>
      </c>
      <c r="AE581" s="17">
        <v>0</v>
      </c>
      <c r="AF581" s="17">
        <v>7.04470734206607E-2</v>
      </c>
      <c r="AG581" s="17">
        <v>0.19625545898315799</v>
      </c>
      <c r="AH581" s="17">
        <v>0.19693634208456301</v>
      </c>
      <c r="AI581" s="17"/>
      <c r="AJ581" s="17">
        <v>0.26397783152877302</v>
      </c>
      <c r="AK581" s="17">
        <v>0.22697802018252999</v>
      </c>
      <c r="AL581" s="17"/>
      <c r="AM581" s="17">
        <v>0.26137564744307601</v>
      </c>
    </row>
    <row r="582" spans="2:39" x14ac:dyDescent="0.35">
      <c r="B582" t="s">
        <v>280</v>
      </c>
      <c r="C582" s="17">
        <v>0.16285294808546899</v>
      </c>
      <c r="D582" s="17">
        <v>0.148314283328668</v>
      </c>
      <c r="E582" s="17">
        <v>0.17515111137261899</v>
      </c>
      <c r="F582" s="17"/>
      <c r="G582" s="17">
        <v>0.27625694700474901</v>
      </c>
      <c r="H582" s="17">
        <v>0.18985371072801299</v>
      </c>
      <c r="I582" s="17">
        <v>0.18520757111578401</v>
      </c>
      <c r="J582" s="17">
        <v>0.145081150544832</v>
      </c>
      <c r="K582" s="17">
        <v>0.12623199531618201</v>
      </c>
      <c r="L582" s="17">
        <v>0.103604350195746</v>
      </c>
      <c r="M582" s="17"/>
      <c r="N582" s="17">
        <v>0.13465399841054301</v>
      </c>
      <c r="O582" s="17">
        <v>0.18354622352859901</v>
      </c>
      <c r="P582" s="17">
        <v>0.14304719716748401</v>
      </c>
      <c r="Q582" s="17">
        <v>0.20909239972814</v>
      </c>
      <c r="R582" s="17">
        <v>0.14694343873283999</v>
      </c>
      <c r="S582" s="17">
        <v>0.25545388863548302</v>
      </c>
      <c r="T582" s="17">
        <v>0.16956512205859101</v>
      </c>
      <c r="U582" s="17">
        <v>0.18115737038290999</v>
      </c>
      <c r="V582" s="17">
        <v>0.18735190565183199</v>
      </c>
      <c r="W582" s="17">
        <v>0.10358906146782899</v>
      </c>
      <c r="X582" s="17">
        <v>0.26738005964744399</v>
      </c>
      <c r="Y582" s="17">
        <v>0.12322554725816</v>
      </c>
      <c r="Z582" s="17">
        <v>8.2959118697227899E-2</v>
      </c>
      <c r="AA582" s="17">
        <v>0.25178583539308602</v>
      </c>
      <c r="AB582" s="17">
        <v>7.6452599793352199E-2</v>
      </c>
      <c r="AC582" s="17">
        <v>0.29022503813471601</v>
      </c>
      <c r="AD582" s="17">
        <v>0.17161299159378501</v>
      </c>
      <c r="AE582" s="17">
        <v>0.28838948570955503</v>
      </c>
      <c r="AF582" s="17">
        <v>0.168119046988747</v>
      </c>
      <c r="AG582" s="17">
        <v>0</v>
      </c>
      <c r="AH582" s="17">
        <v>0.19693634208456301</v>
      </c>
      <c r="AI582" s="17"/>
      <c r="AJ582" s="17">
        <v>0.217617969354613</v>
      </c>
      <c r="AK582" s="17">
        <v>0.138870397906842</v>
      </c>
      <c r="AL582" s="17"/>
      <c r="AM582" s="17">
        <v>0.22063667292921299</v>
      </c>
    </row>
    <row r="583" spans="2:39" x14ac:dyDescent="0.35">
      <c r="B583" t="s">
        <v>62</v>
      </c>
      <c r="C583" s="17">
        <v>0.11429763645598399</v>
      </c>
      <c r="D583" s="17">
        <v>9.82219162462942E-2</v>
      </c>
      <c r="E583" s="17">
        <v>0.13025819866070501</v>
      </c>
      <c r="F583" s="17"/>
      <c r="G583" s="17">
        <v>2.70892289062977E-2</v>
      </c>
      <c r="H583" s="17">
        <v>4.6407170978889502E-2</v>
      </c>
      <c r="I583" s="17">
        <v>7.0799332639780194E-2</v>
      </c>
      <c r="J583" s="17">
        <v>0.132961645233793</v>
      </c>
      <c r="K583" s="17">
        <v>0.23520875201199701</v>
      </c>
      <c r="L583" s="17">
        <v>0.13570798365964301</v>
      </c>
      <c r="M583" s="17"/>
      <c r="N583" s="17">
        <v>9.4442142105506499E-2</v>
      </c>
      <c r="O583" s="17">
        <v>0.16078756700781799</v>
      </c>
      <c r="P583" s="17">
        <v>0.111786729997159</v>
      </c>
      <c r="Q583" s="17">
        <v>0.104287783896603</v>
      </c>
      <c r="R583" s="17">
        <v>0.101114077894029</v>
      </c>
      <c r="S583" s="17">
        <v>0.12070126466612</v>
      </c>
      <c r="T583" s="17">
        <v>0.123467960915115</v>
      </c>
      <c r="U583" s="17">
        <v>0.33487455027371898</v>
      </c>
      <c r="V583" s="17">
        <v>6.9824849086503202E-2</v>
      </c>
      <c r="W583" s="17">
        <v>8.4340900988435094E-2</v>
      </c>
      <c r="X583" s="17">
        <v>0</v>
      </c>
      <c r="Y583" s="17">
        <v>0</v>
      </c>
      <c r="Z583" s="17">
        <v>0.13306092331692199</v>
      </c>
      <c r="AA583" s="17">
        <v>0.109813054328171</v>
      </c>
      <c r="AB583" s="17">
        <v>0.17491035313328401</v>
      </c>
      <c r="AC583" s="17">
        <v>0</v>
      </c>
      <c r="AD583" s="17">
        <v>0.260622966337624</v>
      </c>
      <c r="AE583" s="17">
        <v>0</v>
      </c>
      <c r="AF583" s="17">
        <v>0</v>
      </c>
      <c r="AG583" s="17">
        <v>0</v>
      </c>
      <c r="AH583" s="17">
        <v>0</v>
      </c>
      <c r="AI583" s="17"/>
      <c r="AJ583" s="17">
        <v>5.10469715569997E-2</v>
      </c>
      <c r="AK583" s="17">
        <v>0.13721919289825599</v>
      </c>
      <c r="AL583" s="17"/>
      <c r="AM583" s="17">
        <v>5.40264356835541E-2</v>
      </c>
    </row>
    <row r="584" spans="2:39" x14ac:dyDescent="0.35">
      <c r="B584" t="s">
        <v>63</v>
      </c>
      <c r="C584" s="17">
        <v>7.0371958485383303E-3</v>
      </c>
      <c r="D584" s="17">
        <v>7.9930789247468804E-3</v>
      </c>
      <c r="E584" s="17">
        <v>6.1388713214811704E-3</v>
      </c>
      <c r="F584" s="17"/>
      <c r="G584" s="17">
        <v>0</v>
      </c>
      <c r="H584" s="17">
        <v>7.7551309819320902E-3</v>
      </c>
      <c r="I584" s="17">
        <v>1.5879883927465099E-2</v>
      </c>
      <c r="J584" s="17">
        <v>4.0920639897724098E-3</v>
      </c>
      <c r="K584" s="17">
        <v>1.08711949062803E-2</v>
      </c>
      <c r="L584" s="17">
        <v>0</v>
      </c>
      <c r="M584" s="17"/>
      <c r="N584" s="17">
        <v>0</v>
      </c>
      <c r="O584" s="17">
        <v>1.0833425064907099E-2</v>
      </c>
      <c r="P584" s="17">
        <v>0</v>
      </c>
      <c r="Q584" s="17">
        <v>9.2644084615381306E-3</v>
      </c>
      <c r="R584" s="17">
        <v>7.0276441189971702E-3</v>
      </c>
      <c r="S584" s="17">
        <v>0</v>
      </c>
      <c r="T584" s="17">
        <v>2.1323067787062701E-2</v>
      </c>
      <c r="U584" s="17">
        <v>0</v>
      </c>
      <c r="V584" s="17">
        <v>0</v>
      </c>
      <c r="W584" s="17">
        <v>0</v>
      </c>
      <c r="X584" s="17">
        <v>0</v>
      </c>
      <c r="Y584" s="17">
        <v>0</v>
      </c>
      <c r="Z584" s="17">
        <v>4.5362637153691501E-2</v>
      </c>
      <c r="AA584" s="17">
        <v>0</v>
      </c>
      <c r="AB584" s="17">
        <v>0</v>
      </c>
      <c r="AC584" s="17">
        <v>0</v>
      </c>
      <c r="AD584" s="17">
        <v>0</v>
      </c>
      <c r="AE584" s="17">
        <v>0</v>
      </c>
      <c r="AF584" s="17">
        <v>0</v>
      </c>
      <c r="AG584" s="17">
        <v>0</v>
      </c>
      <c r="AH584" s="17">
        <v>0</v>
      </c>
      <c r="AI584" s="17"/>
      <c r="AJ584" s="17">
        <v>9.5971257430340507E-3</v>
      </c>
      <c r="AK584" s="17">
        <v>4.7821770856815802E-3</v>
      </c>
      <c r="AL584" s="17"/>
      <c r="AM584" s="17">
        <v>3.5644360380060699E-3</v>
      </c>
    </row>
    <row r="585" spans="2:39"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row>
    <row r="586" spans="2:39" x14ac:dyDescent="0.35">
      <c r="B586" s="6" t="s">
        <v>288</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row>
    <row r="587" spans="2:39" x14ac:dyDescent="0.35">
      <c r="B587" s="24" t="s">
        <v>65</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row>
    <row r="588" spans="2:39" x14ac:dyDescent="0.35">
      <c r="B588" t="s">
        <v>282</v>
      </c>
      <c r="C588" s="17">
        <v>0.45762969157855998</v>
      </c>
      <c r="D588" s="17">
        <v>0.443970896936422</v>
      </c>
      <c r="E588" s="17">
        <v>0.46884640708039499</v>
      </c>
      <c r="F588" s="17"/>
      <c r="G588" s="17">
        <v>0.52852429243974997</v>
      </c>
      <c r="H588" s="17">
        <v>0.52308176107347903</v>
      </c>
      <c r="I588" s="17">
        <v>0.51470729781140501</v>
      </c>
      <c r="J588" s="17">
        <v>0.43413511546404998</v>
      </c>
      <c r="K588" s="17">
        <v>0.40848188067868102</v>
      </c>
      <c r="L588" s="17">
        <v>0.36849157706826602</v>
      </c>
      <c r="M588" s="17"/>
      <c r="N588" s="17">
        <v>0.47277021676901299</v>
      </c>
      <c r="O588" s="17">
        <v>0.455498002135103</v>
      </c>
      <c r="P588" s="17">
        <v>0.50766975170339601</v>
      </c>
      <c r="Q588" s="17">
        <v>0.40261113284128502</v>
      </c>
      <c r="R588" s="17">
        <v>0.48229750957353501</v>
      </c>
      <c r="S588" s="17">
        <v>0.45018650753449002</v>
      </c>
      <c r="T588" s="17">
        <v>0.44308259014796397</v>
      </c>
      <c r="U588" s="17">
        <v>0.327344571341456</v>
      </c>
      <c r="V588" s="17">
        <v>0.429065897969582</v>
      </c>
      <c r="W588" s="17">
        <v>0.37114328150995102</v>
      </c>
      <c r="X588" s="17">
        <v>0.56949488925499803</v>
      </c>
      <c r="Y588" s="17">
        <v>0.51799379096435305</v>
      </c>
      <c r="Z588" s="17">
        <v>0.44457746031635598</v>
      </c>
      <c r="AA588" s="17">
        <v>0.40172314516990998</v>
      </c>
      <c r="AB588" s="17">
        <v>0.53988182046655198</v>
      </c>
      <c r="AC588" s="17">
        <v>0.39993386369851402</v>
      </c>
      <c r="AD588" s="17">
        <v>0.558251988014272</v>
      </c>
      <c r="AE588" s="17">
        <v>0.69860701368987099</v>
      </c>
      <c r="AF588" s="17">
        <v>0.51555163457692099</v>
      </c>
      <c r="AG588" s="17">
        <v>0.88647424239421102</v>
      </c>
      <c r="AH588" s="17">
        <v>0.234514156158453</v>
      </c>
      <c r="AI588" s="17"/>
      <c r="AJ588" s="17">
        <v>0.50024211420675502</v>
      </c>
      <c r="AK588" s="17">
        <v>0.43774730256588201</v>
      </c>
      <c r="AL588" s="17"/>
      <c r="AM588" s="17">
        <v>0.51215762031846102</v>
      </c>
    </row>
    <row r="589" spans="2:39" x14ac:dyDescent="0.35">
      <c r="B589" t="s">
        <v>283</v>
      </c>
      <c r="C589" s="17">
        <v>0.43925608256927501</v>
      </c>
      <c r="D589" s="17">
        <v>0.41793993801906898</v>
      </c>
      <c r="E589" s="17">
        <v>0.45911977342555599</v>
      </c>
      <c r="F589" s="17"/>
      <c r="G589" s="17">
        <v>0.54491812146748397</v>
      </c>
      <c r="H589" s="17">
        <v>0.47366939882807602</v>
      </c>
      <c r="I589" s="17">
        <v>0.47984408235570197</v>
      </c>
      <c r="J589" s="17">
        <v>0.51196844365299699</v>
      </c>
      <c r="K589" s="17">
        <v>0.39239012406596502</v>
      </c>
      <c r="L589" s="17">
        <v>0.27855374717266201</v>
      </c>
      <c r="M589" s="17"/>
      <c r="N589" s="17">
        <v>0.49764364594431199</v>
      </c>
      <c r="O589" s="17">
        <v>0.55896616335326899</v>
      </c>
      <c r="P589" s="17">
        <v>0.49299370123550501</v>
      </c>
      <c r="Q589" s="17">
        <v>0.38642893607555001</v>
      </c>
      <c r="R589" s="17">
        <v>0.43785330381607301</v>
      </c>
      <c r="S589" s="17">
        <v>0.32314389511728397</v>
      </c>
      <c r="T589" s="17">
        <v>0.37760092334164802</v>
      </c>
      <c r="U589" s="17">
        <v>0.31108674360391703</v>
      </c>
      <c r="V589" s="17">
        <v>0.46011424253785699</v>
      </c>
      <c r="W589" s="17">
        <v>0.40437105431999298</v>
      </c>
      <c r="X589" s="17">
        <v>0.36292734256818798</v>
      </c>
      <c r="Y589" s="17">
        <v>0.184679611378467</v>
      </c>
      <c r="Z589" s="17">
        <v>0.55989954321687796</v>
      </c>
      <c r="AA589" s="17">
        <v>0.383218414216279</v>
      </c>
      <c r="AB589" s="17">
        <v>0.31946222920474998</v>
      </c>
      <c r="AC589" s="17">
        <v>0.47304657641938003</v>
      </c>
      <c r="AD589" s="17">
        <v>0.37904929831998702</v>
      </c>
      <c r="AE589" s="17">
        <v>0</v>
      </c>
      <c r="AF589" s="17">
        <v>0.29406889248366902</v>
      </c>
      <c r="AG589" s="17">
        <v>0.69021878341105303</v>
      </c>
      <c r="AH589" s="17">
        <v>0.19693634208456301</v>
      </c>
      <c r="AI589" s="17"/>
      <c r="AJ589" s="17">
        <v>0.50587366602614903</v>
      </c>
      <c r="AK589" s="17">
        <v>0.411717949116297</v>
      </c>
      <c r="AL589" s="17"/>
      <c r="AM589" s="17">
        <v>0.49358433775270799</v>
      </c>
    </row>
    <row r="590" spans="2:39" x14ac:dyDescent="0.35">
      <c r="B590" t="s">
        <v>284</v>
      </c>
      <c r="C590" s="17">
        <v>0.43388866183123997</v>
      </c>
      <c r="D590" s="17">
        <v>0.40483390306325601</v>
      </c>
      <c r="E590" s="17">
        <v>0.459902744474247</v>
      </c>
      <c r="F590" s="17"/>
      <c r="G590" s="17">
        <v>0.599034828296511</v>
      </c>
      <c r="H590" s="17">
        <v>0.48579988406702401</v>
      </c>
      <c r="I590" s="17">
        <v>0.500858816731936</v>
      </c>
      <c r="J590" s="17">
        <v>0.38795464554805398</v>
      </c>
      <c r="K590" s="17">
        <v>0.37694098504956802</v>
      </c>
      <c r="L590" s="17">
        <v>0.32245879492164597</v>
      </c>
      <c r="M590" s="17"/>
      <c r="N590" s="17">
        <v>0.52887358306892795</v>
      </c>
      <c r="O590" s="17">
        <v>0.36052908159309299</v>
      </c>
      <c r="P590" s="17">
        <v>0.46717649267154998</v>
      </c>
      <c r="Q590" s="17">
        <v>0.42731030073376702</v>
      </c>
      <c r="R590" s="17">
        <v>0.50123883469712804</v>
      </c>
      <c r="S590" s="17">
        <v>0.40423124075957201</v>
      </c>
      <c r="T590" s="17">
        <v>0.41159389624290799</v>
      </c>
      <c r="U590" s="17">
        <v>0.45709780828894497</v>
      </c>
      <c r="V590" s="17">
        <v>0.76481051653145904</v>
      </c>
      <c r="W590" s="17">
        <v>0.30639222176648501</v>
      </c>
      <c r="X590" s="17">
        <v>0.53031458729518399</v>
      </c>
      <c r="Y590" s="17">
        <v>0.40591149627448098</v>
      </c>
      <c r="Z590" s="17">
        <v>0.39943171332331301</v>
      </c>
      <c r="AA590" s="17">
        <v>0.63969727251955799</v>
      </c>
      <c r="AB590" s="17">
        <v>0.46215043388706101</v>
      </c>
      <c r="AC590" s="17">
        <v>0.50245857797137805</v>
      </c>
      <c r="AD590" s="17">
        <v>0.366110316409823</v>
      </c>
      <c r="AE590" s="17">
        <v>0.69860701368987099</v>
      </c>
      <c r="AF590" s="17">
        <v>0.168119046988747</v>
      </c>
      <c r="AG590" s="17">
        <v>0.52644655512989202</v>
      </c>
      <c r="AH590" s="17">
        <v>0.38274292192077303</v>
      </c>
      <c r="AI590" s="17"/>
      <c r="AJ590" s="17">
        <v>0.49624515042353201</v>
      </c>
      <c r="AK590" s="17">
        <v>0.40643812616542002</v>
      </c>
      <c r="AL590" s="17"/>
      <c r="AM590" s="17">
        <v>0.45479353072341999</v>
      </c>
    </row>
    <row r="591" spans="2:39" x14ac:dyDescent="0.35">
      <c r="B591" t="s">
        <v>285</v>
      </c>
      <c r="C591" s="17">
        <v>0.38647590658605202</v>
      </c>
      <c r="D591" s="17">
        <v>0.36526494975017199</v>
      </c>
      <c r="E591" s="17">
        <v>0.406044421999885</v>
      </c>
      <c r="F591" s="17"/>
      <c r="G591" s="17">
        <v>0.30300541951260601</v>
      </c>
      <c r="H591" s="17">
        <v>0.429175146187738</v>
      </c>
      <c r="I591" s="17">
        <v>0.46655393425886199</v>
      </c>
      <c r="J591" s="17">
        <v>0.34608516965958802</v>
      </c>
      <c r="K591" s="17">
        <v>0.36620196761541801</v>
      </c>
      <c r="L591" s="17">
        <v>0.36846749148639502</v>
      </c>
      <c r="M591" s="17"/>
      <c r="N591" s="17">
        <v>0.44356768734239099</v>
      </c>
      <c r="O591" s="17">
        <v>0.40661199951524801</v>
      </c>
      <c r="P591" s="17">
        <v>0.454176680766538</v>
      </c>
      <c r="Q591" s="17">
        <v>0.44008926481182797</v>
      </c>
      <c r="R591" s="17">
        <v>0.33121080013839699</v>
      </c>
      <c r="S591" s="17">
        <v>0.41455907248061002</v>
      </c>
      <c r="T591" s="17">
        <v>0.43141248387926401</v>
      </c>
      <c r="U591" s="17">
        <v>0.13531026462180701</v>
      </c>
      <c r="V591" s="17">
        <v>0.375521715379529</v>
      </c>
      <c r="W591" s="17">
        <v>0.37504322959806502</v>
      </c>
      <c r="X591" s="17">
        <v>0.27628838703499897</v>
      </c>
      <c r="Y591" s="17">
        <v>0.33085525993632298</v>
      </c>
      <c r="Z591" s="17">
        <v>0.456598758724647</v>
      </c>
      <c r="AA591" s="17">
        <v>0.36817148914888898</v>
      </c>
      <c r="AB591" s="17">
        <v>0.13039025981372401</v>
      </c>
      <c r="AC591" s="17">
        <v>0.51655905270778302</v>
      </c>
      <c r="AD591" s="17">
        <v>0</v>
      </c>
      <c r="AE591" s="17">
        <v>0.41021752798031502</v>
      </c>
      <c r="AF591" s="17">
        <v>0.38572342007558302</v>
      </c>
      <c r="AG591" s="17">
        <v>0.47355344487010798</v>
      </c>
      <c r="AH591" s="17">
        <v>0.38274292192077303</v>
      </c>
      <c r="AI591" s="17"/>
      <c r="AJ591" s="17">
        <v>0.44828275496457198</v>
      </c>
      <c r="AK591" s="17">
        <v>0.36081583944950901</v>
      </c>
      <c r="AL591" s="17"/>
      <c r="AM591" s="17">
        <v>0.44475157635252199</v>
      </c>
    </row>
    <row r="592" spans="2:39" x14ac:dyDescent="0.35">
      <c r="B592" t="s">
        <v>286</v>
      </c>
      <c r="C592" s="17">
        <v>0.31238954174028399</v>
      </c>
      <c r="D592" s="17">
        <v>0.28549708298501297</v>
      </c>
      <c r="E592" s="17">
        <v>0.33717919044884098</v>
      </c>
      <c r="F592" s="17"/>
      <c r="G592" s="17">
        <v>0.44616356143041502</v>
      </c>
      <c r="H592" s="17">
        <v>0.35096498429157802</v>
      </c>
      <c r="I592" s="17">
        <v>0.312804933404562</v>
      </c>
      <c r="J592" s="17">
        <v>0.26939180509737398</v>
      </c>
      <c r="K592" s="17">
        <v>0.309894010207444</v>
      </c>
      <c r="L592" s="17">
        <v>0.24726621279532601</v>
      </c>
      <c r="M592" s="17"/>
      <c r="N592" s="17">
        <v>0.30458553429753499</v>
      </c>
      <c r="O592" s="17">
        <v>0.288554252730717</v>
      </c>
      <c r="P592" s="17">
        <v>0.32209598348062901</v>
      </c>
      <c r="Q592" s="17">
        <v>0.346343095964112</v>
      </c>
      <c r="R592" s="17">
        <v>0.41660255858303402</v>
      </c>
      <c r="S592" s="17">
        <v>0.51915016961879001</v>
      </c>
      <c r="T592" s="17">
        <v>0.23550343211598901</v>
      </c>
      <c r="U592" s="17">
        <v>0.178349707006209</v>
      </c>
      <c r="V592" s="17">
        <v>0.41801291588677297</v>
      </c>
      <c r="W592" s="17">
        <v>0.276148425656078</v>
      </c>
      <c r="X592" s="17">
        <v>0.11663214721812599</v>
      </c>
      <c r="Y592" s="17">
        <v>0.27033531941986799</v>
      </c>
      <c r="Z592" s="17">
        <v>0.34883401466045399</v>
      </c>
      <c r="AA592" s="17">
        <v>0.55498784870810902</v>
      </c>
      <c r="AB592" s="17">
        <v>0.32129949782786899</v>
      </c>
      <c r="AC592" s="17">
        <v>0.41509751135948703</v>
      </c>
      <c r="AD592" s="17">
        <v>0.43959648614659103</v>
      </c>
      <c r="AE592" s="17">
        <v>0</v>
      </c>
      <c r="AF592" s="17">
        <v>0.116308956585652</v>
      </c>
      <c r="AG592" s="17">
        <v>0.48936641318082602</v>
      </c>
      <c r="AH592" s="17">
        <v>0.38274292192077303</v>
      </c>
      <c r="AI592" s="17"/>
      <c r="AJ592" s="17">
        <v>0.35579392954413602</v>
      </c>
      <c r="AK592" s="17">
        <v>0.28587920257229599</v>
      </c>
      <c r="AL592" s="17"/>
      <c r="AM592" s="17">
        <v>0.34026625034372998</v>
      </c>
    </row>
    <row r="593" spans="2:39" x14ac:dyDescent="0.35">
      <c r="B593" t="s">
        <v>287</v>
      </c>
      <c r="C593" s="17">
        <v>0.28398080956947602</v>
      </c>
      <c r="D593" s="17">
        <v>0.30370401681957399</v>
      </c>
      <c r="E593" s="17">
        <v>0.26595397519300201</v>
      </c>
      <c r="F593" s="17"/>
      <c r="G593" s="17">
        <v>0.26390424120974398</v>
      </c>
      <c r="H593" s="17">
        <v>0.28881028984906498</v>
      </c>
      <c r="I593" s="17">
        <v>0.32594459709936202</v>
      </c>
      <c r="J593" s="17">
        <v>0.29573731518570001</v>
      </c>
      <c r="K593" s="17">
        <v>0.31063527246885703</v>
      </c>
      <c r="L593" s="17">
        <v>0.20824624511615</v>
      </c>
      <c r="M593" s="17"/>
      <c r="N593" s="17">
        <v>0.290996794063133</v>
      </c>
      <c r="O593" s="17">
        <v>0.31762115530646901</v>
      </c>
      <c r="P593" s="17">
        <v>0.28081873316438799</v>
      </c>
      <c r="Q593" s="17">
        <v>0.35216396102619901</v>
      </c>
      <c r="R593" s="17">
        <v>0.30505861762109299</v>
      </c>
      <c r="S593" s="17">
        <v>0.31776979073078299</v>
      </c>
      <c r="T593" s="17">
        <v>0.28654119495261299</v>
      </c>
      <c r="U593" s="17">
        <v>4.4488254205779398E-2</v>
      </c>
      <c r="V593" s="17">
        <v>0.411546967454886</v>
      </c>
      <c r="W593" s="17">
        <v>0.26064729950610399</v>
      </c>
      <c r="X593" s="17">
        <v>0.26738005964744399</v>
      </c>
      <c r="Y593" s="17">
        <v>0.113940013477911</v>
      </c>
      <c r="Z593" s="17">
        <v>0.37263448513127401</v>
      </c>
      <c r="AA593" s="17">
        <v>7.5211009621980907E-2</v>
      </c>
      <c r="AB593" s="17">
        <v>0.187543683441144</v>
      </c>
      <c r="AC593" s="17">
        <v>0.44993772693628598</v>
      </c>
      <c r="AD593" s="17">
        <v>7.3026740350780606E-2</v>
      </c>
      <c r="AE593" s="17">
        <v>0.69860701368987099</v>
      </c>
      <c r="AF593" s="17">
        <v>0</v>
      </c>
      <c r="AG593" s="17">
        <v>0.50603667557210497</v>
      </c>
      <c r="AH593" s="17">
        <v>0.19693634208456301</v>
      </c>
      <c r="AI593" s="17"/>
      <c r="AJ593" s="17">
        <v>0.29371470197497801</v>
      </c>
      <c r="AK593" s="17">
        <v>0.280037750348958</v>
      </c>
      <c r="AL593" s="17"/>
      <c r="AM593" s="17">
        <v>0.31350431286481001</v>
      </c>
    </row>
    <row r="594" spans="2:39" x14ac:dyDescent="0.35">
      <c r="B594" t="s">
        <v>62</v>
      </c>
      <c r="C594" s="17">
        <v>7.5437022786650904E-2</v>
      </c>
      <c r="D594" s="17">
        <v>6.5452543822606304E-2</v>
      </c>
      <c r="E594" s="17">
        <v>8.5366283168623505E-2</v>
      </c>
      <c r="F594" s="17"/>
      <c r="G594" s="17">
        <v>2.18576452543266E-2</v>
      </c>
      <c r="H594" s="17">
        <v>3.0515382821789599E-2</v>
      </c>
      <c r="I594" s="17">
        <v>6.3287878414895998E-2</v>
      </c>
      <c r="J594" s="17">
        <v>0.106425173882974</v>
      </c>
      <c r="K594" s="17">
        <v>0.14704647206392199</v>
      </c>
      <c r="L594" s="17">
        <v>5.8913331757677101E-2</v>
      </c>
      <c r="M594" s="17"/>
      <c r="N594" s="17">
        <v>4.8922280646086502E-2</v>
      </c>
      <c r="O594" s="17">
        <v>8.1073030052344106E-2</v>
      </c>
      <c r="P594" s="17">
        <v>4.8022683858196497E-2</v>
      </c>
      <c r="Q594" s="17">
        <v>0.10389320347778599</v>
      </c>
      <c r="R594" s="17">
        <v>6.6722411748137894E-2</v>
      </c>
      <c r="S594" s="17">
        <v>2.9553771859794201E-2</v>
      </c>
      <c r="T594" s="17">
        <v>6.8975176302528196E-2</v>
      </c>
      <c r="U594" s="17">
        <v>0.30624682902397499</v>
      </c>
      <c r="V594" s="17">
        <v>0</v>
      </c>
      <c r="W594" s="17">
        <v>7.1320231085734098E-2</v>
      </c>
      <c r="X594" s="17">
        <v>6.5035653259644097E-2</v>
      </c>
      <c r="Y594" s="17">
        <v>0</v>
      </c>
      <c r="Z594" s="17">
        <v>0.11874861701772101</v>
      </c>
      <c r="AA594" s="17">
        <v>5.9688691694239598E-2</v>
      </c>
      <c r="AB594" s="17">
        <v>0.17491035313328401</v>
      </c>
      <c r="AC594" s="17">
        <v>5.7601213511079399E-2</v>
      </c>
      <c r="AD594" s="17">
        <v>0.13785758321753899</v>
      </c>
      <c r="AE594" s="17">
        <v>0.30139298631012901</v>
      </c>
      <c r="AF594" s="17">
        <v>0</v>
      </c>
      <c r="AG594" s="17">
        <v>0</v>
      </c>
      <c r="AH594" s="17">
        <v>0</v>
      </c>
      <c r="AI594" s="17"/>
      <c r="AJ594" s="17">
        <v>2.9950909522211199E-2</v>
      </c>
      <c r="AK594" s="17">
        <v>9.4554966945811503E-2</v>
      </c>
      <c r="AL594" s="17"/>
      <c r="AM594" s="17">
        <v>3.4012807844290602E-2</v>
      </c>
    </row>
    <row r="595" spans="2:39" x14ac:dyDescent="0.35">
      <c r="B595" t="s">
        <v>63</v>
      </c>
      <c r="C595" s="17">
        <v>3.1432586554869801E-3</v>
      </c>
      <c r="D595" s="17">
        <v>5.3975168309891401E-3</v>
      </c>
      <c r="E595" s="17">
        <v>9.7542605925759302E-4</v>
      </c>
      <c r="F595" s="17"/>
      <c r="G595" s="17">
        <v>1.2524860752525801E-2</v>
      </c>
      <c r="H595" s="17">
        <v>0</v>
      </c>
      <c r="I595" s="17">
        <v>0</v>
      </c>
      <c r="J595" s="17">
        <v>0</v>
      </c>
      <c r="K595" s="17">
        <v>1.0551993676187499E-2</v>
      </c>
      <c r="L595" s="17">
        <v>0</v>
      </c>
      <c r="M595" s="17"/>
      <c r="N595" s="17">
        <v>0</v>
      </c>
      <c r="O595" s="17">
        <v>5.6093945429593504E-3</v>
      </c>
      <c r="P595" s="17">
        <v>3.9584566610586297E-3</v>
      </c>
      <c r="Q595" s="17">
        <v>0</v>
      </c>
      <c r="R595" s="17">
        <v>7.0276441189971702E-3</v>
      </c>
      <c r="S595" s="17">
        <v>0</v>
      </c>
      <c r="T595" s="17">
        <v>0</v>
      </c>
      <c r="U595" s="17">
        <v>0</v>
      </c>
      <c r="V595" s="17">
        <v>0</v>
      </c>
      <c r="W595" s="17">
        <v>7.8773445104586993E-3</v>
      </c>
      <c r="X595" s="17">
        <v>0</v>
      </c>
      <c r="Y595" s="17">
        <v>0</v>
      </c>
      <c r="Z595" s="17">
        <v>0</v>
      </c>
      <c r="AA595" s="17">
        <v>0</v>
      </c>
      <c r="AB595" s="17">
        <v>0</v>
      </c>
      <c r="AC595" s="17">
        <v>0</v>
      </c>
      <c r="AD595" s="17">
        <v>0</v>
      </c>
      <c r="AE595" s="17">
        <v>0</v>
      </c>
      <c r="AF595" s="17">
        <v>0</v>
      </c>
      <c r="AG595" s="17">
        <v>0</v>
      </c>
      <c r="AH595" s="17">
        <v>0</v>
      </c>
      <c r="AI595" s="17"/>
      <c r="AJ595" s="17">
        <v>0</v>
      </c>
      <c r="AK595" s="17">
        <v>3.58490174511458E-3</v>
      </c>
      <c r="AL595" s="17"/>
      <c r="AM595" s="17">
        <v>2.66878694586169E-3</v>
      </c>
    </row>
    <row r="596" spans="2:39" x14ac:dyDescent="0.35">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row>
    <row r="597" spans="2:39" x14ac:dyDescent="0.35">
      <c r="B597" s="6" t="s">
        <v>293</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row>
    <row r="598" spans="2:39" x14ac:dyDescent="0.35">
      <c r="B598" s="24" t="s">
        <v>65</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row>
    <row r="599" spans="2:39" x14ac:dyDescent="0.35">
      <c r="B599" t="s">
        <v>289</v>
      </c>
      <c r="C599" s="17">
        <v>0.47279875651136499</v>
      </c>
      <c r="D599" s="17">
        <v>0.43401472014248299</v>
      </c>
      <c r="E599" s="17">
        <v>0.51202730049561596</v>
      </c>
      <c r="F599" s="17"/>
      <c r="G599" s="17">
        <v>0.51898911539916803</v>
      </c>
      <c r="H599" s="17">
        <v>0.43366835354473499</v>
      </c>
      <c r="I599" s="17">
        <v>0.51274592505289196</v>
      </c>
      <c r="J599" s="17">
        <v>0.50029370890529101</v>
      </c>
      <c r="K599" s="17">
        <v>0.43828904167223998</v>
      </c>
      <c r="L599" s="17">
        <v>0.444029647637187</v>
      </c>
      <c r="M599" s="17"/>
      <c r="N599" s="17">
        <v>0.44582588250704902</v>
      </c>
      <c r="O599" s="17">
        <v>0.41929395009557802</v>
      </c>
      <c r="P599" s="17">
        <v>0.459337500412966</v>
      </c>
      <c r="Q599" s="17">
        <v>0.65958324511210198</v>
      </c>
      <c r="R599" s="17">
        <v>0.56708987299771896</v>
      </c>
      <c r="S599" s="17">
        <v>0.41727996028812597</v>
      </c>
      <c r="T599" s="17">
        <v>0.42561175171743598</v>
      </c>
      <c r="U599" s="17">
        <v>0.47150187180581499</v>
      </c>
      <c r="V599" s="17">
        <v>0.43776710891249898</v>
      </c>
      <c r="W599" s="17">
        <v>0.41153818171753198</v>
      </c>
      <c r="X599" s="17">
        <v>0.61738256017758197</v>
      </c>
      <c r="Y599" s="17">
        <v>0.30969658152148799</v>
      </c>
      <c r="Z599" s="17">
        <v>0.47990540176457402</v>
      </c>
      <c r="AA599" s="17">
        <v>0.63068482437894502</v>
      </c>
      <c r="AB599" s="17">
        <v>0.517837167211598</v>
      </c>
      <c r="AC599" s="17">
        <v>0.54098123014098998</v>
      </c>
      <c r="AD599" s="17">
        <v>0.25980072881244298</v>
      </c>
      <c r="AE599" s="17">
        <v>0.69860701368987099</v>
      </c>
      <c r="AF599" s="17">
        <v>0.36451596590433</v>
      </c>
      <c r="AG599" s="17">
        <v>0.49396332442789498</v>
      </c>
      <c r="AH599" s="17">
        <v>0.234514156158453</v>
      </c>
      <c r="AI599" s="17"/>
      <c r="AJ599" s="17">
        <v>0.49313847150346302</v>
      </c>
      <c r="AK599" s="17">
        <v>0.45703847306851902</v>
      </c>
      <c r="AL599" s="17"/>
      <c r="AM599" s="17">
        <v>0.47102418163372201</v>
      </c>
    </row>
    <row r="600" spans="2:39" x14ac:dyDescent="0.35">
      <c r="B600" t="s">
        <v>290</v>
      </c>
      <c r="C600" s="17">
        <v>0.359812435277644</v>
      </c>
      <c r="D600" s="17">
        <v>0.35012658584404399</v>
      </c>
      <c r="E600" s="17">
        <v>0.36918404594621501</v>
      </c>
      <c r="F600" s="17"/>
      <c r="G600" s="17">
        <v>0.38480421185380298</v>
      </c>
      <c r="H600" s="17">
        <v>0.39292936572105502</v>
      </c>
      <c r="I600" s="17">
        <v>0.37524392784620297</v>
      </c>
      <c r="J600" s="17">
        <v>0.40288216133385901</v>
      </c>
      <c r="K600" s="17">
        <v>0.42380130719230302</v>
      </c>
      <c r="L600" s="17">
        <v>0.19555754055049701</v>
      </c>
      <c r="M600" s="17"/>
      <c r="N600" s="17">
        <v>0.44151151902890301</v>
      </c>
      <c r="O600" s="17">
        <v>0.39823960469310299</v>
      </c>
      <c r="P600" s="17">
        <v>0.42297234036213799</v>
      </c>
      <c r="Q600" s="17">
        <v>0.29223489130527303</v>
      </c>
      <c r="R600" s="17">
        <v>0.31999830861356099</v>
      </c>
      <c r="S600" s="17">
        <v>0.54277409617332095</v>
      </c>
      <c r="T600" s="17">
        <v>0.41141387452356698</v>
      </c>
      <c r="U600" s="17">
        <v>0.34688656950032298</v>
      </c>
      <c r="V600" s="17">
        <v>0.28097765607785002</v>
      </c>
      <c r="W600" s="17">
        <v>0.27295228723110798</v>
      </c>
      <c r="X600" s="17">
        <v>0.25535207502916102</v>
      </c>
      <c r="Y600" s="17">
        <v>0.44773905781984902</v>
      </c>
      <c r="Z600" s="17">
        <v>0.36540496767742497</v>
      </c>
      <c r="AA600" s="17">
        <v>0.17068890803276901</v>
      </c>
      <c r="AB600" s="17">
        <v>0.41131977131333203</v>
      </c>
      <c r="AC600" s="17">
        <v>0.372393480101601</v>
      </c>
      <c r="AD600" s="17">
        <v>0.43673075259430399</v>
      </c>
      <c r="AE600" s="17">
        <v>0.30139298631012901</v>
      </c>
      <c r="AF600" s="17">
        <v>0.116308956585652</v>
      </c>
      <c r="AG600" s="17">
        <v>0.39251091796631599</v>
      </c>
      <c r="AH600" s="17">
        <v>0.37161315967242098</v>
      </c>
      <c r="AI600" s="17"/>
      <c r="AJ600" s="17">
        <v>0.406859772959282</v>
      </c>
      <c r="AK600" s="17">
        <v>0.34216538457538398</v>
      </c>
      <c r="AL600" s="17"/>
      <c r="AM600" s="17">
        <v>0.41997122510804802</v>
      </c>
    </row>
    <row r="601" spans="2:39" x14ac:dyDescent="0.35">
      <c r="B601" t="s">
        <v>291</v>
      </c>
      <c r="C601" s="17">
        <v>0.1202006893013</v>
      </c>
      <c r="D601" s="17">
        <v>0.15661755233852201</v>
      </c>
      <c r="E601" s="17">
        <v>8.5434495408245603E-2</v>
      </c>
      <c r="F601" s="17"/>
      <c r="G601" s="17">
        <v>7.1564222954888596E-2</v>
      </c>
      <c r="H601" s="17">
        <v>0.15474944234381799</v>
      </c>
      <c r="I601" s="17">
        <v>7.5128428797343993E-2</v>
      </c>
      <c r="J601" s="17">
        <v>7.0260000786468699E-2</v>
      </c>
      <c r="K601" s="17">
        <v>8.2558973800725202E-2</v>
      </c>
      <c r="L601" s="17">
        <v>0.25162743502277202</v>
      </c>
      <c r="M601" s="17"/>
      <c r="N601" s="17">
        <v>0.112662598464048</v>
      </c>
      <c r="O601" s="17">
        <v>0.104742205697921</v>
      </c>
      <c r="P601" s="17">
        <v>8.4156536387385503E-2</v>
      </c>
      <c r="Q601" s="17">
        <v>4.8181863582625502E-2</v>
      </c>
      <c r="R601" s="17">
        <v>0.100605431151398</v>
      </c>
      <c r="S601" s="17">
        <v>3.9945943538552797E-2</v>
      </c>
      <c r="T601" s="17">
        <v>0.14521491244787699</v>
      </c>
      <c r="U601" s="17">
        <v>6.3875957400037098E-2</v>
      </c>
      <c r="V601" s="17">
        <v>0.23943207721649201</v>
      </c>
      <c r="W601" s="17">
        <v>0.243820412341891</v>
      </c>
      <c r="X601" s="17">
        <v>0.12726536479325801</v>
      </c>
      <c r="Y601" s="17">
        <v>0.24256436065866299</v>
      </c>
      <c r="Z601" s="17">
        <v>7.4034883755608502E-2</v>
      </c>
      <c r="AA601" s="17">
        <v>0.198626267588286</v>
      </c>
      <c r="AB601" s="17">
        <v>7.0843061475069996E-2</v>
      </c>
      <c r="AC601" s="17">
        <v>2.9024076246329099E-2</v>
      </c>
      <c r="AD601" s="17">
        <v>0.165610935375714</v>
      </c>
      <c r="AE601" s="17">
        <v>0</v>
      </c>
      <c r="AF601" s="17">
        <v>0</v>
      </c>
      <c r="AG601" s="17">
        <v>0.11352575760578899</v>
      </c>
      <c r="AH601" s="17">
        <v>0.39387268416912502</v>
      </c>
      <c r="AI601" s="17"/>
      <c r="AJ601" s="17">
        <v>8.4056996561886907E-2</v>
      </c>
      <c r="AK601" s="17">
        <v>0.142902875362205</v>
      </c>
      <c r="AL601" s="17"/>
      <c r="AM601" s="17">
        <v>9.14844636552474E-2</v>
      </c>
    </row>
    <row r="602" spans="2:39" x14ac:dyDescent="0.35">
      <c r="B602" t="s">
        <v>292</v>
      </c>
      <c r="C602" s="17">
        <v>2.5163365415711601E-2</v>
      </c>
      <c r="D602" s="17">
        <v>3.1119193192686301E-2</v>
      </c>
      <c r="E602" s="17">
        <v>1.7143267357033001E-2</v>
      </c>
      <c r="F602" s="17"/>
      <c r="G602" s="17">
        <v>1.16078365000145E-2</v>
      </c>
      <c r="H602" s="17">
        <v>1.49944116401989E-2</v>
      </c>
      <c r="I602" s="17">
        <v>0</v>
      </c>
      <c r="J602" s="17">
        <v>4.3122405070552998E-3</v>
      </c>
      <c r="K602" s="17">
        <v>1.73194734137356E-2</v>
      </c>
      <c r="L602" s="17">
        <v>9.7232702257537204E-2</v>
      </c>
      <c r="M602" s="17"/>
      <c r="N602" s="17">
        <v>0</v>
      </c>
      <c r="O602" s="17">
        <v>3.8249802324966803E-2</v>
      </c>
      <c r="P602" s="17">
        <v>1.2483269367824099E-2</v>
      </c>
      <c r="Q602" s="17">
        <v>0</v>
      </c>
      <c r="R602" s="17">
        <v>5.27874311832507E-3</v>
      </c>
      <c r="S602" s="17">
        <v>0</v>
      </c>
      <c r="T602" s="17">
        <v>0</v>
      </c>
      <c r="U602" s="17">
        <v>3.7359595653127999E-2</v>
      </c>
      <c r="V602" s="17">
        <v>0</v>
      </c>
      <c r="W602" s="17">
        <v>5.8418553458905398E-2</v>
      </c>
      <c r="X602" s="17">
        <v>0</v>
      </c>
      <c r="Y602" s="17">
        <v>0</v>
      </c>
      <c r="Z602" s="17">
        <v>0</v>
      </c>
      <c r="AA602" s="17">
        <v>0</v>
      </c>
      <c r="AB602" s="17">
        <v>0</v>
      </c>
      <c r="AC602" s="17">
        <v>0</v>
      </c>
      <c r="AD602" s="17">
        <v>0</v>
      </c>
      <c r="AE602" s="17">
        <v>0</v>
      </c>
      <c r="AF602" s="17">
        <v>0.51917507751001801</v>
      </c>
      <c r="AG602" s="17">
        <v>0</v>
      </c>
      <c r="AH602" s="17">
        <v>0</v>
      </c>
      <c r="AI602" s="17"/>
      <c r="AJ602" s="17">
        <v>6.7384512154421896E-3</v>
      </c>
      <c r="AK602" s="17">
        <v>3.5337369731232401E-2</v>
      </c>
      <c r="AL602" s="17"/>
      <c r="AM602" s="17">
        <v>4.08151704744532E-3</v>
      </c>
    </row>
    <row r="603" spans="2:39" x14ac:dyDescent="0.35">
      <c r="B603" t="s">
        <v>62</v>
      </c>
      <c r="C603" s="17">
        <v>2.2024753493979601E-2</v>
      </c>
      <c r="D603" s="17">
        <v>2.8121948482264899E-2</v>
      </c>
      <c r="E603" s="17">
        <v>1.6210890792890401E-2</v>
      </c>
      <c r="F603" s="17"/>
      <c r="G603" s="17">
        <v>1.3034613292125999E-2</v>
      </c>
      <c r="H603" s="17">
        <v>3.65842675019297E-3</v>
      </c>
      <c r="I603" s="17">
        <v>3.68817183035604E-2</v>
      </c>
      <c r="J603" s="17">
        <v>2.2251888467325901E-2</v>
      </c>
      <c r="K603" s="17">
        <v>3.8031203920996397E-2</v>
      </c>
      <c r="L603" s="17">
        <v>1.1552674532007E-2</v>
      </c>
      <c r="M603" s="17"/>
      <c r="N603" s="17">
        <v>0</v>
      </c>
      <c r="O603" s="17">
        <v>3.9474437188431501E-2</v>
      </c>
      <c r="P603" s="17">
        <v>2.1050353469686402E-2</v>
      </c>
      <c r="Q603" s="17">
        <v>0</v>
      </c>
      <c r="R603" s="17">
        <v>7.0276441189971702E-3</v>
      </c>
      <c r="S603" s="17">
        <v>0</v>
      </c>
      <c r="T603" s="17">
        <v>1.7759461311119901E-2</v>
      </c>
      <c r="U603" s="17">
        <v>8.0376005640697704E-2</v>
      </c>
      <c r="V603" s="17">
        <v>4.18231577931584E-2</v>
      </c>
      <c r="W603" s="17">
        <v>1.32705652505637E-2</v>
      </c>
      <c r="X603" s="17">
        <v>0</v>
      </c>
      <c r="Y603" s="17">
        <v>0</v>
      </c>
      <c r="Z603" s="17">
        <v>8.0654746802392999E-2</v>
      </c>
      <c r="AA603" s="17">
        <v>0</v>
      </c>
      <c r="AB603" s="17">
        <v>0</v>
      </c>
      <c r="AC603" s="17">
        <v>5.7601213511079399E-2</v>
      </c>
      <c r="AD603" s="17">
        <v>0.13785758321753899</v>
      </c>
      <c r="AE603" s="17">
        <v>0</v>
      </c>
      <c r="AF603" s="17">
        <v>0</v>
      </c>
      <c r="AG603" s="17">
        <v>0</v>
      </c>
      <c r="AH603" s="17">
        <v>0</v>
      </c>
      <c r="AI603" s="17"/>
      <c r="AJ603" s="17">
        <v>9.2063077599258206E-3</v>
      </c>
      <c r="AK603" s="17">
        <v>2.2555897262659299E-2</v>
      </c>
      <c r="AL603" s="17"/>
      <c r="AM603" s="17">
        <v>1.3438612555537599E-2</v>
      </c>
    </row>
    <row r="604" spans="2:39" x14ac:dyDescent="0.35">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row>
    <row r="605" spans="2:39" x14ac:dyDescent="0.35">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row>
    <row r="606" spans="2:39"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row>
    <row r="607" spans="2:39" x14ac:dyDescent="0.35">
      <c r="B607" s="6" t="s">
        <v>294</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row>
    <row r="608" spans="2:39" x14ac:dyDescent="0.35">
      <c r="B608" s="24" t="s">
        <v>65</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row>
    <row r="609" spans="2:39" x14ac:dyDescent="0.35">
      <c r="B609" t="s">
        <v>289</v>
      </c>
      <c r="C609" s="17">
        <v>0.40896661829849101</v>
      </c>
      <c r="D609" s="17">
        <v>0.44033119126646297</v>
      </c>
      <c r="E609" s="17">
        <v>0.380143405501013</v>
      </c>
      <c r="F609" s="17"/>
      <c r="G609" s="17">
        <v>0.40162582981976702</v>
      </c>
      <c r="H609" s="17">
        <v>0.34884654853195302</v>
      </c>
      <c r="I609" s="17">
        <v>0.36572469883923697</v>
      </c>
      <c r="J609" s="17">
        <v>0.36917034035394303</v>
      </c>
      <c r="K609" s="17">
        <v>0.39960415072146099</v>
      </c>
      <c r="L609" s="17">
        <v>0.56140232138561696</v>
      </c>
      <c r="M609" s="17"/>
      <c r="N609" s="17">
        <v>0.55075004032498098</v>
      </c>
      <c r="O609" s="17">
        <v>0.337663362272839</v>
      </c>
      <c r="P609" s="17">
        <v>0.52727889966989105</v>
      </c>
      <c r="Q609" s="17">
        <v>0.32447563597325801</v>
      </c>
      <c r="R609" s="17">
        <v>0.39278010677066699</v>
      </c>
      <c r="S609" s="17">
        <v>0.380536522074855</v>
      </c>
      <c r="T609" s="17">
        <v>0.47811102760621599</v>
      </c>
      <c r="U609" s="17">
        <v>0.50886146745894301</v>
      </c>
      <c r="V609" s="17">
        <v>0.35051299101808298</v>
      </c>
      <c r="W609" s="17">
        <v>0.31957907947076197</v>
      </c>
      <c r="X609" s="17">
        <v>0.51153218282613</v>
      </c>
      <c r="Y609" s="17">
        <v>0.64943369429745601</v>
      </c>
      <c r="Z609" s="17">
        <v>0.37123343141257797</v>
      </c>
      <c r="AA609" s="17">
        <v>0.53535680472134395</v>
      </c>
      <c r="AB609" s="17">
        <v>0.29527968831750401</v>
      </c>
      <c r="AC609" s="17">
        <v>0.53421120517385901</v>
      </c>
      <c r="AD609" s="17">
        <v>0.37614904265518001</v>
      </c>
      <c r="AE609" s="17">
        <v>0.28838948570955503</v>
      </c>
      <c r="AF609" s="17">
        <v>9.7671973568086407E-2</v>
      </c>
      <c r="AG609" s="17">
        <v>0.47815035611717699</v>
      </c>
      <c r="AH609" s="17">
        <v>0.38274292192077303</v>
      </c>
      <c r="AI609" s="17"/>
      <c r="AJ609" s="17">
        <v>0.34592738508276999</v>
      </c>
      <c r="AK609" s="17">
        <v>0.43736831110098201</v>
      </c>
      <c r="AL609" s="17"/>
      <c r="AM609" s="17">
        <v>0.43418642866967899</v>
      </c>
    </row>
    <row r="610" spans="2:39" x14ac:dyDescent="0.35">
      <c r="B610" t="s">
        <v>290</v>
      </c>
      <c r="C610" s="17">
        <v>0.41089291617714802</v>
      </c>
      <c r="D610" s="17">
        <v>0.368852543640935</v>
      </c>
      <c r="E610" s="17">
        <v>0.45173124806930098</v>
      </c>
      <c r="F610" s="17"/>
      <c r="G610" s="17">
        <v>0.34870212650154703</v>
      </c>
      <c r="H610" s="17">
        <v>0.47709101508345803</v>
      </c>
      <c r="I610" s="17">
        <v>0.42994110786951101</v>
      </c>
      <c r="J610" s="17">
        <v>0.41154440979005902</v>
      </c>
      <c r="K610" s="17">
        <v>0.39940808088810598</v>
      </c>
      <c r="L610" s="17">
        <v>0.377320457888903</v>
      </c>
      <c r="M610" s="17"/>
      <c r="N610" s="17">
        <v>0.30284469361286398</v>
      </c>
      <c r="O610" s="17">
        <v>0.46037281679425801</v>
      </c>
      <c r="P610" s="17">
        <v>0.31174203060963301</v>
      </c>
      <c r="Q610" s="17">
        <v>0.56435299750782697</v>
      </c>
      <c r="R610" s="17">
        <v>0.41690885954753398</v>
      </c>
      <c r="S610" s="17">
        <v>0.47009569441181798</v>
      </c>
      <c r="T610" s="17">
        <v>0.403390313400106</v>
      </c>
      <c r="U610" s="17">
        <v>0.21819681977906399</v>
      </c>
      <c r="V610" s="17">
        <v>0.44112396510003599</v>
      </c>
      <c r="W610" s="17">
        <v>0.47702557925928502</v>
      </c>
      <c r="X610" s="17">
        <v>0.21405867550138599</v>
      </c>
      <c r="Y610" s="17">
        <v>0.21958870838217701</v>
      </c>
      <c r="Z610" s="17">
        <v>0.392599352402557</v>
      </c>
      <c r="AA610" s="17">
        <v>0.31010273253742998</v>
      </c>
      <c r="AB610" s="17">
        <v>0.276025359482925</v>
      </c>
      <c r="AC610" s="17">
        <v>0.203665842114579</v>
      </c>
      <c r="AD610" s="17">
        <v>0.41011126897729699</v>
      </c>
      <c r="AE610" s="17">
        <v>0.41021752798031502</v>
      </c>
      <c r="AF610" s="17">
        <v>0.90232802643191401</v>
      </c>
      <c r="AG610" s="17">
        <v>0.30978121658894697</v>
      </c>
      <c r="AH610" s="17">
        <v>0.42032073599466402</v>
      </c>
      <c r="AI610" s="17"/>
      <c r="AJ610" s="17">
        <v>0.45767742284124002</v>
      </c>
      <c r="AK610" s="17">
        <v>0.39335853508755902</v>
      </c>
      <c r="AL610" s="17"/>
      <c r="AM610" s="17">
        <v>0.417770619398184</v>
      </c>
    </row>
    <row r="611" spans="2:39" x14ac:dyDescent="0.35">
      <c r="B611" t="s">
        <v>291</v>
      </c>
      <c r="C611" s="17">
        <v>0.112889655413726</v>
      </c>
      <c r="D611" s="17">
        <v>0.119361675370356</v>
      </c>
      <c r="E611" s="17">
        <v>0.104692105990829</v>
      </c>
      <c r="F611" s="17"/>
      <c r="G611" s="17">
        <v>0.156800238609135</v>
      </c>
      <c r="H611" s="17">
        <v>0.12159437008587801</v>
      </c>
      <c r="I611" s="17">
        <v>0.13610068427719399</v>
      </c>
      <c r="J611" s="17">
        <v>0.138446570051246</v>
      </c>
      <c r="K611" s="17">
        <v>0.102820871242637</v>
      </c>
      <c r="L611" s="17">
        <v>3.9706363567397901E-2</v>
      </c>
      <c r="M611" s="17"/>
      <c r="N611" s="17">
        <v>7.6468230497395304E-2</v>
      </c>
      <c r="O611" s="17">
        <v>0.125519773283567</v>
      </c>
      <c r="P611" s="17">
        <v>7.1701115110732003E-2</v>
      </c>
      <c r="Q611" s="17">
        <v>9.81586595273055E-2</v>
      </c>
      <c r="R611" s="17">
        <v>0.14717549923350801</v>
      </c>
      <c r="S611" s="17">
        <v>0.10942183997477301</v>
      </c>
      <c r="T611" s="17">
        <v>8.5587482345622606E-2</v>
      </c>
      <c r="U611" s="17">
        <v>0.192565707121296</v>
      </c>
      <c r="V611" s="17">
        <v>9.6715037002219797E-2</v>
      </c>
      <c r="W611" s="17">
        <v>0.11924428160822299</v>
      </c>
      <c r="X611" s="17">
        <v>0.18589094077678001</v>
      </c>
      <c r="Y611" s="17">
        <v>0.13097759732036601</v>
      </c>
      <c r="Z611" s="17">
        <v>0.15551246938247201</v>
      </c>
      <c r="AA611" s="17">
        <v>0.104416100107295</v>
      </c>
      <c r="AB611" s="17">
        <v>0.22377998076941799</v>
      </c>
      <c r="AC611" s="17">
        <v>0.11318413929731901</v>
      </c>
      <c r="AD611" s="17">
        <v>4.3700215369106801E-2</v>
      </c>
      <c r="AE611" s="17">
        <v>0.30139298631012901</v>
      </c>
      <c r="AF611" s="17">
        <v>0</v>
      </c>
      <c r="AG611" s="17">
        <v>0</v>
      </c>
      <c r="AH611" s="17">
        <v>0.19693634208456301</v>
      </c>
      <c r="AI611" s="17"/>
      <c r="AJ611" s="17">
        <v>0.14914486571642099</v>
      </c>
      <c r="AK611" s="17">
        <v>9.6153391096319096E-2</v>
      </c>
      <c r="AL611" s="17"/>
      <c r="AM611" s="17">
        <v>0.11468080090716801</v>
      </c>
    </row>
    <row r="612" spans="2:39" x14ac:dyDescent="0.35">
      <c r="B612" t="s">
        <v>292</v>
      </c>
      <c r="C612" s="17">
        <v>4.33742440851326E-3</v>
      </c>
      <c r="D612" s="17">
        <v>5.09090620710959E-3</v>
      </c>
      <c r="E612" s="17">
        <v>3.6248790212525901E-3</v>
      </c>
      <c r="F612" s="17"/>
      <c r="G612" s="17">
        <v>4.2758017173346796E-3</v>
      </c>
      <c r="H612" s="17">
        <v>3.28178188710919E-3</v>
      </c>
      <c r="I612" s="17">
        <v>6.62862138643764E-3</v>
      </c>
      <c r="J612" s="17">
        <v>8.5492877468734303E-3</v>
      </c>
      <c r="K612" s="17">
        <v>2.9451541128190598E-3</v>
      </c>
      <c r="L612" s="17">
        <v>0</v>
      </c>
      <c r="M612" s="17"/>
      <c r="N612" s="17">
        <v>0</v>
      </c>
      <c r="O612" s="17">
        <v>2.2113747510022199E-3</v>
      </c>
      <c r="P612" s="17">
        <v>1.12913690959815E-2</v>
      </c>
      <c r="Q612" s="17">
        <v>0</v>
      </c>
      <c r="R612" s="17">
        <v>3.80735630130606E-3</v>
      </c>
      <c r="S612" s="17">
        <v>0</v>
      </c>
      <c r="T612" s="17">
        <v>0</v>
      </c>
      <c r="U612" s="17">
        <v>0</v>
      </c>
      <c r="V612" s="17">
        <v>0</v>
      </c>
      <c r="W612" s="17">
        <v>2.0576376005240801E-2</v>
      </c>
      <c r="X612" s="17">
        <v>0</v>
      </c>
      <c r="Y612" s="17">
        <v>0</v>
      </c>
      <c r="Z612" s="17">
        <v>0</v>
      </c>
      <c r="AA612" s="17">
        <v>0</v>
      </c>
      <c r="AB612" s="17">
        <v>0</v>
      </c>
      <c r="AC612" s="17">
        <v>0</v>
      </c>
      <c r="AD612" s="17">
        <v>0</v>
      </c>
      <c r="AE612" s="17">
        <v>0</v>
      </c>
      <c r="AF612" s="17">
        <v>0</v>
      </c>
      <c r="AG612" s="17">
        <v>0</v>
      </c>
      <c r="AH612" s="17">
        <v>0</v>
      </c>
      <c r="AI612" s="17"/>
      <c r="AJ612" s="17">
        <v>6.9705131969107102E-3</v>
      </c>
      <c r="AK612" s="17">
        <v>3.19078963185264E-3</v>
      </c>
      <c r="AL612" s="17"/>
      <c r="AM612" s="17">
        <v>2.7018093319870701E-3</v>
      </c>
    </row>
    <row r="613" spans="2:39" x14ac:dyDescent="0.35">
      <c r="B613" t="s">
        <v>62</v>
      </c>
      <c r="C613" s="17">
        <v>6.2913385702122501E-2</v>
      </c>
      <c r="D613" s="17">
        <v>6.63636835151378E-2</v>
      </c>
      <c r="E613" s="17">
        <v>5.9808361417604199E-2</v>
      </c>
      <c r="F613" s="17"/>
      <c r="G613" s="17">
        <v>8.8596003352217095E-2</v>
      </c>
      <c r="H613" s="17">
        <v>4.9186284411602103E-2</v>
      </c>
      <c r="I613" s="17">
        <v>6.1604887627620002E-2</v>
      </c>
      <c r="J613" s="17">
        <v>7.2289392057878807E-2</v>
      </c>
      <c r="K613" s="17">
        <v>9.5221743034976894E-2</v>
      </c>
      <c r="L613" s="17">
        <v>2.1570857158082001E-2</v>
      </c>
      <c r="M613" s="17"/>
      <c r="N613" s="17">
        <v>6.9937035564759595E-2</v>
      </c>
      <c r="O613" s="17">
        <v>7.4232672898333504E-2</v>
      </c>
      <c r="P613" s="17">
        <v>7.7986585513762405E-2</v>
      </c>
      <c r="Q613" s="17">
        <v>1.30127069916095E-2</v>
      </c>
      <c r="R613" s="17">
        <v>3.9328178146985103E-2</v>
      </c>
      <c r="S613" s="17">
        <v>3.9945943538552797E-2</v>
      </c>
      <c r="T613" s="17">
        <v>3.2911176648055998E-2</v>
      </c>
      <c r="U613" s="17">
        <v>8.0376005640697704E-2</v>
      </c>
      <c r="V613" s="17">
        <v>0.111648006879662</v>
      </c>
      <c r="W613" s="17">
        <v>6.3574683656489203E-2</v>
      </c>
      <c r="X613" s="17">
        <v>8.8518200895703794E-2</v>
      </c>
      <c r="Y613" s="17">
        <v>0</v>
      </c>
      <c r="Z613" s="17">
        <v>8.0654746802392999E-2</v>
      </c>
      <c r="AA613" s="17">
        <v>5.0124362633931503E-2</v>
      </c>
      <c r="AB613" s="17">
        <v>0.204914971430153</v>
      </c>
      <c r="AC613" s="17">
        <v>0.148938813414243</v>
      </c>
      <c r="AD613" s="17">
        <v>0.17003947299841601</v>
      </c>
      <c r="AE613" s="17">
        <v>0</v>
      </c>
      <c r="AF613" s="17">
        <v>0</v>
      </c>
      <c r="AG613" s="17">
        <v>0.21206842729387601</v>
      </c>
      <c r="AH613" s="17">
        <v>0</v>
      </c>
      <c r="AI613" s="17"/>
      <c r="AJ613" s="17">
        <v>4.0279813162659099E-2</v>
      </c>
      <c r="AK613" s="17">
        <v>6.9928973083287702E-2</v>
      </c>
      <c r="AL613" s="17"/>
      <c r="AM613" s="17">
        <v>3.0660341692982401E-2</v>
      </c>
    </row>
    <row r="614" spans="2:39" x14ac:dyDescent="0.3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row>
    <row r="615" spans="2:39" x14ac:dyDescent="0.35">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row>
    <row r="616" spans="2:39"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row>
    <row r="617" spans="2:39" x14ac:dyDescent="0.35">
      <c r="B617" s="6" t="s">
        <v>300</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row>
    <row r="618" spans="2:39" x14ac:dyDescent="0.35">
      <c r="B618" s="24" t="s">
        <v>102</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row>
    <row r="619" spans="2:39" x14ac:dyDescent="0.35">
      <c r="B619" t="s">
        <v>295</v>
      </c>
      <c r="C619" s="17">
        <v>0.17734904276445301</v>
      </c>
      <c r="D619" s="17">
        <v>0.15492470000454001</v>
      </c>
      <c r="E619" s="17">
        <v>0.200791217959049</v>
      </c>
      <c r="F619" s="17"/>
      <c r="G619" s="17">
        <v>0.196309530414392</v>
      </c>
      <c r="H619" s="17">
        <v>0.15270471944740699</v>
      </c>
      <c r="I619" s="17">
        <v>0.26635512443260301</v>
      </c>
      <c r="J619" s="17">
        <v>0.19680084677916301</v>
      </c>
      <c r="K619" s="17">
        <v>0.17429857155252099</v>
      </c>
      <c r="L619" s="17">
        <v>6.3231080146623403E-2</v>
      </c>
      <c r="M619" s="17"/>
      <c r="N619" s="17">
        <v>0.120749231980048</v>
      </c>
      <c r="O619" s="17">
        <v>0.16890149718047301</v>
      </c>
      <c r="P619" s="17">
        <v>0.17785033684766899</v>
      </c>
      <c r="Q619" s="17">
        <v>0.15372183900176101</v>
      </c>
      <c r="R619" s="17">
        <v>0.25706206867159598</v>
      </c>
      <c r="S619" s="17">
        <v>0.37966496805886502</v>
      </c>
      <c r="T619" s="17">
        <v>0.191491775591969</v>
      </c>
      <c r="U619" s="17">
        <v>0.15017284371964701</v>
      </c>
      <c r="V619" s="17">
        <v>0.47550407423943097</v>
      </c>
      <c r="W619" s="17">
        <v>0.14269924575997001</v>
      </c>
      <c r="X619" s="17">
        <v>0</v>
      </c>
      <c r="Y619" s="17">
        <v>0</v>
      </c>
      <c r="Z619" s="17">
        <v>0.13624737340687601</v>
      </c>
      <c r="AA619" s="17">
        <v>0.127142333434415</v>
      </c>
      <c r="AB619" s="17">
        <v>0.362010738012084</v>
      </c>
      <c r="AC619" s="17">
        <v>0.183064944691813</v>
      </c>
      <c r="AD619" s="17">
        <v>0.20746935260320101</v>
      </c>
      <c r="AE619" s="17">
        <v>0</v>
      </c>
      <c r="AF619" s="17">
        <v>0.19024640822337599</v>
      </c>
      <c r="AG619" s="17">
        <v>0</v>
      </c>
      <c r="AH619" s="17">
        <v>0</v>
      </c>
      <c r="AI619" s="17"/>
      <c r="AJ619" s="17">
        <v>0.24310199977946301</v>
      </c>
      <c r="AK619" s="17">
        <v>0.13454750430149601</v>
      </c>
      <c r="AL619" s="17"/>
      <c r="AM619" s="17">
        <v>0.207097516638417</v>
      </c>
    </row>
    <row r="620" spans="2:39" x14ac:dyDescent="0.35">
      <c r="B620" t="s">
        <v>296</v>
      </c>
      <c r="C620" s="17">
        <v>0.38485412804803398</v>
      </c>
      <c r="D620" s="17">
        <v>0.40089121437625702</v>
      </c>
      <c r="E620" s="17">
        <v>0.369109220599451</v>
      </c>
      <c r="F620" s="17"/>
      <c r="G620" s="17">
        <v>0.33746712329856499</v>
      </c>
      <c r="H620" s="17">
        <v>0.422898432586508</v>
      </c>
      <c r="I620" s="17">
        <v>0.38020121549582903</v>
      </c>
      <c r="J620" s="17">
        <v>0.39226986358639598</v>
      </c>
      <c r="K620" s="17">
        <v>0.33708724813395702</v>
      </c>
      <c r="L620" s="17">
        <v>0.417900283939794</v>
      </c>
      <c r="M620" s="17"/>
      <c r="N620" s="17">
        <v>0.19705521991594999</v>
      </c>
      <c r="O620" s="17">
        <v>0.39901480555690699</v>
      </c>
      <c r="P620" s="17">
        <v>0.41570912249366898</v>
      </c>
      <c r="Q620" s="17">
        <v>0.44345765990561598</v>
      </c>
      <c r="R620" s="17">
        <v>0.367273270269448</v>
      </c>
      <c r="S620" s="17">
        <v>0.206382083720937</v>
      </c>
      <c r="T620" s="17">
        <v>0.34682428414011501</v>
      </c>
      <c r="U620" s="17">
        <v>0.62453125012649402</v>
      </c>
      <c r="V620" s="17">
        <v>0.30316784714385397</v>
      </c>
      <c r="W620" s="17">
        <v>0.38481531007770098</v>
      </c>
      <c r="X620" s="17">
        <v>0.66551995371145301</v>
      </c>
      <c r="Y620" s="17">
        <v>0.62805817823789101</v>
      </c>
      <c r="Z620" s="17">
        <v>0.128420888604526</v>
      </c>
      <c r="AA620" s="17">
        <v>0.280618227286549</v>
      </c>
      <c r="AB620" s="17">
        <v>0.40973204859390899</v>
      </c>
      <c r="AC620" s="17">
        <v>0.76071362340587401</v>
      </c>
      <c r="AD620" s="17">
        <v>0.16123568566295701</v>
      </c>
      <c r="AE620" s="17">
        <v>0</v>
      </c>
      <c r="AF620" s="17">
        <v>0.22224613498033999</v>
      </c>
      <c r="AG620" s="17">
        <v>0.72298405495131901</v>
      </c>
      <c r="AH620" s="17">
        <v>1</v>
      </c>
      <c r="AI620" s="17"/>
      <c r="AJ620" s="17">
        <v>0.385113986526404</v>
      </c>
      <c r="AK620" s="17">
        <v>0.38088460989328299</v>
      </c>
      <c r="AL620" s="17"/>
      <c r="AM620" s="17">
        <v>0.37763469736933702</v>
      </c>
    </row>
    <row r="621" spans="2:39" x14ac:dyDescent="0.35">
      <c r="B621" t="s">
        <v>297</v>
      </c>
      <c r="C621" s="17">
        <v>0.309140762527225</v>
      </c>
      <c r="D621" s="17">
        <v>0.30561700311012102</v>
      </c>
      <c r="E621" s="17">
        <v>0.31139161474090299</v>
      </c>
      <c r="F621" s="17"/>
      <c r="G621" s="17">
        <v>0.34532183538646899</v>
      </c>
      <c r="H621" s="17">
        <v>0.31177827142840098</v>
      </c>
      <c r="I621" s="17">
        <v>0.24545881790277499</v>
      </c>
      <c r="J621" s="17">
        <v>0.31725459882923102</v>
      </c>
      <c r="K621" s="17">
        <v>0.33238101941060699</v>
      </c>
      <c r="L621" s="17">
        <v>0.33023212232170301</v>
      </c>
      <c r="M621" s="17"/>
      <c r="N621" s="17">
        <v>0.57045280935981901</v>
      </c>
      <c r="O621" s="17">
        <v>0.33997935219782199</v>
      </c>
      <c r="P621" s="17">
        <v>0.29092951331877798</v>
      </c>
      <c r="Q621" s="17">
        <v>0.33809811417840302</v>
      </c>
      <c r="R621" s="17">
        <v>0.20449613738164399</v>
      </c>
      <c r="S621" s="17">
        <v>0.291506021598191</v>
      </c>
      <c r="T621" s="17">
        <v>0.35986796859609699</v>
      </c>
      <c r="U621" s="17">
        <v>0.14031103449183699</v>
      </c>
      <c r="V621" s="17">
        <v>7.7285055557510599E-2</v>
      </c>
      <c r="W621" s="17">
        <v>0.27456939096692601</v>
      </c>
      <c r="X621" s="17">
        <v>0.20972348804035801</v>
      </c>
      <c r="Y621" s="17">
        <v>0.33294830498759098</v>
      </c>
      <c r="Z621" s="17">
        <v>0.60400054627085398</v>
      </c>
      <c r="AA621" s="17">
        <v>0.33755914645656998</v>
      </c>
      <c r="AB621" s="17">
        <v>0.22825721339400701</v>
      </c>
      <c r="AC621" s="17">
        <v>5.62214319023129E-2</v>
      </c>
      <c r="AD621" s="17">
        <v>0.52878826835279402</v>
      </c>
      <c r="AE621" s="17">
        <v>1</v>
      </c>
      <c r="AF621" s="17">
        <v>0</v>
      </c>
      <c r="AG621" s="17">
        <v>0.27701594504868099</v>
      </c>
      <c r="AH621" s="17">
        <v>0</v>
      </c>
      <c r="AI621" s="17"/>
      <c r="AJ621" s="17">
        <v>0.27644444661801199</v>
      </c>
      <c r="AK621" s="17">
        <v>0.33450357800595099</v>
      </c>
      <c r="AL621" s="17"/>
      <c r="AM621" s="17">
        <v>0.31769645509573402</v>
      </c>
    </row>
    <row r="622" spans="2:39" x14ac:dyDescent="0.35">
      <c r="B622" t="s">
        <v>298</v>
      </c>
      <c r="C622" s="17">
        <v>0.103398240883102</v>
      </c>
      <c r="D622" s="17">
        <v>0.12056496417522999</v>
      </c>
      <c r="E622" s="17">
        <v>8.5929125604795001E-2</v>
      </c>
      <c r="F622" s="17"/>
      <c r="G622" s="17">
        <v>8.9003815350559706E-2</v>
      </c>
      <c r="H622" s="17">
        <v>9.2958026182664494E-2</v>
      </c>
      <c r="I622" s="17">
        <v>7.3258693844220402E-2</v>
      </c>
      <c r="J622" s="17">
        <v>5.3539519249526997E-2</v>
      </c>
      <c r="K622" s="17">
        <v>0.13045960425886299</v>
      </c>
      <c r="L622" s="17">
        <v>0.188636513591879</v>
      </c>
      <c r="M622" s="17"/>
      <c r="N622" s="17">
        <v>0.111742738744183</v>
      </c>
      <c r="O622" s="17">
        <v>5.3917456057933903E-2</v>
      </c>
      <c r="P622" s="17">
        <v>9.6164797591844597E-2</v>
      </c>
      <c r="Q622" s="17">
        <v>5.4499156016552301E-2</v>
      </c>
      <c r="R622" s="17">
        <v>0.119929933048147</v>
      </c>
      <c r="S622" s="17">
        <v>0</v>
      </c>
      <c r="T622" s="17">
        <v>9.2263448607096496E-2</v>
      </c>
      <c r="U622" s="17">
        <v>8.4984871662021705E-2</v>
      </c>
      <c r="V622" s="17">
        <v>0.102670318051997</v>
      </c>
      <c r="W622" s="17">
        <v>0.176712324205541</v>
      </c>
      <c r="X622" s="17">
        <v>0</v>
      </c>
      <c r="Y622" s="17">
        <v>3.8993516774517199E-2</v>
      </c>
      <c r="Z622" s="17">
        <v>0.13133119171774399</v>
      </c>
      <c r="AA622" s="17">
        <v>0.25468029282246601</v>
      </c>
      <c r="AB622" s="17">
        <v>0</v>
      </c>
      <c r="AC622" s="17">
        <v>0</v>
      </c>
      <c r="AD622" s="17">
        <v>0.10250669338104799</v>
      </c>
      <c r="AE622" s="17">
        <v>0</v>
      </c>
      <c r="AF622" s="17">
        <v>0.58750745679628402</v>
      </c>
      <c r="AG622" s="17">
        <v>0</v>
      </c>
      <c r="AH622" s="17">
        <v>0</v>
      </c>
      <c r="AI622" s="17"/>
      <c r="AJ622" s="17">
        <v>6.5187952477420694E-2</v>
      </c>
      <c r="AK622" s="17">
        <v>0.13024510191744801</v>
      </c>
      <c r="AL622" s="17"/>
      <c r="AM622" s="17">
        <v>7.0657687056738694E-2</v>
      </c>
    </row>
    <row r="623" spans="2:39" x14ac:dyDescent="0.35">
      <c r="B623" t="s">
        <v>299</v>
      </c>
      <c r="C623" s="17">
        <v>1.7070618003642998E-2</v>
      </c>
      <c r="D623" s="17">
        <v>1.42378419477174E-2</v>
      </c>
      <c r="E623" s="17">
        <v>2.00213405427195E-2</v>
      </c>
      <c r="F623" s="17"/>
      <c r="G623" s="17">
        <v>2.4941976438199301E-2</v>
      </c>
      <c r="H623" s="17">
        <v>1.55260531084745E-2</v>
      </c>
      <c r="I623" s="17">
        <v>1.50011710145821E-2</v>
      </c>
      <c r="J623" s="17">
        <v>4.0135171555683101E-2</v>
      </c>
      <c r="K623" s="17">
        <v>9.9497949665254305E-3</v>
      </c>
      <c r="L623" s="17">
        <v>0</v>
      </c>
      <c r="M623" s="17"/>
      <c r="N623" s="17">
        <v>0</v>
      </c>
      <c r="O623" s="17">
        <v>2.0566806184791599E-2</v>
      </c>
      <c r="P623" s="17">
        <v>1.9346229748038499E-2</v>
      </c>
      <c r="Q623" s="17">
        <v>0</v>
      </c>
      <c r="R623" s="17">
        <v>1.8740867657349902E-2</v>
      </c>
      <c r="S623" s="17">
        <v>0.122446926622007</v>
      </c>
      <c r="T623" s="17">
        <v>9.5525230647232392E-3</v>
      </c>
      <c r="U623" s="17">
        <v>0</v>
      </c>
      <c r="V623" s="17">
        <v>4.1372705007207203E-2</v>
      </c>
      <c r="W623" s="17">
        <v>1.13323953906609E-2</v>
      </c>
      <c r="X623" s="17">
        <v>0.124756558248189</v>
      </c>
      <c r="Y623" s="17">
        <v>0</v>
      </c>
      <c r="Z623" s="17">
        <v>0</v>
      </c>
      <c r="AA623" s="17">
        <v>0</v>
      </c>
      <c r="AB623" s="17">
        <v>0</v>
      </c>
      <c r="AC623" s="17">
        <v>0</v>
      </c>
      <c r="AD623" s="17">
        <v>0</v>
      </c>
      <c r="AE623" s="17">
        <v>0</v>
      </c>
      <c r="AF623" s="17">
        <v>0</v>
      </c>
      <c r="AG623" s="17">
        <v>0</v>
      </c>
      <c r="AH623" s="17">
        <v>0</v>
      </c>
      <c r="AI623" s="17"/>
      <c r="AJ623" s="17">
        <v>2.24476350674074E-2</v>
      </c>
      <c r="AK623" s="17">
        <v>1.11438553911482E-2</v>
      </c>
      <c r="AL623" s="17"/>
      <c r="AM623" s="17">
        <v>1.5564197819396599E-2</v>
      </c>
    </row>
    <row r="624" spans="2:39" x14ac:dyDescent="0.35">
      <c r="B624" t="s">
        <v>62</v>
      </c>
      <c r="C624" s="17">
        <v>8.1872077735431099E-3</v>
      </c>
      <c r="D624" s="17">
        <v>3.76427638613323E-3</v>
      </c>
      <c r="E624" s="17">
        <v>1.27574805530822E-2</v>
      </c>
      <c r="F624" s="17"/>
      <c r="G624" s="17">
        <v>6.9557191118140302E-3</v>
      </c>
      <c r="H624" s="17">
        <v>4.1344972465451203E-3</v>
      </c>
      <c r="I624" s="17">
        <v>1.97249773099899E-2</v>
      </c>
      <c r="J624" s="17">
        <v>0</v>
      </c>
      <c r="K624" s="17">
        <v>1.58237616775267E-2</v>
      </c>
      <c r="L624" s="17">
        <v>0</v>
      </c>
      <c r="M624" s="17"/>
      <c r="N624" s="17">
        <v>0</v>
      </c>
      <c r="O624" s="17">
        <v>1.7620082822072398E-2</v>
      </c>
      <c r="P624" s="17">
        <v>0</v>
      </c>
      <c r="Q624" s="17">
        <v>1.0223230897668301E-2</v>
      </c>
      <c r="R624" s="17">
        <v>3.24977229718156E-2</v>
      </c>
      <c r="S624" s="17">
        <v>0</v>
      </c>
      <c r="T624" s="17">
        <v>0</v>
      </c>
      <c r="U624" s="17">
        <v>0</v>
      </c>
      <c r="V624" s="17">
        <v>0</v>
      </c>
      <c r="W624" s="17">
        <v>9.8713335992009297E-3</v>
      </c>
      <c r="X624" s="17">
        <v>0</v>
      </c>
      <c r="Y624" s="17">
        <v>0</v>
      </c>
      <c r="Z624" s="17">
        <v>0</v>
      </c>
      <c r="AA624" s="17">
        <v>0</v>
      </c>
      <c r="AB624" s="17">
        <v>0</v>
      </c>
      <c r="AC624" s="17">
        <v>0</v>
      </c>
      <c r="AD624" s="17">
        <v>0</v>
      </c>
      <c r="AE624" s="17">
        <v>0</v>
      </c>
      <c r="AF624" s="17">
        <v>0</v>
      </c>
      <c r="AG624" s="17">
        <v>0</v>
      </c>
      <c r="AH624" s="17">
        <v>0</v>
      </c>
      <c r="AI624" s="17"/>
      <c r="AJ624" s="17">
        <v>7.7039795312924602E-3</v>
      </c>
      <c r="AK624" s="17">
        <v>8.6753504906733996E-3</v>
      </c>
      <c r="AL624" s="17"/>
      <c r="AM624" s="17">
        <v>1.1349446020376901E-2</v>
      </c>
    </row>
    <row r="625" spans="2:39" x14ac:dyDescent="0.35">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row>
    <row r="626" spans="2:39" x14ac:dyDescent="0.35">
      <c r="B626" s="6" t="s">
        <v>306</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row>
    <row r="627" spans="2:39" x14ac:dyDescent="0.35">
      <c r="B627" s="24" t="s">
        <v>102</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row>
    <row r="628" spans="2:39" x14ac:dyDescent="0.35">
      <c r="B628" t="s">
        <v>301</v>
      </c>
      <c r="C628" s="17">
        <v>0.321394010485614</v>
      </c>
      <c r="D628" s="17">
        <v>0.34781328099664599</v>
      </c>
      <c r="E628" s="17">
        <v>0.29483285635727502</v>
      </c>
      <c r="F628" s="17"/>
      <c r="G628" s="17">
        <v>0.27799088658441601</v>
      </c>
      <c r="H628" s="17">
        <v>0.25802516817372201</v>
      </c>
      <c r="I628" s="17">
        <v>0.25335796760506402</v>
      </c>
      <c r="J628" s="17">
        <v>0.25631185976642801</v>
      </c>
      <c r="K628" s="17">
        <v>0.33613498051816798</v>
      </c>
      <c r="L628" s="17">
        <v>0.56927901592500496</v>
      </c>
      <c r="M628" s="17"/>
      <c r="N628" s="17">
        <v>0.34403944323396701</v>
      </c>
      <c r="O628" s="17">
        <v>0.28384938684939398</v>
      </c>
      <c r="P628" s="17">
        <v>0.28887569625051202</v>
      </c>
      <c r="Q628" s="17">
        <v>0.25799117656290799</v>
      </c>
      <c r="R628" s="17">
        <v>0.26251271069765902</v>
      </c>
      <c r="S628" s="17">
        <v>0.70005007224274096</v>
      </c>
      <c r="T628" s="17">
        <v>0.44875524638346598</v>
      </c>
      <c r="U628" s="17">
        <v>0.115921546960798</v>
      </c>
      <c r="V628" s="17">
        <v>0.406614358723978</v>
      </c>
      <c r="W628" s="17">
        <v>0.36425326552419801</v>
      </c>
      <c r="X628" s="17">
        <v>0.15360805661293001</v>
      </c>
      <c r="Y628" s="17">
        <v>9.5803594218407298E-2</v>
      </c>
      <c r="Z628" s="17">
        <v>0.30330263381697398</v>
      </c>
      <c r="AA628" s="17">
        <v>0.41899653939360298</v>
      </c>
      <c r="AB628" s="17">
        <v>0.34388545431925699</v>
      </c>
      <c r="AC628" s="17">
        <v>0.34884622328745302</v>
      </c>
      <c r="AD628" s="17">
        <v>0.29871426155787001</v>
      </c>
      <c r="AE628" s="17">
        <v>0</v>
      </c>
      <c r="AF628" s="17">
        <v>0.53071254490933895</v>
      </c>
      <c r="AG628" s="17">
        <v>0</v>
      </c>
      <c r="AH628" s="17">
        <v>0.56854950175698404</v>
      </c>
      <c r="AI628" s="17"/>
      <c r="AJ628" s="17">
        <v>0.26146396297369401</v>
      </c>
      <c r="AK628" s="17">
        <v>0.36369492419146698</v>
      </c>
      <c r="AL628" s="17"/>
      <c r="AM628" s="17">
        <v>0.31118959808326502</v>
      </c>
    </row>
    <row r="629" spans="2:39" x14ac:dyDescent="0.35">
      <c r="B629" t="s">
        <v>302</v>
      </c>
      <c r="C629" s="17">
        <v>0.40194613627600601</v>
      </c>
      <c r="D629" s="17">
        <v>0.39344736301627198</v>
      </c>
      <c r="E629" s="17">
        <v>0.41149798284613798</v>
      </c>
      <c r="F629" s="17"/>
      <c r="G629" s="17">
        <v>0.39618609146968498</v>
      </c>
      <c r="H629" s="17">
        <v>0.445559752637812</v>
      </c>
      <c r="I629" s="17">
        <v>0.44516840906945898</v>
      </c>
      <c r="J629" s="17">
        <v>0.41799065934164298</v>
      </c>
      <c r="K629" s="17">
        <v>0.35958768841465999</v>
      </c>
      <c r="L629" s="17">
        <v>0.32172480382160001</v>
      </c>
      <c r="M629" s="17"/>
      <c r="N629" s="17">
        <v>0.35754746405489202</v>
      </c>
      <c r="O629" s="17">
        <v>0.35520509572158898</v>
      </c>
      <c r="P629" s="17">
        <v>0.46374885958609902</v>
      </c>
      <c r="Q629" s="17">
        <v>0.415487163660968</v>
      </c>
      <c r="R629" s="17">
        <v>0.35470910046832099</v>
      </c>
      <c r="S629" s="17">
        <v>6.3499980672314299E-2</v>
      </c>
      <c r="T629" s="17">
        <v>0.39796085471727599</v>
      </c>
      <c r="U629" s="17">
        <v>0.75652648427964797</v>
      </c>
      <c r="V629" s="17">
        <v>0.38389557325582202</v>
      </c>
      <c r="W629" s="17">
        <v>0.34552406354556398</v>
      </c>
      <c r="X629" s="17">
        <v>0.59687882689069205</v>
      </c>
      <c r="Y629" s="17">
        <v>0.77671929018036701</v>
      </c>
      <c r="Z629" s="17">
        <v>0.43508603626818498</v>
      </c>
      <c r="AA629" s="17">
        <v>0.27592082342629398</v>
      </c>
      <c r="AB629" s="17">
        <v>0.56649259574765398</v>
      </c>
      <c r="AC629" s="17">
        <v>0.35177205841088099</v>
      </c>
      <c r="AD629" s="17">
        <v>0.46663287161605899</v>
      </c>
      <c r="AE629" s="17">
        <v>1</v>
      </c>
      <c r="AF629" s="17">
        <v>0.27904104686728498</v>
      </c>
      <c r="AG629" s="17">
        <v>0.86424062744000896</v>
      </c>
      <c r="AH629" s="17">
        <v>0.234514156158453</v>
      </c>
      <c r="AI629" s="17"/>
      <c r="AJ629" s="17">
        <v>0.437821098555567</v>
      </c>
      <c r="AK629" s="17">
        <v>0.37642002934468799</v>
      </c>
      <c r="AL629" s="17"/>
      <c r="AM629" s="17">
        <v>0.41487021523208101</v>
      </c>
    </row>
    <row r="630" spans="2:39" x14ac:dyDescent="0.35">
      <c r="B630" t="s">
        <v>303</v>
      </c>
      <c r="C630" s="17">
        <v>0.25152452729549002</v>
      </c>
      <c r="D630" s="17">
        <v>0.244368602545354</v>
      </c>
      <c r="E630" s="17">
        <v>0.25740027641308999</v>
      </c>
      <c r="F630" s="17"/>
      <c r="G630" s="17">
        <v>0.29677565217600499</v>
      </c>
      <c r="H630" s="17">
        <v>0.26785359574228002</v>
      </c>
      <c r="I630" s="17">
        <v>0.285989645486599</v>
      </c>
      <c r="J630" s="17">
        <v>0.28503806446533098</v>
      </c>
      <c r="K630" s="17">
        <v>0.26331177571520697</v>
      </c>
      <c r="L630" s="17">
        <v>0.108996180253395</v>
      </c>
      <c r="M630" s="17"/>
      <c r="N630" s="17">
        <v>0.29841309271114103</v>
      </c>
      <c r="O630" s="17">
        <v>0.32718480546370898</v>
      </c>
      <c r="P630" s="17">
        <v>0.232678945165257</v>
      </c>
      <c r="Q630" s="17">
        <v>0.29900480622669701</v>
      </c>
      <c r="R630" s="17">
        <v>0.33701019946642202</v>
      </c>
      <c r="S630" s="17">
        <v>0.16396553811894701</v>
      </c>
      <c r="T630" s="17">
        <v>0.14289640800487199</v>
      </c>
      <c r="U630" s="17">
        <v>0.12755196875955399</v>
      </c>
      <c r="V630" s="17">
        <v>0.20949006802019901</v>
      </c>
      <c r="W630" s="17">
        <v>0.27269531981495998</v>
      </c>
      <c r="X630" s="17">
        <v>0.124756558248189</v>
      </c>
      <c r="Y630" s="17">
        <v>0.12747711560122499</v>
      </c>
      <c r="Z630" s="17">
        <v>0.26161132991483999</v>
      </c>
      <c r="AA630" s="17">
        <v>0.240192963847776</v>
      </c>
      <c r="AB630" s="17">
        <v>8.9621949933089001E-2</v>
      </c>
      <c r="AC630" s="17">
        <v>0.22203724614597001</v>
      </c>
      <c r="AD630" s="17">
        <v>0.234652866826071</v>
      </c>
      <c r="AE630" s="17">
        <v>0</v>
      </c>
      <c r="AF630" s="17">
        <v>0.19024640822337599</v>
      </c>
      <c r="AG630" s="17">
        <v>0.13575937255999099</v>
      </c>
      <c r="AH630" s="17">
        <v>0.19693634208456301</v>
      </c>
      <c r="AI630" s="17"/>
      <c r="AJ630" s="17">
        <v>0.28143193284419399</v>
      </c>
      <c r="AK630" s="17">
        <v>0.23189805568956401</v>
      </c>
      <c r="AL630" s="17"/>
      <c r="AM630" s="17">
        <v>0.24874515925441701</v>
      </c>
    </row>
    <row r="631" spans="2:39" x14ac:dyDescent="0.35">
      <c r="B631" t="s">
        <v>304</v>
      </c>
      <c r="C631" s="17">
        <v>8.2769607959733097E-3</v>
      </c>
      <c r="D631" s="17">
        <v>6.5443001109954397E-3</v>
      </c>
      <c r="E631" s="17">
        <v>1.00774485519189E-2</v>
      </c>
      <c r="F631" s="17"/>
      <c r="G631" s="17">
        <v>2.0716150834347101E-2</v>
      </c>
      <c r="H631" s="17">
        <v>0</v>
      </c>
      <c r="I631" s="17">
        <v>1.02759318330355E-2</v>
      </c>
      <c r="J631" s="17">
        <v>7.63193261503845E-3</v>
      </c>
      <c r="K631" s="17">
        <v>1.58237616775267E-2</v>
      </c>
      <c r="L631" s="17">
        <v>0</v>
      </c>
      <c r="M631" s="17"/>
      <c r="N631" s="17">
        <v>0</v>
      </c>
      <c r="O631" s="17">
        <v>2.5302290130879299E-2</v>
      </c>
      <c r="P631" s="17">
        <v>0</v>
      </c>
      <c r="Q631" s="17">
        <v>5.69436635778953E-3</v>
      </c>
      <c r="R631" s="17">
        <v>1.1699279492351699E-2</v>
      </c>
      <c r="S631" s="17">
        <v>0</v>
      </c>
      <c r="T631" s="17">
        <v>1.03874908943854E-2</v>
      </c>
      <c r="U631" s="17">
        <v>0</v>
      </c>
      <c r="V631" s="17">
        <v>0</v>
      </c>
      <c r="W631" s="17">
        <v>7.7180619364302702E-3</v>
      </c>
      <c r="X631" s="17">
        <v>0</v>
      </c>
      <c r="Y631" s="17">
        <v>0</v>
      </c>
      <c r="Z631" s="17">
        <v>0</v>
      </c>
      <c r="AA631" s="17">
        <v>0</v>
      </c>
      <c r="AB631" s="17">
        <v>0</v>
      </c>
      <c r="AC631" s="17">
        <v>0</v>
      </c>
      <c r="AD631" s="17">
        <v>0</v>
      </c>
      <c r="AE631" s="17">
        <v>0</v>
      </c>
      <c r="AF631" s="17">
        <v>0</v>
      </c>
      <c r="AG631" s="17">
        <v>0</v>
      </c>
      <c r="AH631" s="17">
        <v>0</v>
      </c>
      <c r="AI631" s="17"/>
      <c r="AJ631" s="17">
        <v>6.70775808045813E-3</v>
      </c>
      <c r="AK631" s="17">
        <v>9.4665713801100893E-3</v>
      </c>
      <c r="AL631" s="17"/>
      <c r="AM631" s="17">
        <v>7.4740094181552103E-3</v>
      </c>
    </row>
    <row r="632" spans="2:39" x14ac:dyDescent="0.35">
      <c r="B632" t="s">
        <v>305</v>
      </c>
      <c r="C632" s="17">
        <v>3.87412640743847E-3</v>
      </c>
      <c r="D632" s="17">
        <v>5.91353793493963E-3</v>
      </c>
      <c r="E632" s="17">
        <v>1.78202529836468E-3</v>
      </c>
      <c r="F632" s="17"/>
      <c r="G632" s="17">
        <v>8.3312189355477205E-3</v>
      </c>
      <c r="H632" s="17">
        <v>4.4010007964986903E-3</v>
      </c>
      <c r="I632" s="17">
        <v>0</v>
      </c>
      <c r="J632" s="17">
        <v>3.9615349253468704E-3</v>
      </c>
      <c r="K632" s="17">
        <v>8.84088095795613E-3</v>
      </c>
      <c r="L632" s="17">
        <v>0</v>
      </c>
      <c r="M632" s="17"/>
      <c r="N632" s="17">
        <v>0</v>
      </c>
      <c r="O632" s="17">
        <v>0</v>
      </c>
      <c r="P632" s="17">
        <v>7.4940706958032599E-3</v>
      </c>
      <c r="Q632" s="17">
        <v>0</v>
      </c>
      <c r="R632" s="17">
        <v>6.7675547711774997E-3</v>
      </c>
      <c r="S632" s="17">
        <v>7.2484408965997602E-2</v>
      </c>
      <c r="T632" s="17">
        <v>0</v>
      </c>
      <c r="U632" s="17">
        <v>0</v>
      </c>
      <c r="V632" s="17">
        <v>0</v>
      </c>
      <c r="W632" s="17">
        <v>0</v>
      </c>
      <c r="X632" s="17">
        <v>0</v>
      </c>
      <c r="Y632" s="17">
        <v>0</v>
      </c>
      <c r="Z632" s="17">
        <v>0</v>
      </c>
      <c r="AA632" s="17">
        <v>0</v>
      </c>
      <c r="AB632" s="17">
        <v>0</v>
      </c>
      <c r="AC632" s="17">
        <v>0</v>
      </c>
      <c r="AD632" s="17">
        <v>0</v>
      </c>
      <c r="AE632" s="17">
        <v>0</v>
      </c>
      <c r="AF632" s="17">
        <v>0</v>
      </c>
      <c r="AG632" s="17">
        <v>0</v>
      </c>
      <c r="AH632" s="17">
        <v>0</v>
      </c>
      <c r="AI632" s="17"/>
      <c r="AJ632" s="17">
        <v>5.14158761999869E-3</v>
      </c>
      <c r="AK632" s="17">
        <v>1.6802789465510701E-3</v>
      </c>
      <c r="AL632" s="17"/>
      <c r="AM632" s="17">
        <v>3.8777273962876599E-3</v>
      </c>
    </row>
    <row r="633" spans="2:39" x14ac:dyDescent="0.35">
      <c r="B633" t="s">
        <v>62</v>
      </c>
      <c r="C633" s="17">
        <v>1.29842387394788E-2</v>
      </c>
      <c r="D633" s="17">
        <v>1.9129153957927101E-3</v>
      </c>
      <c r="E633" s="17">
        <v>2.4409410533214299E-2</v>
      </c>
      <c r="F633" s="17"/>
      <c r="G633" s="17">
        <v>0</v>
      </c>
      <c r="H633" s="17">
        <v>2.41604826496882E-2</v>
      </c>
      <c r="I633" s="17">
        <v>5.2080460058426398E-3</v>
      </c>
      <c r="J633" s="17">
        <v>2.9065948886213E-2</v>
      </c>
      <c r="K633" s="17">
        <v>1.6300912716481899E-2</v>
      </c>
      <c r="L633" s="17">
        <v>0</v>
      </c>
      <c r="M633" s="17"/>
      <c r="N633" s="17">
        <v>0</v>
      </c>
      <c r="O633" s="17">
        <v>8.4584218344289797E-3</v>
      </c>
      <c r="P633" s="17">
        <v>7.20242830232858E-3</v>
      </c>
      <c r="Q633" s="17">
        <v>2.1822487191637398E-2</v>
      </c>
      <c r="R633" s="17">
        <v>2.7301155104068501E-2</v>
      </c>
      <c r="S633" s="17">
        <v>0</v>
      </c>
      <c r="T633" s="17">
        <v>0</v>
      </c>
      <c r="U633" s="17">
        <v>0</v>
      </c>
      <c r="V633" s="17">
        <v>0</v>
      </c>
      <c r="W633" s="17">
        <v>9.8092891788471304E-3</v>
      </c>
      <c r="X633" s="17">
        <v>0.124756558248189</v>
      </c>
      <c r="Y633" s="17">
        <v>0</v>
      </c>
      <c r="Z633" s="17">
        <v>0</v>
      </c>
      <c r="AA633" s="17">
        <v>6.4889673332326397E-2</v>
      </c>
      <c r="AB633" s="17">
        <v>0</v>
      </c>
      <c r="AC633" s="17">
        <v>7.73444721556968E-2</v>
      </c>
      <c r="AD633" s="17">
        <v>0</v>
      </c>
      <c r="AE633" s="17">
        <v>0</v>
      </c>
      <c r="AF633" s="17">
        <v>0</v>
      </c>
      <c r="AG633" s="17">
        <v>0</v>
      </c>
      <c r="AH633" s="17">
        <v>0</v>
      </c>
      <c r="AI633" s="17"/>
      <c r="AJ633" s="17">
        <v>7.43365992608855E-3</v>
      </c>
      <c r="AK633" s="17">
        <v>1.6840140447620201E-2</v>
      </c>
      <c r="AL633" s="17"/>
      <c r="AM633" s="17">
        <v>1.38432906157954E-2</v>
      </c>
    </row>
    <row r="634" spans="2:39" x14ac:dyDescent="0.35">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row>
    <row r="635" spans="2:39" x14ac:dyDescent="0.35">
      <c r="B635" s="6" t="s">
        <v>315</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row>
    <row r="636" spans="2:39" x14ac:dyDescent="0.35">
      <c r="B636" s="24" t="s">
        <v>87</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row>
    <row r="637" spans="2:39" x14ac:dyDescent="0.35">
      <c r="B637" t="s">
        <v>310</v>
      </c>
      <c r="C637" s="17">
        <v>0.206153263844052</v>
      </c>
      <c r="D637" s="17">
        <v>0.25726067743849101</v>
      </c>
      <c r="E637" s="17">
        <v>0.165499292807505</v>
      </c>
      <c r="F637" s="17"/>
      <c r="G637" s="17">
        <v>0.26089081565808098</v>
      </c>
      <c r="H637" s="17">
        <v>0.20706281896947801</v>
      </c>
      <c r="I637" s="17">
        <v>0.19850255985573401</v>
      </c>
      <c r="J637" s="17">
        <v>0.27140987367007202</v>
      </c>
      <c r="K637" s="17">
        <v>0.20570190829094601</v>
      </c>
      <c r="L637" s="17">
        <v>8.2149221341435E-2</v>
      </c>
      <c r="M637" s="17"/>
      <c r="N637" s="17">
        <v>0.23347235404501801</v>
      </c>
      <c r="O637" s="17">
        <v>0.16895606680650299</v>
      </c>
      <c r="P637" s="17">
        <v>0.24489799900874501</v>
      </c>
      <c r="Q637" s="17">
        <v>0.22157122921179301</v>
      </c>
      <c r="R637" s="17">
        <v>0.211825144443923</v>
      </c>
      <c r="S637" s="17">
        <v>0.192025380361145</v>
      </c>
      <c r="T637" s="17">
        <v>0.24932436857290299</v>
      </c>
      <c r="U637" s="17">
        <v>0.14582339235387101</v>
      </c>
      <c r="V637" s="17">
        <v>0.23111138478217799</v>
      </c>
      <c r="W637" s="17">
        <v>0.13640596939840499</v>
      </c>
      <c r="X637" s="17">
        <v>0.36051828951120601</v>
      </c>
      <c r="Y637" s="17">
        <v>6.7654775118867305E-2</v>
      </c>
      <c r="Z637" s="17">
        <v>0.184230433206899</v>
      </c>
      <c r="AA637" s="17">
        <v>3.9494250253571901E-2</v>
      </c>
      <c r="AB637" s="17">
        <v>0.24655476949973801</v>
      </c>
      <c r="AC637" s="17">
        <v>0.66118049783246202</v>
      </c>
      <c r="AD637" s="17">
        <v>0.15766680109341299</v>
      </c>
      <c r="AE637" s="17" t="s">
        <v>85</v>
      </c>
      <c r="AF637" s="17">
        <v>0</v>
      </c>
      <c r="AG637" s="17">
        <v>0</v>
      </c>
      <c r="AH637" s="17" t="s">
        <v>85</v>
      </c>
      <c r="AI637" s="17"/>
      <c r="AJ637" s="17">
        <v>0.17587386204618199</v>
      </c>
      <c r="AK637" s="17">
        <v>0.222634070340165</v>
      </c>
      <c r="AL637" s="17"/>
      <c r="AM637" s="17">
        <v>0.206153263844052</v>
      </c>
    </row>
    <row r="638" spans="2:39" x14ac:dyDescent="0.35">
      <c r="B638" t="s">
        <v>311</v>
      </c>
      <c r="C638" s="17">
        <v>0.31917905529563301</v>
      </c>
      <c r="D638" s="17">
        <v>0.35487164914156299</v>
      </c>
      <c r="E638" s="17">
        <v>0.28949989495008199</v>
      </c>
      <c r="F638" s="17"/>
      <c r="G638" s="17">
        <v>0.34265721665912702</v>
      </c>
      <c r="H638" s="17">
        <v>0.32858895540188898</v>
      </c>
      <c r="I638" s="17">
        <v>0.36823012766591301</v>
      </c>
      <c r="J638" s="17">
        <v>0.27225271554090302</v>
      </c>
      <c r="K638" s="17">
        <v>0.31984880818414901</v>
      </c>
      <c r="L638" s="17">
        <v>0.246214291061257</v>
      </c>
      <c r="M638" s="17"/>
      <c r="N638" s="17">
        <v>0.122550222571116</v>
      </c>
      <c r="O638" s="17">
        <v>0.30454703010565998</v>
      </c>
      <c r="P638" s="17">
        <v>0.39724234581376699</v>
      </c>
      <c r="Q638" s="17">
        <v>0.35771027711778303</v>
      </c>
      <c r="R638" s="17">
        <v>0.30853427739374301</v>
      </c>
      <c r="S638" s="17">
        <v>0.74629395781598895</v>
      </c>
      <c r="T638" s="17">
        <v>0.36723557734852902</v>
      </c>
      <c r="U638" s="17">
        <v>0.16908772075217501</v>
      </c>
      <c r="V638" s="17">
        <v>0.28153489635761197</v>
      </c>
      <c r="W638" s="17">
        <v>0.22193389618319401</v>
      </c>
      <c r="X638" s="17">
        <v>0.26921538521280503</v>
      </c>
      <c r="Y638" s="17">
        <v>0.54172384902832305</v>
      </c>
      <c r="Z638" s="17">
        <v>0.33763011575155899</v>
      </c>
      <c r="AA638" s="17">
        <v>0.44392007416644003</v>
      </c>
      <c r="AB638" s="17">
        <v>0.13733165169066699</v>
      </c>
      <c r="AC638" s="17">
        <v>9.0317593236789395E-2</v>
      </c>
      <c r="AD638" s="17">
        <v>0.60161529410900205</v>
      </c>
      <c r="AE638" s="17" t="s">
        <v>85</v>
      </c>
      <c r="AF638" s="17">
        <v>0</v>
      </c>
      <c r="AG638" s="17">
        <v>0</v>
      </c>
      <c r="AH638" s="17" t="s">
        <v>85</v>
      </c>
      <c r="AI638" s="17"/>
      <c r="AJ638" s="17">
        <v>0.36898225744977597</v>
      </c>
      <c r="AK638" s="17">
        <v>0.28272033233153399</v>
      </c>
      <c r="AL638" s="17"/>
      <c r="AM638" s="17">
        <v>0.31917905529563301</v>
      </c>
    </row>
    <row r="639" spans="2:39" x14ac:dyDescent="0.35">
      <c r="B639" t="s">
        <v>134</v>
      </c>
      <c r="C639" s="17">
        <v>0.29753946225597599</v>
      </c>
      <c r="D639" s="17">
        <v>0.25174290094859603</v>
      </c>
      <c r="E639" s="17">
        <v>0.33736940975777302</v>
      </c>
      <c r="F639" s="17"/>
      <c r="G639" s="17">
        <v>0.17347154566472101</v>
      </c>
      <c r="H639" s="17">
        <v>0.28869035251545599</v>
      </c>
      <c r="I639" s="17">
        <v>0.322503332833393</v>
      </c>
      <c r="J639" s="17">
        <v>0.31598796420007802</v>
      </c>
      <c r="K639" s="17">
        <v>0.26776276127168702</v>
      </c>
      <c r="L639" s="17">
        <v>0.39848819084523701</v>
      </c>
      <c r="M639" s="17"/>
      <c r="N639" s="17">
        <v>0.49781479445971399</v>
      </c>
      <c r="O639" s="17">
        <v>0.33760268641253</v>
      </c>
      <c r="P639" s="17">
        <v>0.19177297121341499</v>
      </c>
      <c r="Q639" s="17">
        <v>0.39009553767435001</v>
      </c>
      <c r="R639" s="17">
        <v>0.22663462929803099</v>
      </c>
      <c r="S639" s="17">
        <v>0</v>
      </c>
      <c r="T639" s="17">
        <v>0.228548539343947</v>
      </c>
      <c r="U639" s="17">
        <v>0.11617478174791999</v>
      </c>
      <c r="V639" s="17">
        <v>0.48735371886021001</v>
      </c>
      <c r="W639" s="17">
        <v>0.39857326650318298</v>
      </c>
      <c r="X639" s="17">
        <v>0.20432155388439699</v>
      </c>
      <c r="Y639" s="17">
        <v>0.18852624687678701</v>
      </c>
      <c r="Z639" s="17">
        <v>0.29165348584504103</v>
      </c>
      <c r="AA639" s="17">
        <v>0.40266021409630198</v>
      </c>
      <c r="AB639" s="17">
        <v>0.52265445197372695</v>
      </c>
      <c r="AC639" s="17">
        <v>0.124250954465374</v>
      </c>
      <c r="AD639" s="17">
        <v>5.8121553509192701E-2</v>
      </c>
      <c r="AE639" s="17" t="s">
        <v>85</v>
      </c>
      <c r="AF639" s="17">
        <v>0</v>
      </c>
      <c r="AG639" s="17">
        <v>1</v>
      </c>
      <c r="AH639" s="17" t="s">
        <v>85</v>
      </c>
      <c r="AI639" s="17"/>
      <c r="AJ639" s="17">
        <v>0.29168473070061601</v>
      </c>
      <c r="AK639" s="17">
        <v>0.30619882088789202</v>
      </c>
      <c r="AL639" s="17"/>
      <c r="AM639" s="17">
        <v>0.29753946225597599</v>
      </c>
    </row>
    <row r="640" spans="2:39" x14ac:dyDescent="0.35">
      <c r="B640" t="s">
        <v>312</v>
      </c>
      <c r="C640" s="17">
        <v>5.6074302705875899E-2</v>
      </c>
      <c r="D640" s="17">
        <v>5.8324910661850499E-2</v>
      </c>
      <c r="E640" s="17">
        <v>5.4615406202876103E-2</v>
      </c>
      <c r="F640" s="17"/>
      <c r="G640" s="17">
        <v>7.5011109945959095E-2</v>
      </c>
      <c r="H640" s="17">
        <v>7.6673316704439096E-2</v>
      </c>
      <c r="I640" s="17">
        <v>3.7004919000711498E-2</v>
      </c>
      <c r="J640" s="17">
        <v>6.36436152772199E-2</v>
      </c>
      <c r="K640" s="17">
        <v>5.2431553070401503E-2</v>
      </c>
      <c r="L640" s="17">
        <v>3.5767181531181302E-2</v>
      </c>
      <c r="M640" s="17"/>
      <c r="N640" s="17">
        <v>0</v>
      </c>
      <c r="O640" s="17">
        <v>5.1968576054745301E-2</v>
      </c>
      <c r="P640" s="17">
        <v>7.5096852084169594E-2</v>
      </c>
      <c r="Q640" s="17">
        <v>0</v>
      </c>
      <c r="R640" s="17">
        <v>6.5077029024635302E-2</v>
      </c>
      <c r="S640" s="17">
        <v>6.1680661822866301E-2</v>
      </c>
      <c r="T640" s="17">
        <v>3.9800853833400797E-2</v>
      </c>
      <c r="U640" s="17">
        <v>6.82089298637574E-2</v>
      </c>
      <c r="V640" s="17">
        <v>0</v>
      </c>
      <c r="W640" s="17">
        <v>0.11083654042820699</v>
      </c>
      <c r="X640" s="17">
        <v>0.165944771391592</v>
      </c>
      <c r="Y640" s="17">
        <v>0</v>
      </c>
      <c r="Z640" s="17">
        <v>8.3869131884672501E-2</v>
      </c>
      <c r="AA640" s="17">
        <v>3.9494250253571901E-2</v>
      </c>
      <c r="AB640" s="17">
        <v>9.3459126835868697E-2</v>
      </c>
      <c r="AC640" s="17">
        <v>0</v>
      </c>
      <c r="AD640" s="17">
        <v>0.100476512126611</v>
      </c>
      <c r="AE640" s="17" t="s">
        <v>85</v>
      </c>
      <c r="AF640" s="17">
        <v>0</v>
      </c>
      <c r="AG640" s="17">
        <v>0</v>
      </c>
      <c r="AH640" s="17" t="s">
        <v>85</v>
      </c>
      <c r="AI640" s="17"/>
      <c r="AJ640" s="17">
        <v>6.0076658609961399E-2</v>
      </c>
      <c r="AK640" s="17">
        <v>5.4243361586912002E-2</v>
      </c>
      <c r="AL640" s="17"/>
      <c r="AM640" s="17">
        <v>5.6074302705875899E-2</v>
      </c>
    </row>
    <row r="641" spans="2:39" x14ac:dyDescent="0.35">
      <c r="B641" t="s">
        <v>313</v>
      </c>
      <c r="C641" s="17">
        <v>3.3450748291273397E-2</v>
      </c>
      <c r="D641" s="17">
        <v>4.8093106023432503E-2</v>
      </c>
      <c r="E641" s="17">
        <v>2.1622721695134999E-2</v>
      </c>
      <c r="F641" s="17"/>
      <c r="G641" s="17">
        <v>6.3090013869196798E-2</v>
      </c>
      <c r="H641" s="17">
        <v>5.81331082553606E-3</v>
      </c>
      <c r="I641" s="17">
        <v>4.1471144185993E-2</v>
      </c>
      <c r="J641" s="17">
        <v>2.1604666037320801E-2</v>
      </c>
      <c r="K641" s="17">
        <v>1.82608262994098E-2</v>
      </c>
      <c r="L641" s="17">
        <v>6.4868677385822193E-2</v>
      </c>
      <c r="M641" s="17"/>
      <c r="N641" s="17">
        <v>0.10933079103834301</v>
      </c>
      <c r="O641" s="17">
        <v>2.30999746099971E-2</v>
      </c>
      <c r="P641" s="17">
        <v>6.9138193276212598E-3</v>
      </c>
      <c r="Q641" s="17">
        <v>0</v>
      </c>
      <c r="R641" s="17">
        <v>0</v>
      </c>
      <c r="S641" s="17">
        <v>0</v>
      </c>
      <c r="T641" s="17">
        <v>5.3294691618197901E-2</v>
      </c>
      <c r="U641" s="17">
        <v>0</v>
      </c>
      <c r="V641" s="17">
        <v>0</v>
      </c>
      <c r="W641" s="17">
        <v>9.2876020899423595E-2</v>
      </c>
      <c r="X641" s="17">
        <v>0</v>
      </c>
      <c r="Y641" s="17">
        <v>0.202095128976023</v>
      </c>
      <c r="Z641" s="17">
        <v>0.102616833311828</v>
      </c>
      <c r="AA641" s="17">
        <v>0</v>
      </c>
      <c r="AB641" s="17">
        <v>0</v>
      </c>
      <c r="AC641" s="17">
        <v>0</v>
      </c>
      <c r="AD641" s="17">
        <v>8.2119839161781602E-2</v>
      </c>
      <c r="AE641" s="17" t="s">
        <v>85</v>
      </c>
      <c r="AF641" s="17">
        <v>0</v>
      </c>
      <c r="AG641" s="17">
        <v>0</v>
      </c>
      <c r="AH641" s="17" t="s">
        <v>85</v>
      </c>
      <c r="AI641" s="17"/>
      <c r="AJ641" s="17">
        <v>3.6806378885537998E-2</v>
      </c>
      <c r="AK641" s="17">
        <v>3.1628662380488497E-2</v>
      </c>
      <c r="AL641" s="17"/>
      <c r="AM641" s="17">
        <v>3.3450748291273397E-2</v>
      </c>
    </row>
    <row r="642" spans="2:39" x14ac:dyDescent="0.35">
      <c r="B642" t="s">
        <v>62</v>
      </c>
      <c r="C642" s="17">
        <v>8.7603167607190294E-2</v>
      </c>
      <c r="D642" s="17">
        <v>2.9706755786067601E-2</v>
      </c>
      <c r="E642" s="17">
        <v>0.131393274586629</v>
      </c>
      <c r="F642" s="17"/>
      <c r="G642" s="17">
        <v>8.4879298202915301E-2</v>
      </c>
      <c r="H642" s="17">
        <v>9.3171245583201001E-2</v>
      </c>
      <c r="I642" s="17">
        <v>3.2287916458255503E-2</v>
      </c>
      <c r="J642" s="17">
        <v>5.5101165274406297E-2</v>
      </c>
      <c r="K642" s="17">
        <v>0.135994142883406</v>
      </c>
      <c r="L642" s="17">
        <v>0.17251243783506801</v>
      </c>
      <c r="M642" s="17"/>
      <c r="N642" s="17">
        <v>3.6831837885808703E-2</v>
      </c>
      <c r="O642" s="17">
        <v>0.113825666010564</v>
      </c>
      <c r="P642" s="17">
        <v>8.4076012552282295E-2</v>
      </c>
      <c r="Q642" s="17">
        <v>3.0622955996074799E-2</v>
      </c>
      <c r="R642" s="17">
        <v>0.187928919839668</v>
      </c>
      <c r="S642" s="17">
        <v>0</v>
      </c>
      <c r="T642" s="17">
        <v>6.17959692830225E-2</v>
      </c>
      <c r="U642" s="17">
        <v>0.50070517528227698</v>
      </c>
      <c r="V642" s="17">
        <v>0</v>
      </c>
      <c r="W642" s="17">
        <v>3.9374306587586401E-2</v>
      </c>
      <c r="X642" s="17">
        <v>0</v>
      </c>
      <c r="Y642" s="17">
        <v>0</v>
      </c>
      <c r="Z642" s="17">
        <v>0</v>
      </c>
      <c r="AA642" s="17">
        <v>7.4431211230113897E-2</v>
      </c>
      <c r="AB642" s="17">
        <v>0</v>
      </c>
      <c r="AC642" s="17">
        <v>0.124250954465374</v>
      </c>
      <c r="AD642" s="17">
        <v>0</v>
      </c>
      <c r="AE642" s="17" t="s">
        <v>85</v>
      </c>
      <c r="AF642" s="17">
        <v>1</v>
      </c>
      <c r="AG642" s="17">
        <v>0</v>
      </c>
      <c r="AH642" s="17" t="s">
        <v>85</v>
      </c>
      <c r="AI642" s="17"/>
      <c r="AJ642" s="17">
        <v>6.6576112307925595E-2</v>
      </c>
      <c r="AK642" s="17">
        <v>0.102574752473009</v>
      </c>
      <c r="AL642" s="17"/>
      <c r="AM642" s="17">
        <v>8.7603167607190294E-2</v>
      </c>
    </row>
    <row r="643" spans="2:39" x14ac:dyDescent="0.35">
      <c r="B643" t="s">
        <v>137</v>
      </c>
      <c r="C643" s="17">
        <v>0.52533231913968503</v>
      </c>
      <c r="D643" s="17">
        <v>0.61213232658005301</v>
      </c>
      <c r="E643" s="17">
        <v>0.45499918775758702</v>
      </c>
      <c r="F643" s="17"/>
      <c r="G643" s="17">
        <v>0.60354803231720799</v>
      </c>
      <c r="H643" s="17">
        <v>0.53565177437136702</v>
      </c>
      <c r="I643" s="17">
        <v>0.56673268752164696</v>
      </c>
      <c r="J643" s="17">
        <v>0.54366258921097499</v>
      </c>
      <c r="K643" s="17">
        <v>0.52555071647509599</v>
      </c>
      <c r="L643" s="17">
        <v>0.32836351240269201</v>
      </c>
      <c r="M643" s="17"/>
      <c r="N643" s="17">
        <v>0.35602257661613401</v>
      </c>
      <c r="O643" s="17">
        <v>0.47350309691216302</v>
      </c>
      <c r="P643" s="17">
        <v>0.64214034482251203</v>
      </c>
      <c r="Q643" s="17">
        <v>0.57928150632957498</v>
      </c>
      <c r="R643" s="17">
        <v>0.52035942183766604</v>
      </c>
      <c r="S643" s="17">
        <v>0.93831933817713398</v>
      </c>
      <c r="T643" s="17">
        <v>0.61655994592143204</v>
      </c>
      <c r="U643" s="17">
        <v>0.31491111310604503</v>
      </c>
      <c r="V643" s="17">
        <v>0.51264628113979005</v>
      </c>
      <c r="W643" s="17">
        <v>0.35833986558159903</v>
      </c>
      <c r="X643" s="17">
        <v>0.62973367472401098</v>
      </c>
      <c r="Y643" s="17">
        <v>0.60937862414719002</v>
      </c>
      <c r="Z643" s="17">
        <v>0.52186054895845801</v>
      </c>
      <c r="AA643" s="17">
        <v>0.48341432442001198</v>
      </c>
      <c r="AB643" s="17">
        <v>0.383886421190405</v>
      </c>
      <c r="AC643" s="17">
        <v>0.75149809106925203</v>
      </c>
      <c r="AD643" s="17">
        <v>0.75928209520241496</v>
      </c>
      <c r="AE643" s="17" t="s">
        <v>85</v>
      </c>
      <c r="AF643" s="17">
        <v>0</v>
      </c>
      <c r="AG643" s="17">
        <v>0</v>
      </c>
      <c r="AH643" s="17" t="s">
        <v>85</v>
      </c>
      <c r="AI643" s="17"/>
      <c r="AJ643" s="17">
        <v>0.54485611949595902</v>
      </c>
      <c r="AK643" s="17">
        <v>0.50535440267169895</v>
      </c>
      <c r="AL643" s="17"/>
      <c r="AM643" s="17">
        <v>0.52533231913968503</v>
      </c>
    </row>
    <row r="644" spans="2:39" x14ac:dyDescent="0.35">
      <c r="B644" t="s">
        <v>138</v>
      </c>
      <c r="C644" s="17">
        <v>8.9525050997149302E-2</v>
      </c>
      <c r="D644" s="17">
        <v>0.106418016685283</v>
      </c>
      <c r="E644" s="17">
        <v>7.6238127898011099E-2</v>
      </c>
      <c r="F644" s="17"/>
      <c r="G644" s="17">
        <v>0.13810112381515599</v>
      </c>
      <c r="H644" s="17">
        <v>8.2486627529975196E-2</v>
      </c>
      <c r="I644" s="17">
        <v>7.8476063186704498E-2</v>
      </c>
      <c r="J644" s="17">
        <v>8.5248281314540694E-2</v>
      </c>
      <c r="K644" s="17">
        <v>7.0692379369811306E-2</v>
      </c>
      <c r="L644" s="17">
        <v>0.100635858917003</v>
      </c>
      <c r="M644" s="17"/>
      <c r="N644" s="17">
        <v>0.10933079103834301</v>
      </c>
      <c r="O644" s="17">
        <v>7.5068550664742398E-2</v>
      </c>
      <c r="P644" s="17">
        <v>8.2010671411790803E-2</v>
      </c>
      <c r="Q644" s="17">
        <v>0</v>
      </c>
      <c r="R644" s="17">
        <v>6.5077029024635302E-2</v>
      </c>
      <c r="S644" s="17">
        <v>6.1680661822866301E-2</v>
      </c>
      <c r="T644" s="17">
        <v>9.3095545451598594E-2</v>
      </c>
      <c r="U644" s="17">
        <v>6.82089298637574E-2</v>
      </c>
      <c r="V644" s="17">
        <v>0</v>
      </c>
      <c r="W644" s="17">
        <v>0.20371256132763099</v>
      </c>
      <c r="X644" s="17">
        <v>0.165944771391592</v>
      </c>
      <c r="Y644" s="17">
        <v>0.202095128976023</v>
      </c>
      <c r="Z644" s="17">
        <v>0.18648596519649999</v>
      </c>
      <c r="AA644" s="17">
        <v>3.9494250253571901E-2</v>
      </c>
      <c r="AB644" s="17">
        <v>9.3459126835868697E-2</v>
      </c>
      <c r="AC644" s="17">
        <v>0</v>
      </c>
      <c r="AD644" s="17">
        <v>0.18259635128839299</v>
      </c>
      <c r="AE644" s="17" t="s">
        <v>85</v>
      </c>
      <c r="AF644" s="17">
        <v>0</v>
      </c>
      <c r="AG644" s="17">
        <v>0</v>
      </c>
      <c r="AH644" s="17" t="s">
        <v>85</v>
      </c>
      <c r="AI644" s="17"/>
      <c r="AJ644" s="17">
        <v>9.6883037495499397E-2</v>
      </c>
      <c r="AK644" s="17">
        <v>8.5872023967400499E-2</v>
      </c>
      <c r="AL644" s="17"/>
      <c r="AM644" s="17">
        <v>8.9525050997149302E-2</v>
      </c>
    </row>
    <row r="645" spans="2:39" x14ac:dyDescent="0.35">
      <c r="B645" t="s">
        <v>139</v>
      </c>
      <c r="C645" s="17">
        <v>0.43580726814253601</v>
      </c>
      <c r="D645" s="17">
        <v>0.50571430989476995</v>
      </c>
      <c r="E645" s="17">
        <v>0.37876105985957598</v>
      </c>
      <c r="F645" s="17"/>
      <c r="G645" s="17">
        <v>0.465446908502052</v>
      </c>
      <c r="H645" s="17">
        <v>0.45316514684139197</v>
      </c>
      <c r="I645" s="17">
        <v>0.48825662433494299</v>
      </c>
      <c r="J645" s="17">
        <v>0.458414307896434</v>
      </c>
      <c r="K645" s="17">
        <v>0.45485833710528401</v>
      </c>
      <c r="L645" s="17">
        <v>0.22772765348568899</v>
      </c>
      <c r="M645" s="17"/>
      <c r="N645" s="17">
        <v>0.24669178557779101</v>
      </c>
      <c r="O645" s="17">
        <v>0.39843454624742097</v>
      </c>
      <c r="P645" s="17">
        <v>0.56012967341072195</v>
      </c>
      <c r="Q645" s="17">
        <v>0.57928150632957498</v>
      </c>
      <c r="R645" s="17">
        <v>0.45528239281303101</v>
      </c>
      <c r="S645" s="17">
        <v>0.87663867635426695</v>
      </c>
      <c r="T645" s="17">
        <v>0.523464400469834</v>
      </c>
      <c r="U645" s="17">
        <v>0.24670218324228799</v>
      </c>
      <c r="V645" s="17">
        <v>0.51264628113979005</v>
      </c>
      <c r="W645" s="17">
        <v>0.15462730425396801</v>
      </c>
      <c r="X645" s="17">
        <v>0.46378890333241901</v>
      </c>
      <c r="Y645" s="17">
        <v>0.40728349517116702</v>
      </c>
      <c r="Z645" s="17">
        <v>0.335374583761958</v>
      </c>
      <c r="AA645" s="17">
        <v>0.44392007416644003</v>
      </c>
      <c r="AB645" s="17">
        <v>0.29042729435453601</v>
      </c>
      <c r="AC645" s="17">
        <v>0.75149809106925203</v>
      </c>
      <c r="AD645" s="17">
        <v>0.57668574391402205</v>
      </c>
      <c r="AE645" s="17" t="s">
        <v>85</v>
      </c>
      <c r="AF645" s="17">
        <v>0</v>
      </c>
      <c r="AG645" s="17">
        <v>0</v>
      </c>
      <c r="AH645" s="17" t="s">
        <v>85</v>
      </c>
      <c r="AI645" s="17"/>
      <c r="AJ645" s="17">
        <v>0.44797308200045899</v>
      </c>
      <c r="AK645" s="17">
        <v>0.419482378704298</v>
      </c>
      <c r="AL645" s="17"/>
      <c r="AM645" s="17">
        <v>0.43580726814253601</v>
      </c>
    </row>
    <row r="646" spans="2:39" x14ac:dyDescent="0.35">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row>
    <row r="647" spans="2:39" x14ac:dyDescent="0.35">
      <c r="B647" s="6" t="s">
        <v>316</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row>
    <row r="648" spans="2:39" x14ac:dyDescent="0.35">
      <c r="B648" s="24" t="s">
        <v>87</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row>
    <row r="649" spans="2:39" x14ac:dyDescent="0.35">
      <c r="B649" t="s">
        <v>310</v>
      </c>
      <c r="C649" s="17">
        <v>0.28605043457956397</v>
      </c>
      <c r="D649" s="17">
        <v>0.35484048007963098</v>
      </c>
      <c r="E649" s="17">
        <v>0.23139104402107</v>
      </c>
      <c r="F649" s="17"/>
      <c r="G649" s="17">
        <v>0.34472832104047102</v>
      </c>
      <c r="H649" s="17">
        <v>0.257910896899333</v>
      </c>
      <c r="I649" s="17">
        <v>0.30240481687513998</v>
      </c>
      <c r="J649" s="17">
        <v>0.34972413254043699</v>
      </c>
      <c r="K649" s="17">
        <v>0.250696357036715</v>
      </c>
      <c r="L649" s="17">
        <v>0.20055674799151799</v>
      </c>
      <c r="M649" s="17"/>
      <c r="N649" s="17">
        <v>0.20273673938490699</v>
      </c>
      <c r="O649" s="17">
        <v>0.36968104920821498</v>
      </c>
      <c r="P649" s="17">
        <v>0.316373307617897</v>
      </c>
      <c r="Q649" s="17">
        <v>0.267228238993166</v>
      </c>
      <c r="R649" s="17">
        <v>0.20133030834295201</v>
      </c>
      <c r="S649" s="17">
        <v>0.28081498689726803</v>
      </c>
      <c r="T649" s="17">
        <v>0.29441977979876399</v>
      </c>
      <c r="U649" s="17">
        <v>0.10453358483924199</v>
      </c>
      <c r="V649" s="17">
        <v>0.39151335339468302</v>
      </c>
      <c r="W649" s="17">
        <v>0.24565694610918301</v>
      </c>
      <c r="X649" s="17">
        <v>0.26921538521280503</v>
      </c>
      <c r="Y649" s="17">
        <v>0.46297075421866202</v>
      </c>
      <c r="Z649" s="17">
        <v>0.26446306512657602</v>
      </c>
      <c r="AA649" s="17">
        <v>0.14591398741922701</v>
      </c>
      <c r="AB649" s="17">
        <v>0.123277384749869</v>
      </c>
      <c r="AC649" s="17">
        <v>0.41774707364051999</v>
      </c>
      <c r="AD649" s="17">
        <v>0.361858789593065</v>
      </c>
      <c r="AE649" s="17" t="s">
        <v>85</v>
      </c>
      <c r="AF649" s="17">
        <v>0</v>
      </c>
      <c r="AG649" s="17">
        <v>0</v>
      </c>
      <c r="AH649" s="17" t="s">
        <v>85</v>
      </c>
      <c r="AI649" s="17"/>
      <c r="AJ649" s="17">
        <v>0.29867809603765499</v>
      </c>
      <c r="AK649" s="17">
        <v>0.27824749172237401</v>
      </c>
      <c r="AL649" s="17"/>
      <c r="AM649" s="17">
        <v>0.28605043457956397</v>
      </c>
    </row>
    <row r="650" spans="2:39" x14ac:dyDescent="0.35">
      <c r="B650" t="s">
        <v>311</v>
      </c>
      <c r="C650" s="17">
        <v>0.41721751162326198</v>
      </c>
      <c r="D650" s="17">
        <v>0.37386143889879903</v>
      </c>
      <c r="E650" s="17">
        <v>0.45135193609728302</v>
      </c>
      <c r="F650" s="17"/>
      <c r="G650" s="17">
        <v>0.36988079243503202</v>
      </c>
      <c r="H650" s="17">
        <v>0.39578508906448201</v>
      </c>
      <c r="I650" s="17">
        <v>0.39487535578120497</v>
      </c>
      <c r="J650" s="17">
        <v>0.414979905155205</v>
      </c>
      <c r="K650" s="17">
        <v>0.48345559770466301</v>
      </c>
      <c r="L650" s="17">
        <v>0.46683349974397798</v>
      </c>
      <c r="M650" s="17"/>
      <c r="N650" s="17">
        <v>0.62151889660122495</v>
      </c>
      <c r="O650" s="17">
        <v>0.34933325056813802</v>
      </c>
      <c r="P650" s="17">
        <v>0.45625499000453401</v>
      </c>
      <c r="Q650" s="17">
        <v>0.42827454942320298</v>
      </c>
      <c r="R650" s="17">
        <v>0.38469995023078701</v>
      </c>
      <c r="S650" s="17">
        <v>0.33671296529991901</v>
      </c>
      <c r="T650" s="17">
        <v>0.39304490961774602</v>
      </c>
      <c r="U650" s="17">
        <v>0.48308488690593798</v>
      </c>
      <c r="V650" s="17">
        <v>0.24525517567681801</v>
      </c>
      <c r="W650" s="17">
        <v>0.45501449070349698</v>
      </c>
      <c r="X650" s="17">
        <v>0.57458787916038601</v>
      </c>
      <c r="Y650" s="17">
        <v>2.96501170114928E-2</v>
      </c>
      <c r="Z650" s="17">
        <v>0.48792825602058298</v>
      </c>
      <c r="AA650" s="17">
        <v>0.63073061273509001</v>
      </c>
      <c r="AB650" s="17">
        <v>0.259551657938215</v>
      </c>
      <c r="AC650" s="17">
        <v>0.58225292635948001</v>
      </c>
      <c r="AD650" s="17">
        <v>0.33494606588654302</v>
      </c>
      <c r="AE650" s="17" t="s">
        <v>85</v>
      </c>
      <c r="AF650" s="17">
        <v>1</v>
      </c>
      <c r="AG650" s="17">
        <v>0.51936326632136998</v>
      </c>
      <c r="AH650" s="17" t="s">
        <v>85</v>
      </c>
      <c r="AI650" s="17"/>
      <c r="AJ650" s="17">
        <v>0.414224960514393</v>
      </c>
      <c r="AK650" s="17">
        <v>0.41578667701245497</v>
      </c>
      <c r="AL650" s="17"/>
      <c r="AM650" s="17">
        <v>0.41721751162326198</v>
      </c>
    </row>
    <row r="651" spans="2:39" x14ac:dyDescent="0.35">
      <c r="B651" t="s">
        <v>134</v>
      </c>
      <c r="C651" s="17">
        <v>0.20366273778360999</v>
      </c>
      <c r="D651" s="17">
        <v>0.20501099786129401</v>
      </c>
      <c r="E651" s="17">
        <v>0.203987955531828</v>
      </c>
      <c r="F651" s="17"/>
      <c r="G651" s="17">
        <v>0.177849600192825</v>
      </c>
      <c r="H651" s="17">
        <v>0.24837965249262101</v>
      </c>
      <c r="I651" s="17">
        <v>0.24037835624630399</v>
      </c>
      <c r="J651" s="17">
        <v>0.210435044885775</v>
      </c>
      <c r="K651" s="17">
        <v>0.18739340714809799</v>
      </c>
      <c r="L651" s="17">
        <v>9.8992523066928795E-2</v>
      </c>
      <c r="M651" s="17"/>
      <c r="N651" s="17">
        <v>0.175744364013868</v>
      </c>
      <c r="O651" s="17">
        <v>0.19309407819857699</v>
      </c>
      <c r="P651" s="17">
        <v>0.15646127322383099</v>
      </c>
      <c r="Q651" s="17">
        <v>0.26780037752631403</v>
      </c>
      <c r="R651" s="17">
        <v>0.177226181694737</v>
      </c>
      <c r="S651" s="17">
        <v>0.29298723945820598</v>
      </c>
      <c r="T651" s="17">
        <v>0.21691372019882499</v>
      </c>
      <c r="U651" s="17">
        <v>0</v>
      </c>
      <c r="V651" s="17">
        <v>0.23921408488059201</v>
      </c>
      <c r="W651" s="17">
        <v>0.23928492031603901</v>
      </c>
      <c r="X651" s="17">
        <v>0.156196735626809</v>
      </c>
      <c r="Y651" s="17">
        <v>0.43972435365097801</v>
      </c>
      <c r="Z651" s="17">
        <v>0.24760867885284099</v>
      </c>
      <c r="AA651" s="17">
        <v>2.8576697279606701E-2</v>
      </c>
      <c r="AB651" s="17">
        <v>0.52371183047604697</v>
      </c>
      <c r="AC651" s="17">
        <v>0</v>
      </c>
      <c r="AD651" s="17">
        <v>0.30319514452039098</v>
      </c>
      <c r="AE651" s="17" t="s">
        <v>85</v>
      </c>
      <c r="AF651" s="17">
        <v>0</v>
      </c>
      <c r="AG651" s="17">
        <v>0.48063673367863002</v>
      </c>
      <c r="AH651" s="17" t="s">
        <v>85</v>
      </c>
      <c r="AI651" s="17"/>
      <c r="AJ651" s="17">
        <v>0.22862051752772</v>
      </c>
      <c r="AK651" s="17">
        <v>0.187032221434872</v>
      </c>
      <c r="AL651" s="17"/>
      <c r="AM651" s="17">
        <v>0.20366273778360999</v>
      </c>
    </row>
    <row r="652" spans="2:39" x14ac:dyDescent="0.35">
      <c r="B652" t="s">
        <v>312</v>
      </c>
      <c r="C652" s="17">
        <v>4.6033060255313202E-2</v>
      </c>
      <c r="D652" s="17">
        <v>3.9092758811617397E-2</v>
      </c>
      <c r="E652" s="17">
        <v>5.2075785661607699E-2</v>
      </c>
      <c r="F652" s="17"/>
      <c r="G652" s="17">
        <v>4.2893437122167498E-2</v>
      </c>
      <c r="H652" s="17">
        <v>4.2050027855794397E-2</v>
      </c>
      <c r="I652" s="17">
        <v>3.8883420637325403E-2</v>
      </c>
      <c r="J652" s="17">
        <v>0</v>
      </c>
      <c r="K652" s="17">
        <v>2.3190442106928302E-2</v>
      </c>
      <c r="L652" s="17">
        <v>0.154288719984429</v>
      </c>
      <c r="M652" s="17"/>
      <c r="N652" s="17">
        <v>0</v>
      </c>
      <c r="O652" s="17">
        <v>1.8665374475053099E-2</v>
      </c>
      <c r="P652" s="17">
        <v>3.75613209294621E-2</v>
      </c>
      <c r="Q652" s="17">
        <v>1.83484170286582E-2</v>
      </c>
      <c r="R652" s="17">
        <v>0.17848720389672601</v>
      </c>
      <c r="S652" s="17">
        <v>0</v>
      </c>
      <c r="T652" s="17">
        <v>8.5577344945302294E-2</v>
      </c>
      <c r="U652" s="17">
        <v>0</v>
      </c>
      <c r="V652" s="17">
        <v>0</v>
      </c>
      <c r="W652" s="17">
        <v>1.23294867149436E-2</v>
      </c>
      <c r="X652" s="17">
        <v>0</v>
      </c>
      <c r="Y652" s="17">
        <v>6.7654775118867305E-2</v>
      </c>
      <c r="Z652" s="17">
        <v>0</v>
      </c>
      <c r="AA652" s="17">
        <v>0.19477870256607599</v>
      </c>
      <c r="AB652" s="17">
        <v>9.3459126835868697E-2</v>
      </c>
      <c r="AC652" s="17">
        <v>0</v>
      </c>
      <c r="AD652" s="17">
        <v>0</v>
      </c>
      <c r="AE652" s="17" t="s">
        <v>85</v>
      </c>
      <c r="AF652" s="17">
        <v>0</v>
      </c>
      <c r="AG652" s="17">
        <v>0</v>
      </c>
      <c r="AH652" s="17" t="s">
        <v>85</v>
      </c>
      <c r="AI652" s="17"/>
      <c r="AJ652" s="17">
        <v>2.7346644825157401E-2</v>
      </c>
      <c r="AK652" s="17">
        <v>6.10955417392747E-2</v>
      </c>
      <c r="AL652" s="17"/>
      <c r="AM652" s="17">
        <v>4.6033060255313202E-2</v>
      </c>
    </row>
    <row r="653" spans="2:39" x14ac:dyDescent="0.35">
      <c r="B653" t="s">
        <v>313</v>
      </c>
      <c r="C653" s="17">
        <v>5.8867074725566602E-3</v>
      </c>
      <c r="D653" s="17">
        <v>1.03452763960502E-2</v>
      </c>
      <c r="E653" s="17">
        <v>2.2547841073107598E-3</v>
      </c>
      <c r="F653" s="17"/>
      <c r="G653" s="17">
        <v>0</v>
      </c>
      <c r="H653" s="17">
        <v>2.57704339492838E-2</v>
      </c>
      <c r="I653" s="17">
        <v>0</v>
      </c>
      <c r="J653" s="17">
        <v>4.71138114268082E-3</v>
      </c>
      <c r="K653" s="17">
        <v>0</v>
      </c>
      <c r="L653" s="17">
        <v>0</v>
      </c>
      <c r="M653" s="17"/>
      <c r="N653" s="17">
        <v>0</v>
      </c>
      <c r="O653" s="17">
        <v>0</v>
      </c>
      <c r="P653" s="17">
        <v>5.1151486481011803E-3</v>
      </c>
      <c r="Q653" s="17">
        <v>0</v>
      </c>
      <c r="R653" s="17">
        <v>0</v>
      </c>
      <c r="S653" s="17">
        <v>8.94848083446078E-2</v>
      </c>
      <c r="T653" s="17">
        <v>0</v>
      </c>
      <c r="U653" s="17">
        <v>0</v>
      </c>
      <c r="V653" s="17">
        <v>0.12401738604790601</v>
      </c>
      <c r="W653" s="17">
        <v>0</v>
      </c>
      <c r="X653" s="17">
        <v>0</v>
      </c>
      <c r="Y653" s="17">
        <v>0</v>
      </c>
      <c r="Z653" s="17">
        <v>0</v>
      </c>
      <c r="AA653" s="17">
        <v>0</v>
      </c>
      <c r="AB653" s="17">
        <v>0</v>
      </c>
      <c r="AC653" s="17">
        <v>0</v>
      </c>
      <c r="AD653" s="17">
        <v>0</v>
      </c>
      <c r="AE653" s="17" t="s">
        <v>85</v>
      </c>
      <c r="AF653" s="17">
        <v>0</v>
      </c>
      <c r="AG653" s="17">
        <v>0</v>
      </c>
      <c r="AH653" s="17" t="s">
        <v>85</v>
      </c>
      <c r="AI653" s="17"/>
      <c r="AJ653" s="17">
        <v>1.7849738442061299E-3</v>
      </c>
      <c r="AK653" s="17">
        <v>6.9177268777799502E-3</v>
      </c>
      <c r="AL653" s="17"/>
      <c r="AM653" s="17">
        <v>5.8867074725566602E-3</v>
      </c>
    </row>
    <row r="654" spans="2:39" x14ac:dyDescent="0.35">
      <c r="B654" t="s">
        <v>62</v>
      </c>
      <c r="C654" s="17">
        <v>4.1149548285694899E-2</v>
      </c>
      <c r="D654" s="17">
        <v>1.68490479526083E-2</v>
      </c>
      <c r="E654" s="17">
        <v>5.8938494580900197E-2</v>
      </c>
      <c r="F654" s="17"/>
      <c r="G654" s="17">
        <v>6.4647849209504393E-2</v>
      </c>
      <c r="H654" s="17">
        <v>3.0103899738485498E-2</v>
      </c>
      <c r="I654" s="17">
        <v>2.34580504600253E-2</v>
      </c>
      <c r="J654" s="17">
        <v>2.01495362759017E-2</v>
      </c>
      <c r="K654" s="17">
        <v>5.5264196003596097E-2</v>
      </c>
      <c r="L654" s="17">
        <v>7.9328509213145895E-2</v>
      </c>
      <c r="M654" s="17"/>
      <c r="N654" s="17">
        <v>0</v>
      </c>
      <c r="O654" s="17">
        <v>6.9226247550016495E-2</v>
      </c>
      <c r="P654" s="17">
        <v>2.8233959576175399E-2</v>
      </c>
      <c r="Q654" s="17">
        <v>1.83484170286582E-2</v>
      </c>
      <c r="R654" s="17">
        <v>5.8256355834797303E-2</v>
      </c>
      <c r="S654" s="17">
        <v>0</v>
      </c>
      <c r="T654" s="17">
        <v>1.00442454393631E-2</v>
      </c>
      <c r="U654" s="17">
        <v>0.41238152825482</v>
      </c>
      <c r="V654" s="17">
        <v>0</v>
      </c>
      <c r="W654" s="17">
        <v>4.7714156156337999E-2</v>
      </c>
      <c r="X654" s="17">
        <v>0</v>
      </c>
      <c r="Y654" s="17">
        <v>0</v>
      </c>
      <c r="Z654" s="17">
        <v>0</v>
      </c>
      <c r="AA654" s="17">
        <v>0</v>
      </c>
      <c r="AB654" s="17">
        <v>0</v>
      </c>
      <c r="AC654" s="17">
        <v>0</v>
      </c>
      <c r="AD654" s="17">
        <v>0</v>
      </c>
      <c r="AE654" s="17" t="s">
        <v>85</v>
      </c>
      <c r="AF654" s="17">
        <v>0</v>
      </c>
      <c r="AG654" s="17">
        <v>0</v>
      </c>
      <c r="AH654" s="17" t="s">
        <v>85</v>
      </c>
      <c r="AI654" s="17"/>
      <c r="AJ654" s="17">
        <v>2.93448072508685E-2</v>
      </c>
      <c r="AK654" s="17">
        <v>5.0920341213244603E-2</v>
      </c>
      <c r="AL654" s="17"/>
      <c r="AM654" s="17">
        <v>4.1149548285694899E-2</v>
      </c>
    </row>
    <row r="655" spans="2:39" x14ac:dyDescent="0.35">
      <c r="B655" t="s">
        <v>137</v>
      </c>
      <c r="C655" s="17">
        <v>0.70326794620282596</v>
      </c>
      <c r="D655" s="17">
        <v>0.72870191897842995</v>
      </c>
      <c r="E655" s="17">
        <v>0.68274298011835299</v>
      </c>
      <c r="F655" s="17"/>
      <c r="G655" s="17">
        <v>0.71460911347550304</v>
      </c>
      <c r="H655" s="17">
        <v>0.65369598596381495</v>
      </c>
      <c r="I655" s="17">
        <v>0.69728017265634501</v>
      </c>
      <c r="J655" s="17">
        <v>0.76470403769564199</v>
      </c>
      <c r="K655" s="17">
        <v>0.73415195474137795</v>
      </c>
      <c r="L655" s="17">
        <v>0.66739024773549604</v>
      </c>
      <c r="M655" s="17"/>
      <c r="N655" s="17">
        <v>0.82425563598613205</v>
      </c>
      <c r="O655" s="17">
        <v>0.71901429977635301</v>
      </c>
      <c r="P655" s="17">
        <v>0.77262829762243002</v>
      </c>
      <c r="Q655" s="17">
        <v>0.69550278841636903</v>
      </c>
      <c r="R655" s="17">
        <v>0.58603025857374003</v>
      </c>
      <c r="S655" s="17">
        <v>0.61752795219718604</v>
      </c>
      <c r="T655" s="17">
        <v>0.68746468941650996</v>
      </c>
      <c r="U655" s="17">
        <v>0.58761847174518</v>
      </c>
      <c r="V655" s="17">
        <v>0.63676852907150105</v>
      </c>
      <c r="W655" s="17">
        <v>0.70067143681267996</v>
      </c>
      <c r="X655" s="17">
        <v>0.84380326437319098</v>
      </c>
      <c r="Y655" s="17">
        <v>0.49262087123015502</v>
      </c>
      <c r="Z655" s="17">
        <v>0.75239132114715901</v>
      </c>
      <c r="AA655" s="17">
        <v>0.77664460015431802</v>
      </c>
      <c r="AB655" s="17">
        <v>0.38282904268808399</v>
      </c>
      <c r="AC655" s="17">
        <v>1</v>
      </c>
      <c r="AD655" s="17">
        <v>0.69680485547960902</v>
      </c>
      <c r="AE655" s="17" t="s">
        <v>85</v>
      </c>
      <c r="AF655" s="17">
        <v>1</v>
      </c>
      <c r="AG655" s="17">
        <v>0.51936326632136998</v>
      </c>
      <c r="AH655" s="17" t="s">
        <v>85</v>
      </c>
      <c r="AI655" s="17"/>
      <c r="AJ655" s="17">
        <v>0.712903056552047</v>
      </c>
      <c r="AK655" s="17">
        <v>0.69403416873482904</v>
      </c>
      <c r="AL655" s="17"/>
      <c r="AM655" s="17">
        <v>0.70326794620282596</v>
      </c>
    </row>
    <row r="656" spans="2:39" x14ac:dyDescent="0.35">
      <c r="B656" t="s">
        <v>138</v>
      </c>
      <c r="C656" s="17">
        <v>5.1919767727869902E-2</v>
      </c>
      <c r="D656" s="17">
        <v>4.9438035207667597E-2</v>
      </c>
      <c r="E656" s="17">
        <v>5.4330569768918403E-2</v>
      </c>
      <c r="F656" s="17"/>
      <c r="G656" s="17">
        <v>4.2893437122167498E-2</v>
      </c>
      <c r="H656" s="17">
        <v>6.7820461805078197E-2</v>
      </c>
      <c r="I656" s="17">
        <v>3.8883420637325403E-2</v>
      </c>
      <c r="J656" s="17">
        <v>4.71138114268082E-3</v>
      </c>
      <c r="K656" s="17">
        <v>2.3190442106928302E-2</v>
      </c>
      <c r="L656" s="17">
        <v>0.154288719984429</v>
      </c>
      <c r="M656" s="17"/>
      <c r="N656" s="17">
        <v>0</v>
      </c>
      <c r="O656" s="17">
        <v>1.8665374475053099E-2</v>
      </c>
      <c r="P656" s="17">
        <v>4.2676469577563297E-2</v>
      </c>
      <c r="Q656" s="17">
        <v>1.83484170286582E-2</v>
      </c>
      <c r="R656" s="17">
        <v>0.17848720389672601</v>
      </c>
      <c r="S656" s="17">
        <v>8.94848083446078E-2</v>
      </c>
      <c r="T656" s="17">
        <v>8.5577344945302294E-2</v>
      </c>
      <c r="U656" s="17">
        <v>0</v>
      </c>
      <c r="V656" s="17">
        <v>0.12401738604790601</v>
      </c>
      <c r="W656" s="17">
        <v>1.23294867149436E-2</v>
      </c>
      <c r="X656" s="17">
        <v>0</v>
      </c>
      <c r="Y656" s="17">
        <v>6.7654775118867305E-2</v>
      </c>
      <c r="Z656" s="17">
        <v>0</v>
      </c>
      <c r="AA656" s="17">
        <v>0.19477870256607599</v>
      </c>
      <c r="AB656" s="17">
        <v>9.3459126835868697E-2</v>
      </c>
      <c r="AC656" s="17">
        <v>0</v>
      </c>
      <c r="AD656" s="17">
        <v>0</v>
      </c>
      <c r="AE656" s="17" t="s">
        <v>85</v>
      </c>
      <c r="AF656" s="17">
        <v>0</v>
      </c>
      <c r="AG656" s="17">
        <v>0</v>
      </c>
      <c r="AH656" s="17" t="s">
        <v>85</v>
      </c>
      <c r="AI656" s="17"/>
      <c r="AJ656" s="17">
        <v>2.9131618669363601E-2</v>
      </c>
      <c r="AK656" s="17">
        <v>6.8013268617054701E-2</v>
      </c>
      <c r="AL656" s="17"/>
      <c r="AM656" s="17">
        <v>5.1919767727869902E-2</v>
      </c>
    </row>
    <row r="657" spans="2:39" x14ac:dyDescent="0.35">
      <c r="B657" t="s">
        <v>139</v>
      </c>
      <c r="C657" s="17">
        <v>0.65134817847495596</v>
      </c>
      <c r="D657" s="17">
        <v>0.67926388377076297</v>
      </c>
      <c r="E657" s="17">
        <v>0.62841241034943496</v>
      </c>
      <c r="F657" s="17"/>
      <c r="G657" s="17">
        <v>0.67171567635333596</v>
      </c>
      <c r="H657" s="17">
        <v>0.585875524158737</v>
      </c>
      <c r="I657" s="17">
        <v>0.65839675201902004</v>
      </c>
      <c r="J657" s="17">
        <v>0.759992656552961</v>
      </c>
      <c r="K657" s="17">
        <v>0.71096151263444995</v>
      </c>
      <c r="L657" s="17">
        <v>0.51310152775106599</v>
      </c>
      <c r="M657" s="17"/>
      <c r="N657" s="17">
        <v>0.82425563598613205</v>
      </c>
      <c r="O657" s="17">
        <v>0.7003489253013</v>
      </c>
      <c r="P657" s="17">
        <v>0.72995182804486702</v>
      </c>
      <c r="Q657" s="17">
        <v>0.67715437138771095</v>
      </c>
      <c r="R657" s="17">
        <v>0.40754305467701402</v>
      </c>
      <c r="S657" s="17">
        <v>0.528043143852578</v>
      </c>
      <c r="T657" s="17">
        <v>0.60188734447120795</v>
      </c>
      <c r="U657" s="17">
        <v>0.58761847174518</v>
      </c>
      <c r="V657" s="17">
        <v>0.51275114302359504</v>
      </c>
      <c r="W657" s="17">
        <v>0.68834195009773602</v>
      </c>
      <c r="X657" s="17">
        <v>0.84380326437319098</v>
      </c>
      <c r="Y657" s="17">
        <v>0.42496609611128799</v>
      </c>
      <c r="Z657" s="17">
        <v>0.75239132114715901</v>
      </c>
      <c r="AA657" s="17">
        <v>0.58186589758824203</v>
      </c>
      <c r="AB657" s="17">
        <v>0.289369915852216</v>
      </c>
      <c r="AC657" s="17">
        <v>1</v>
      </c>
      <c r="AD657" s="17">
        <v>0.69680485547960902</v>
      </c>
      <c r="AE657" s="17" t="s">
        <v>85</v>
      </c>
      <c r="AF657" s="17">
        <v>1</v>
      </c>
      <c r="AG657" s="17">
        <v>0.51936326632136998</v>
      </c>
      <c r="AH657" s="17" t="s">
        <v>85</v>
      </c>
      <c r="AI657" s="17"/>
      <c r="AJ657" s="17">
        <v>0.68377143788268402</v>
      </c>
      <c r="AK657" s="17">
        <v>0.626020900117774</v>
      </c>
      <c r="AL657" s="17"/>
      <c r="AM657" s="17">
        <v>0.65134817847495596</v>
      </c>
    </row>
    <row r="658" spans="2:39"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row>
    <row r="659" spans="2:39" x14ac:dyDescent="0.35">
      <c r="B659" s="6" t="s">
        <v>317</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row>
    <row r="660" spans="2:39" x14ac:dyDescent="0.35">
      <c r="B660" s="24" t="s">
        <v>87</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row>
    <row r="661" spans="2:39" x14ac:dyDescent="0.35">
      <c r="B661" t="s">
        <v>310</v>
      </c>
      <c r="C661" s="17">
        <v>0.24593997174225601</v>
      </c>
      <c r="D661" s="17">
        <v>0.31092815987670303</v>
      </c>
      <c r="E661" s="17">
        <v>0.19413012103558899</v>
      </c>
      <c r="F661" s="17"/>
      <c r="G661" s="17">
        <v>0.31466927624594299</v>
      </c>
      <c r="H661" s="17">
        <v>0.15188374315512301</v>
      </c>
      <c r="I661" s="17">
        <v>0.24479147947631399</v>
      </c>
      <c r="J661" s="17">
        <v>0.32881855748397698</v>
      </c>
      <c r="K661" s="17">
        <v>0.26977610303127902</v>
      </c>
      <c r="L661" s="17">
        <v>0.19458032190160199</v>
      </c>
      <c r="M661" s="17"/>
      <c r="N661" s="17">
        <v>0.35720190374869198</v>
      </c>
      <c r="O661" s="17">
        <v>0.211625182133866</v>
      </c>
      <c r="P661" s="17">
        <v>0.29084702112285699</v>
      </c>
      <c r="Q661" s="17">
        <v>0.247709239276868</v>
      </c>
      <c r="R661" s="17">
        <v>0.225138717658808</v>
      </c>
      <c r="S661" s="17">
        <v>0.38533786345085502</v>
      </c>
      <c r="T661" s="17">
        <v>0.239233883951152</v>
      </c>
      <c r="U661" s="17">
        <v>0.198090184773491</v>
      </c>
      <c r="V661" s="17">
        <v>0.23111138478217799</v>
      </c>
      <c r="W661" s="17">
        <v>0.150869065362321</v>
      </c>
      <c r="X661" s="17">
        <v>0.51671502513801504</v>
      </c>
      <c r="Y661" s="17">
        <v>0.25511117302937403</v>
      </c>
      <c r="Z661" s="17">
        <v>0.26446306512657602</v>
      </c>
      <c r="AA661" s="17">
        <v>0.18390788884200901</v>
      </c>
      <c r="AB661" s="17">
        <v>0.24655476949973801</v>
      </c>
      <c r="AC661" s="17">
        <v>0.41774707364051999</v>
      </c>
      <c r="AD661" s="17">
        <v>0.313577167692206</v>
      </c>
      <c r="AE661" s="17" t="s">
        <v>85</v>
      </c>
      <c r="AF661" s="17">
        <v>0</v>
      </c>
      <c r="AG661" s="17">
        <v>0</v>
      </c>
      <c r="AH661" s="17" t="s">
        <v>85</v>
      </c>
      <c r="AI661" s="17"/>
      <c r="AJ661" s="17">
        <v>0.20477642557144099</v>
      </c>
      <c r="AK661" s="17">
        <v>0.27999300812542</v>
      </c>
      <c r="AL661" s="17"/>
      <c r="AM661" s="17">
        <v>0.24593997174225601</v>
      </c>
    </row>
    <row r="662" spans="2:39" x14ac:dyDescent="0.35">
      <c r="B662" t="s">
        <v>311</v>
      </c>
      <c r="C662" s="17">
        <v>0.371493946694677</v>
      </c>
      <c r="D662" s="17">
        <v>0.37587776866428002</v>
      </c>
      <c r="E662" s="17">
        <v>0.367979078348045</v>
      </c>
      <c r="F662" s="17"/>
      <c r="G662" s="17">
        <v>0.313946374987637</v>
      </c>
      <c r="H662" s="17">
        <v>0.39977534605773701</v>
      </c>
      <c r="I662" s="17">
        <v>0.36983729160963102</v>
      </c>
      <c r="J662" s="17">
        <v>0.307103440550337</v>
      </c>
      <c r="K662" s="17">
        <v>0.46126575446832402</v>
      </c>
      <c r="L662" s="17">
        <v>0.36527993814644</v>
      </c>
      <c r="M662" s="17"/>
      <c r="N662" s="17">
        <v>0.35772294119909698</v>
      </c>
      <c r="O662" s="17">
        <v>0.33369469634445997</v>
      </c>
      <c r="P662" s="17">
        <v>0.39903403379831198</v>
      </c>
      <c r="Q662" s="17">
        <v>0.28326079610268001</v>
      </c>
      <c r="R662" s="17">
        <v>0.30239737703587</v>
      </c>
      <c r="S662" s="17">
        <v>0.412240333529722</v>
      </c>
      <c r="T662" s="17">
        <v>0.447893117447766</v>
      </c>
      <c r="U662" s="17">
        <v>0.16771383645507601</v>
      </c>
      <c r="V662" s="17">
        <v>0.369272561724725</v>
      </c>
      <c r="W662" s="17">
        <v>0.43736337080277898</v>
      </c>
      <c r="X662" s="17">
        <v>0.31734020347039299</v>
      </c>
      <c r="Y662" s="17">
        <v>0.74488882697062597</v>
      </c>
      <c r="Z662" s="17">
        <v>0.44323847012280798</v>
      </c>
      <c r="AA662" s="17">
        <v>0.70216664967430498</v>
      </c>
      <c r="AB662" s="17">
        <v>0.13627427318834701</v>
      </c>
      <c r="AC662" s="17">
        <v>0.17494017559167499</v>
      </c>
      <c r="AD662" s="17">
        <v>0.46762225247568001</v>
      </c>
      <c r="AE662" s="17" t="s">
        <v>85</v>
      </c>
      <c r="AF662" s="17">
        <v>0</v>
      </c>
      <c r="AG662" s="17">
        <v>0.48063673367863002</v>
      </c>
      <c r="AH662" s="17" t="s">
        <v>85</v>
      </c>
      <c r="AI662" s="17"/>
      <c r="AJ662" s="17">
        <v>0.35048003961159002</v>
      </c>
      <c r="AK662" s="17">
        <v>0.38108221174777401</v>
      </c>
      <c r="AL662" s="17"/>
      <c r="AM662" s="17">
        <v>0.371493946694677</v>
      </c>
    </row>
    <row r="663" spans="2:39" x14ac:dyDescent="0.35">
      <c r="B663" t="s">
        <v>134</v>
      </c>
      <c r="C663" s="17">
        <v>0.27911744800508398</v>
      </c>
      <c r="D663" s="17">
        <v>0.24446210704389101</v>
      </c>
      <c r="E663" s="17">
        <v>0.30510954484837899</v>
      </c>
      <c r="F663" s="17"/>
      <c r="G663" s="17">
        <v>0.25882177913633803</v>
      </c>
      <c r="H663" s="17">
        <v>0.32477950678330902</v>
      </c>
      <c r="I663" s="17">
        <v>0.30834175267074099</v>
      </c>
      <c r="J663" s="17">
        <v>0.294277002196774</v>
      </c>
      <c r="K663" s="17">
        <v>0.17969500843640901</v>
      </c>
      <c r="L663" s="17">
        <v>0.26762730211689101</v>
      </c>
      <c r="M663" s="17"/>
      <c r="N663" s="17">
        <v>0.28507515505221098</v>
      </c>
      <c r="O663" s="17">
        <v>0.32066668801966303</v>
      </c>
      <c r="P663" s="17">
        <v>0.22027663283391299</v>
      </c>
      <c r="Q663" s="17">
        <v>0.41236719119207399</v>
      </c>
      <c r="R663" s="17">
        <v>0.30920425005058</v>
      </c>
      <c r="S663" s="17">
        <v>0.202421803019423</v>
      </c>
      <c r="T663" s="17">
        <v>0.21484042189503599</v>
      </c>
      <c r="U663" s="17">
        <v>0.221814450516612</v>
      </c>
      <c r="V663" s="17">
        <v>0.31242984680542102</v>
      </c>
      <c r="W663" s="17">
        <v>0.32404968672041101</v>
      </c>
      <c r="X663" s="17">
        <v>0.165944771391592</v>
      </c>
      <c r="Y663" s="17">
        <v>0</v>
      </c>
      <c r="Z663" s="17">
        <v>0.29229846475061599</v>
      </c>
      <c r="AA663" s="17">
        <v>0.113925461483686</v>
      </c>
      <c r="AB663" s="17">
        <v>0.51811365487570704</v>
      </c>
      <c r="AC663" s="17">
        <v>0.283061796302431</v>
      </c>
      <c r="AD663" s="17">
        <v>5.8121553509192701E-2</v>
      </c>
      <c r="AE663" s="17" t="s">
        <v>85</v>
      </c>
      <c r="AF663" s="17">
        <v>0</v>
      </c>
      <c r="AG663" s="17">
        <v>0.51936326632136998</v>
      </c>
      <c r="AH663" s="17" t="s">
        <v>85</v>
      </c>
      <c r="AI663" s="17"/>
      <c r="AJ663" s="17">
        <v>0.307906614685373</v>
      </c>
      <c r="AK663" s="17">
        <v>0.25845974454769399</v>
      </c>
      <c r="AL663" s="17"/>
      <c r="AM663" s="17">
        <v>0.27911744800508398</v>
      </c>
    </row>
    <row r="664" spans="2:39" x14ac:dyDescent="0.35">
      <c r="B664" t="s">
        <v>312</v>
      </c>
      <c r="C664" s="17">
        <v>1.08366098986053E-2</v>
      </c>
      <c r="D664" s="17">
        <v>1.8584321376078902E-2</v>
      </c>
      <c r="E664" s="17">
        <v>4.5296523183494001E-3</v>
      </c>
      <c r="F664" s="17"/>
      <c r="G664" s="17">
        <v>2.81053200970178E-2</v>
      </c>
      <c r="H664" s="17">
        <v>1.8462252875585099E-2</v>
      </c>
      <c r="I664" s="17">
        <v>5.4301853748763102E-3</v>
      </c>
      <c r="J664" s="17">
        <v>0</v>
      </c>
      <c r="K664" s="17">
        <v>1.5789489980192199E-2</v>
      </c>
      <c r="L664" s="17">
        <v>0</v>
      </c>
      <c r="M664" s="17"/>
      <c r="N664" s="17">
        <v>0</v>
      </c>
      <c r="O664" s="17">
        <v>0</v>
      </c>
      <c r="P664" s="17">
        <v>2.5625100589615101E-2</v>
      </c>
      <c r="Q664" s="17">
        <v>1.1043585742174599E-2</v>
      </c>
      <c r="R664" s="17">
        <v>2.58747362702785E-2</v>
      </c>
      <c r="S664" s="17">
        <v>0</v>
      </c>
      <c r="T664" s="17">
        <v>2.01586104063569E-2</v>
      </c>
      <c r="U664" s="17">
        <v>0</v>
      </c>
      <c r="V664" s="17">
        <v>0</v>
      </c>
      <c r="W664" s="17">
        <v>1.23294867149436E-2</v>
      </c>
      <c r="X664" s="17">
        <v>0</v>
      </c>
      <c r="Y664" s="17">
        <v>0</v>
      </c>
      <c r="Z664" s="17">
        <v>0</v>
      </c>
      <c r="AA664" s="17">
        <v>0</v>
      </c>
      <c r="AB664" s="17">
        <v>0</v>
      </c>
      <c r="AC664" s="17">
        <v>0</v>
      </c>
      <c r="AD664" s="17">
        <v>0</v>
      </c>
      <c r="AE664" s="17" t="s">
        <v>85</v>
      </c>
      <c r="AF664" s="17">
        <v>0</v>
      </c>
      <c r="AG664" s="17">
        <v>0</v>
      </c>
      <c r="AH664" s="17" t="s">
        <v>85</v>
      </c>
      <c r="AI664" s="17"/>
      <c r="AJ664" s="17">
        <v>1.9329126928220999E-2</v>
      </c>
      <c r="AK664" s="17">
        <v>4.6630995056760396E-3</v>
      </c>
      <c r="AL664" s="17"/>
      <c r="AM664" s="17">
        <v>1.08366098986053E-2</v>
      </c>
    </row>
    <row r="665" spans="2:39" x14ac:dyDescent="0.35">
      <c r="B665" t="s">
        <v>313</v>
      </c>
      <c r="C665" s="17">
        <v>4.8606205260923402E-3</v>
      </c>
      <c r="D665" s="17">
        <v>6.2831521519822898E-3</v>
      </c>
      <c r="E665" s="17">
        <v>3.72286438980455E-3</v>
      </c>
      <c r="F665" s="17"/>
      <c r="G665" s="17">
        <v>0</v>
      </c>
      <c r="H665" s="17">
        <v>1.1621928908976301E-2</v>
      </c>
      <c r="I665" s="17">
        <v>0</v>
      </c>
      <c r="J665" s="17">
        <v>1.5832834748977401E-2</v>
      </c>
      <c r="K665" s="17">
        <v>0</v>
      </c>
      <c r="L665" s="17">
        <v>0</v>
      </c>
      <c r="M665" s="17"/>
      <c r="N665" s="17">
        <v>0</v>
      </c>
      <c r="O665" s="17">
        <v>8.9221119400835595E-3</v>
      </c>
      <c r="P665" s="17">
        <v>1.2494260752314801E-2</v>
      </c>
      <c r="Q665" s="17">
        <v>0</v>
      </c>
      <c r="R665" s="17">
        <v>0</v>
      </c>
      <c r="S665" s="17">
        <v>0</v>
      </c>
      <c r="T665" s="17">
        <v>1.0114364966993699E-2</v>
      </c>
      <c r="U665" s="17">
        <v>0</v>
      </c>
      <c r="V665" s="17">
        <v>0</v>
      </c>
      <c r="W665" s="17">
        <v>0</v>
      </c>
      <c r="X665" s="17">
        <v>0</v>
      </c>
      <c r="Y665" s="17">
        <v>0</v>
      </c>
      <c r="Z665" s="17">
        <v>0</v>
      </c>
      <c r="AA665" s="17">
        <v>0</v>
      </c>
      <c r="AB665" s="17">
        <v>0</v>
      </c>
      <c r="AC665" s="17">
        <v>0</v>
      </c>
      <c r="AD665" s="17">
        <v>0</v>
      </c>
      <c r="AE665" s="17" t="s">
        <v>85</v>
      </c>
      <c r="AF665" s="17">
        <v>0</v>
      </c>
      <c r="AG665" s="17">
        <v>0</v>
      </c>
      <c r="AH665" s="17" t="s">
        <v>85</v>
      </c>
      <c r="AI665" s="17"/>
      <c r="AJ665" s="17">
        <v>1.14440294919306E-2</v>
      </c>
      <c r="AK665" s="17">
        <v>0</v>
      </c>
      <c r="AL665" s="17"/>
      <c r="AM665" s="17">
        <v>4.8606205260923402E-3</v>
      </c>
    </row>
    <row r="666" spans="2:39" x14ac:dyDescent="0.35">
      <c r="B666" t="s">
        <v>62</v>
      </c>
      <c r="C666" s="17">
        <v>8.7751403133286193E-2</v>
      </c>
      <c r="D666" s="17">
        <v>4.3864490887065899E-2</v>
      </c>
      <c r="E666" s="17">
        <v>0.124528739059832</v>
      </c>
      <c r="F666" s="17"/>
      <c r="G666" s="17">
        <v>8.4457249533063494E-2</v>
      </c>
      <c r="H666" s="17">
        <v>9.3477222219269698E-2</v>
      </c>
      <c r="I666" s="17">
        <v>7.1599290868437193E-2</v>
      </c>
      <c r="J666" s="17">
        <v>5.3968165019935302E-2</v>
      </c>
      <c r="K666" s="17">
        <v>7.3473644083795697E-2</v>
      </c>
      <c r="L666" s="17">
        <v>0.17251243783506801</v>
      </c>
      <c r="M666" s="17"/>
      <c r="N666" s="17">
        <v>0</v>
      </c>
      <c r="O666" s="17">
        <v>0.12509132156192801</v>
      </c>
      <c r="P666" s="17">
        <v>5.1722950902987598E-2</v>
      </c>
      <c r="Q666" s="17">
        <v>4.5619187686203697E-2</v>
      </c>
      <c r="R666" s="17">
        <v>0.13738491898446401</v>
      </c>
      <c r="S666" s="17">
        <v>0</v>
      </c>
      <c r="T666" s="17">
        <v>6.7759601332695998E-2</v>
      </c>
      <c r="U666" s="17">
        <v>0.41238152825482</v>
      </c>
      <c r="V666" s="17">
        <v>8.7186206687675696E-2</v>
      </c>
      <c r="W666" s="17">
        <v>7.5388390399545605E-2</v>
      </c>
      <c r="X666" s="17">
        <v>0</v>
      </c>
      <c r="Y666" s="17">
        <v>0</v>
      </c>
      <c r="Z666" s="17">
        <v>0</v>
      </c>
      <c r="AA666" s="17">
        <v>0</v>
      </c>
      <c r="AB666" s="17">
        <v>9.9057302436209096E-2</v>
      </c>
      <c r="AC666" s="17">
        <v>0.124250954465374</v>
      </c>
      <c r="AD666" s="17">
        <v>0.160679026322921</v>
      </c>
      <c r="AE666" s="17" t="s">
        <v>85</v>
      </c>
      <c r="AF666" s="17">
        <v>1</v>
      </c>
      <c r="AG666" s="17">
        <v>0</v>
      </c>
      <c r="AH666" s="17" t="s">
        <v>85</v>
      </c>
      <c r="AI666" s="17"/>
      <c r="AJ666" s="17">
        <v>0.10606376371144501</v>
      </c>
      <c r="AK666" s="17">
        <v>7.5801936073436604E-2</v>
      </c>
      <c r="AL666" s="17"/>
      <c r="AM666" s="17">
        <v>8.7751403133286193E-2</v>
      </c>
    </row>
    <row r="667" spans="2:39" x14ac:dyDescent="0.35">
      <c r="B667" t="s">
        <v>137</v>
      </c>
      <c r="C667" s="17">
        <v>0.61743391843693296</v>
      </c>
      <c r="D667" s="17">
        <v>0.68680592854098199</v>
      </c>
      <c r="E667" s="17">
        <v>0.56210919938363402</v>
      </c>
      <c r="F667" s="17"/>
      <c r="G667" s="17">
        <v>0.62861565123357999</v>
      </c>
      <c r="H667" s="17">
        <v>0.55165908921286</v>
      </c>
      <c r="I667" s="17">
        <v>0.61462877108594505</v>
      </c>
      <c r="J667" s="17">
        <v>0.63592199803431404</v>
      </c>
      <c r="K667" s="17">
        <v>0.73104185749960304</v>
      </c>
      <c r="L667" s="17">
        <v>0.55986026004804101</v>
      </c>
      <c r="M667" s="17"/>
      <c r="N667" s="17">
        <v>0.71492484494778896</v>
      </c>
      <c r="O667" s="17">
        <v>0.54531987847832597</v>
      </c>
      <c r="P667" s="17">
        <v>0.68988105492117002</v>
      </c>
      <c r="Q667" s="17">
        <v>0.53097003537954801</v>
      </c>
      <c r="R667" s="17">
        <v>0.52753609469467799</v>
      </c>
      <c r="S667" s="17">
        <v>0.79757819698057697</v>
      </c>
      <c r="T667" s="17">
        <v>0.68712700139891802</v>
      </c>
      <c r="U667" s="17">
        <v>0.36580402122856798</v>
      </c>
      <c r="V667" s="17">
        <v>0.60038394650690297</v>
      </c>
      <c r="W667" s="17">
        <v>0.58823243616510001</v>
      </c>
      <c r="X667" s="17">
        <v>0.83405522860840797</v>
      </c>
      <c r="Y667" s="17">
        <v>1</v>
      </c>
      <c r="Z667" s="17">
        <v>0.70770153524938395</v>
      </c>
      <c r="AA667" s="17">
        <v>0.88607453851631401</v>
      </c>
      <c r="AB667" s="17">
        <v>0.38282904268808399</v>
      </c>
      <c r="AC667" s="17">
        <v>0.59268724923219496</v>
      </c>
      <c r="AD667" s="17">
        <v>0.78119942016788602</v>
      </c>
      <c r="AE667" s="17" t="s">
        <v>85</v>
      </c>
      <c r="AF667" s="17">
        <v>0</v>
      </c>
      <c r="AG667" s="17">
        <v>0.48063673367863002</v>
      </c>
      <c r="AH667" s="17" t="s">
        <v>85</v>
      </c>
      <c r="AI667" s="17"/>
      <c r="AJ667" s="17">
        <v>0.55525646518303096</v>
      </c>
      <c r="AK667" s="17">
        <v>0.66107521987319395</v>
      </c>
      <c r="AL667" s="17"/>
      <c r="AM667" s="17">
        <v>0.61743391843693296</v>
      </c>
    </row>
    <row r="668" spans="2:39" x14ac:dyDescent="0.35">
      <c r="B668" t="s">
        <v>138</v>
      </c>
      <c r="C668" s="17">
        <v>1.56972304246977E-2</v>
      </c>
      <c r="D668" s="17">
        <v>2.48674735280612E-2</v>
      </c>
      <c r="E668" s="17">
        <v>8.2525167081539501E-3</v>
      </c>
      <c r="F668" s="17"/>
      <c r="G668" s="17">
        <v>2.81053200970178E-2</v>
      </c>
      <c r="H668" s="17">
        <v>3.00841817845614E-2</v>
      </c>
      <c r="I668" s="17">
        <v>5.4301853748763102E-3</v>
      </c>
      <c r="J668" s="17">
        <v>1.5832834748977401E-2</v>
      </c>
      <c r="K668" s="17">
        <v>1.5789489980192199E-2</v>
      </c>
      <c r="L668" s="17">
        <v>0</v>
      </c>
      <c r="M668" s="17"/>
      <c r="N668" s="17">
        <v>0</v>
      </c>
      <c r="O668" s="17">
        <v>8.9221119400835595E-3</v>
      </c>
      <c r="P668" s="17">
        <v>3.8119361341929801E-2</v>
      </c>
      <c r="Q668" s="17">
        <v>1.1043585742174599E-2</v>
      </c>
      <c r="R668" s="17">
        <v>2.58747362702785E-2</v>
      </c>
      <c r="S668" s="17">
        <v>0</v>
      </c>
      <c r="T668" s="17">
        <v>3.0272975373350601E-2</v>
      </c>
      <c r="U668" s="17">
        <v>0</v>
      </c>
      <c r="V668" s="17">
        <v>0</v>
      </c>
      <c r="W668" s="17">
        <v>1.23294867149436E-2</v>
      </c>
      <c r="X668" s="17">
        <v>0</v>
      </c>
      <c r="Y668" s="17">
        <v>0</v>
      </c>
      <c r="Z668" s="17">
        <v>0</v>
      </c>
      <c r="AA668" s="17">
        <v>0</v>
      </c>
      <c r="AB668" s="17">
        <v>0</v>
      </c>
      <c r="AC668" s="17">
        <v>0</v>
      </c>
      <c r="AD668" s="17">
        <v>0</v>
      </c>
      <c r="AE668" s="17" t="s">
        <v>85</v>
      </c>
      <c r="AF668" s="17">
        <v>0</v>
      </c>
      <c r="AG668" s="17">
        <v>0</v>
      </c>
      <c r="AH668" s="17" t="s">
        <v>85</v>
      </c>
      <c r="AI668" s="17"/>
      <c r="AJ668" s="17">
        <v>3.07731564201516E-2</v>
      </c>
      <c r="AK668" s="17">
        <v>4.6630995056760396E-3</v>
      </c>
      <c r="AL668" s="17"/>
      <c r="AM668" s="17">
        <v>1.56972304246977E-2</v>
      </c>
    </row>
    <row r="669" spans="2:39" x14ac:dyDescent="0.35">
      <c r="B669" t="s">
        <v>139</v>
      </c>
      <c r="C669" s="17">
        <v>0.60173668801223501</v>
      </c>
      <c r="D669" s="17">
        <v>0.66193845501292103</v>
      </c>
      <c r="E669" s="17">
        <v>0.55385668267548005</v>
      </c>
      <c r="F669" s="17"/>
      <c r="G669" s="17">
        <v>0.60051033113656305</v>
      </c>
      <c r="H669" s="17">
        <v>0.52157490742829904</v>
      </c>
      <c r="I669" s="17">
        <v>0.609198585711069</v>
      </c>
      <c r="J669" s="17">
        <v>0.62008916328533603</v>
      </c>
      <c r="K669" s="17">
        <v>0.71525236751941002</v>
      </c>
      <c r="L669" s="17">
        <v>0.55986026004804101</v>
      </c>
      <c r="M669" s="17"/>
      <c r="N669" s="17">
        <v>0.71492484494778896</v>
      </c>
      <c r="O669" s="17">
        <v>0.536397766538242</v>
      </c>
      <c r="P669" s="17">
        <v>0.65176169357923996</v>
      </c>
      <c r="Q669" s="17">
        <v>0.519926449637373</v>
      </c>
      <c r="R669" s="17">
        <v>0.50166135842439996</v>
      </c>
      <c r="S669" s="17">
        <v>0.79757819698057697</v>
      </c>
      <c r="T669" s="17">
        <v>0.65685402602556697</v>
      </c>
      <c r="U669" s="17">
        <v>0.36580402122856798</v>
      </c>
      <c r="V669" s="17">
        <v>0.60038394650690297</v>
      </c>
      <c r="W669" s="17">
        <v>0.57590294945015597</v>
      </c>
      <c r="X669" s="17">
        <v>0.83405522860840797</v>
      </c>
      <c r="Y669" s="17">
        <v>1</v>
      </c>
      <c r="Z669" s="17">
        <v>0.70770153524938395</v>
      </c>
      <c r="AA669" s="17">
        <v>0.88607453851631401</v>
      </c>
      <c r="AB669" s="17">
        <v>0.38282904268808399</v>
      </c>
      <c r="AC669" s="17">
        <v>0.59268724923219496</v>
      </c>
      <c r="AD669" s="17">
        <v>0.78119942016788602</v>
      </c>
      <c r="AE669" s="17" t="s">
        <v>85</v>
      </c>
      <c r="AF669" s="17">
        <v>0</v>
      </c>
      <c r="AG669" s="17">
        <v>0.48063673367863002</v>
      </c>
      <c r="AH669" s="17" t="s">
        <v>85</v>
      </c>
      <c r="AI669" s="17"/>
      <c r="AJ669" s="17">
        <v>0.52448330876287896</v>
      </c>
      <c r="AK669" s="17">
        <v>0.65641212036751795</v>
      </c>
      <c r="AL669" s="17"/>
      <c r="AM669" s="17">
        <v>0.60173668801223501</v>
      </c>
    </row>
    <row r="670" spans="2:39" x14ac:dyDescent="0.35">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row>
    <row r="671" spans="2:39" x14ac:dyDescent="0.35">
      <c r="B671" s="6" t="s">
        <v>323</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row>
    <row r="672" spans="2:39" x14ac:dyDescent="0.35">
      <c r="B672" s="24" t="s">
        <v>65</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row>
    <row r="673" spans="2:39" x14ac:dyDescent="0.35">
      <c r="B673" t="s">
        <v>318</v>
      </c>
      <c r="C673" s="17">
        <v>0.25267477561766599</v>
      </c>
      <c r="D673" s="17">
        <v>0.26404432171593201</v>
      </c>
      <c r="E673" s="17">
        <v>0.242609270253686</v>
      </c>
      <c r="F673" s="17"/>
      <c r="G673" s="17">
        <v>0.25524292302677098</v>
      </c>
      <c r="H673" s="17">
        <v>0.19107798587642999</v>
      </c>
      <c r="I673" s="17">
        <v>0.27342683406819301</v>
      </c>
      <c r="J673" s="17">
        <v>0.217004611781007</v>
      </c>
      <c r="K673" s="17">
        <v>0.24125610175598999</v>
      </c>
      <c r="L673" s="17">
        <v>0.32931975461135199</v>
      </c>
      <c r="M673" s="17"/>
      <c r="N673" s="17">
        <v>0.23765487435128099</v>
      </c>
      <c r="O673" s="17">
        <v>0.22392630851683901</v>
      </c>
      <c r="P673" s="17">
        <v>0.19140820617041199</v>
      </c>
      <c r="Q673" s="17">
        <v>0.303810507883992</v>
      </c>
      <c r="R673" s="17">
        <v>0.34120153503186801</v>
      </c>
      <c r="S673" s="17">
        <v>0.50105034464572096</v>
      </c>
      <c r="T673" s="17">
        <v>0.30108080769739798</v>
      </c>
      <c r="U673" s="17">
        <v>0.458373220264915</v>
      </c>
      <c r="V673" s="17">
        <v>0.35052474209033002</v>
      </c>
      <c r="W673" s="17">
        <v>0.23921464094020001</v>
      </c>
      <c r="X673" s="17">
        <v>0.13782307039126701</v>
      </c>
      <c r="Y673" s="17">
        <v>1.07584772784922E-2</v>
      </c>
      <c r="Z673" s="17">
        <v>0.32529146707041201</v>
      </c>
      <c r="AA673" s="17">
        <v>0.24481649309088299</v>
      </c>
      <c r="AB673" s="17">
        <v>0.173605256752555</v>
      </c>
      <c r="AC673" s="17">
        <v>0.26075759246308999</v>
      </c>
      <c r="AD673" s="17">
        <v>0.15075837661916899</v>
      </c>
      <c r="AE673" s="17">
        <v>0</v>
      </c>
      <c r="AF673" s="17">
        <v>0.121553334975844</v>
      </c>
      <c r="AG673" s="17">
        <v>0.281894897134019</v>
      </c>
      <c r="AH673" s="17">
        <v>0</v>
      </c>
      <c r="AI673" s="17"/>
      <c r="AJ673" s="17">
        <v>0.26150087020644902</v>
      </c>
      <c r="AK673" s="17">
        <v>0.24496004702777599</v>
      </c>
      <c r="AL673" s="17"/>
      <c r="AM673" s="17">
        <v>0.27107698176906198</v>
      </c>
    </row>
    <row r="674" spans="2:39" x14ac:dyDescent="0.35">
      <c r="B674" t="s">
        <v>319</v>
      </c>
      <c r="C674" s="17">
        <v>0.42364609272634202</v>
      </c>
      <c r="D674" s="17">
        <v>0.41953066555922203</v>
      </c>
      <c r="E674" s="17">
        <v>0.42917778729368</v>
      </c>
      <c r="F674" s="17"/>
      <c r="G674" s="17">
        <v>0.35932238046675202</v>
      </c>
      <c r="H674" s="17">
        <v>0.49659343172333398</v>
      </c>
      <c r="I674" s="17">
        <v>0.32333409247835998</v>
      </c>
      <c r="J674" s="17">
        <v>0.37265647229487697</v>
      </c>
      <c r="K674" s="17">
        <v>0.44785643467682501</v>
      </c>
      <c r="L674" s="17">
        <v>0.53139863183815494</v>
      </c>
      <c r="M674" s="17"/>
      <c r="N674" s="17">
        <v>0.418301833641123</v>
      </c>
      <c r="O674" s="17">
        <v>0.37042161544072</v>
      </c>
      <c r="P674" s="17">
        <v>0.528450807512721</v>
      </c>
      <c r="Q674" s="17">
        <v>0.41684031248693298</v>
      </c>
      <c r="R674" s="17">
        <v>0.379631040361259</v>
      </c>
      <c r="S674" s="17">
        <v>0.23493722983496501</v>
      </c>
      <c r="T674" s="17">
        <v>0.44287459453511202</v>
      </c>
      <c r="U674" s="17">
        <v>0.30628694877995599</v>
      </c>
      <c r="V674" s="17">
        <v>0.150080016497843</v>
      </c>
      <c r="W674" s="17">
        <v>0.41844841455961901</v>
      </c>
      <c r="X674" s="17">
        <v>0.44820646367560202</v>
      </c>
      <c r="Y674" s="17">
        <v>0.68068980297100201</v>
      </c>
      <c r="Z674" s="17">
        <v>0.30546600397962698</v>
      </c>
      <c r="AA674" s="17">
        <v>0.52000429364471201</v>
      </c>
      <c r="AB674" s="17">
        <v>0.33815259270921899</v>
      </c>
      <c r="AC674" s="17">
        <v>0.49038888637136302</v>
      </c>
      <c r="AD674" s="17">
        <v>0.49050842703653003</v>
      </c>
      <c r="AE674" s="17">
        <v>0.69860701368987099</v>
      </c>
      <c r="AF674" s="17">
        <v>0.76213770843850404</v>
      </c>
      <c r="AG674" s="17">
        <v>0.40832388627703398</v>
      </c>
      <c r="AH674" s="17">
        <v>0.61725707807922703</v>
      </c>
      <c r="AI674" s="17"/>
      <c r="AJ674" s="17">
        <v>0.43782993954784699</v>
      </c>
      <c r="AK674" s="17">
        <v>0.42026932300044001</v>
      </c>
      <c r="AL674" s="17"/>
      <c r="AM674" s="17">
        <v>0.45345036722896898</v>
      </c>
    </row>
    <row r="675" spans="2:39" x14ac:dyDescent="0.35">
      <c r="B675" t="s">
        <v>320</v>
      </c>
      <c r="C675" s="17">
        <v>0.28032610588565998</v>
      </c>
      <c r="D675" s="17">
        <v>0.275316923297453</v>
      </c>
      <c r="E675" s="17">
        <v>0.282530648985932</v>
      </c>
      <c r="F675" s="17"/>
      <c r="G675" s="17">
        <v>0.34776707071240998</v>
      </c>
      <c r="H675" s="17">
        <v>0.25936583983712003</v>
      </c>
      <c r="I675" s="17">
        <v>0.37345762547648298</v>
      </c>
      <c r="J675" s="17">
        <v>0.382751243793584</v>
      </c>
      <c r="K675" s="17">
        <v>0.25004089589727702</v>
      </c>
      <c r="L675" s="17">
        <v>8.7762434722602201E-2</v>
      </c>
      <c r="M675" s="17"/>
      <c r="N675" s="17">
        <v>0.31527980714276599</v>
      </c>
      <c r="O675" s="17">
        <v>0.34355907566938798</v>
      </c>
      <c r="P675" s="17">
        <v>0.24838718653143399</v>
      </c>
      <c r="Q675" s="17">
        <v>0.27002617315473099</v>
      </c>
      <c r="R675" s="17">
        <v>0.26526672144067098</v>
      </c>
      <c r="S675" s="17">
        <v>0.206059819369313</v>
      </c>
      <c r="T675" s="17">
        <v>0.22405181247116801</v>
      </c>
      <c r="U675" s="17">
        <v>0.15496382531443101</v>
      </c>
      <c r="V675" s="17">
        <v>0.41555818576828302</v>
      </c>
      <c r="W675" s="17">
        <v>0.29228719862086899</v>
      </c>
      <c r="X675" s="17">
        <v>0.41397046593313103</v>
      </c>
      <c r="Y675" s="17">
        <v>0.226324121059261</v>
      </c>
      <c r="Z675" s="17">
        <v>0.25049391193223902</v>
      </c>
      <c r="AA675" s="17">
        <v>0.185054850630474</v>
      </c>
      <c r="AB675" s="17">
        <v>0.36719979984312201</v>
      </c>
      <c r="AC675" s="17">
        <v>0.19125230765446699</v>
      </c>
      <c r="AD675" s="17">
        <v>0.29933164562018899</v>
      </c>
      <c r="AE675" s="17">
        <v>0.30139298631012901</v>
      </c>
      <c r="AF675" s="17">
        <v>0.116308956585652</v>
      </c>
      <c r="AG675" s="17">
        <v>0.30978121658894697</v>
      </c>
      <c r="AH675" s="17">
        <v>0.38274292192077303</v>
      </c>
      <c r="AI675" s="17"/>
      <c r="AJ675" s="17">
        <v>0.27594197129124298</v>
      </c>
      <c r="AK675" s="17">
        <v>0.28682624005159502</v>
      </c>
      <c r="AL675" s="17"/>
      <c r="AM675" s="17">
        <v>0.25013493646566198</v>
      </c>
    </row>
    <row r="676" spans="2:39" x14ac:dyDescent="0.35">
      <c r="B676" t="s">
        <v>321</v>
      </c>
      <c r="C676" s="17">
        <v>1.2612718018839999E-2</v>
      </c>
      <c r="D676" s="17">
        <v>1.6227788012027001E-2</v>
      </c>
      <c r="E676" s="17">
        <v>9.1640030987624899E-3</v>
      </c>
      <c r="F676" s="17"/>
      <c r="G676" s="17">
        <v>1.5770746361390701E-2</v>
      </c>
      <c r="H676" s="17">
        <v>1.8143231904089101E-2</v>
      </c>
      <c r="I676" s="17">
        <v>0</v>
      </c>
      <c r="J676" s="17">
        <v>7.3687338215906797E-3</v>
      </c>
      <c r="K676" s="17">
        <v>5.2675070059608501E-3</v>
      </c>
      <c r="L676" s="17">
        <v>3.1883771337443197E-2</v>
      </c>
      <c r="M676" s="17"/>
      <c r="N676" s="17">
        <v>1.12620124637807E-2</v>
      </c>
      <c r="O676" s="17">
        <v>1.13477245016667E-2</v>
      </c>
      <c r="P676" s="17">
        <v>5.47076089514847E-3</v>
      </c>
      <c r="Q676" s="17">
        <v>0</v>
      </c>
      <c r="R676" s="17">
        <v>3.80735630130606E-3</v>
      </c>
      <c r="S676" s="17">
        <v>0</v>
      </c>
      <c r="T676" s="17">
        <v>0</v>
      </c>
      <c r="U676" s="17">
        <v>0</v>
      </c>
      <c r="V676" s="17">
        <v>8.3837055643543199E-2</v>
      </c>
      <c r="W676" s="17">
        <v>3.6779180628748701E-2</v>
      </c>
      <c r="X676" s="17">
        <v>0</v>
      </c>
      <c r="Y676" s="17">
        <v>8.2227598691245199E-2</v>
      </c>
      <c r="Z676" s="17">
        <v>0</v>
      </c>
      <c r="AA676" s="17">
        <v>0</v>
      </c>
      <c r="AB676" s="17">
        <v>0</v>
      </c>
      <c r="AC676" s="17">
        <v>0</v>
      </c>
      <c r="AD676" s="17">
        <v>0</v>
      </c>
      <c r="AE676" s="17">
        <v>0</v>
      </c>
      <c r="AF676" s="17">
        <v>0</v>
      </c>
      <c r="AG676" s="17">
        <v>0</v>
      </c>
      <c r="AH676" s="17">
        <v>0</v>
      </c>
      <c r="AI676" s="17"/>
      <c r="AJ676" s="17">
        <v>9.4834471814175796E-3</v>
      </c>
      <c r="AK676" s="17">
        <v>1.46636931091293E-2</v>
      </c>
      <c r="AL676" s="17"/>
      <c r="AM676" s="17">
        <v>5.3133012247136404E-3</v>
      </c>
    </row>
    <row r="677" spans="2:39" x14ac:dyDescent="0.35">
      <c r="B677" t="s">
        <v>322</v>
      </c>
      <c r="C677" s="17">
        <v>3.5399388343744799E-3</v>
      </c>
      <c r="D677" s="17">
        <v>6.0024344687704904E-3</v>
      </c>
      <c r="E677" s="17">
        <v>1.1722421105863801E-3</v>
      </c>
      <c r="F677" s="17"/>
      <c r="G677" s="17">
        <v>1.0922182410077899E-2</v>
      </c>
      <c r="H677" s="17">
        <v>1.02633338370531E-2</v>
      </c>
      <c r="I677" s="17">
        <v>0</v>
      </c>
      <c r="J677" s="17">
        <v>4.2370472398181296E-3</v>
      </c>
      <c r="K677" s="17">
        <v>0</v>
      </c>
      <c r="L677" s="17">
        <v>0</v>
      </c>
      <c r="M677" s="17"/>
      <c r="N677" s="17">
        <v>0</v>
      </c>
      <c r="O677" s="17">
        <v>0</v>
      </c>
      <c r="P677" s="17">
        <v>5.47076089514847E-3</v>
      </c>
      <c r="Q677" s="17">
        <v>0</v>
      </c>
      <c r="R677" s="17">
        <v>3.80735630130606E-3</v>
      </c>
      <c r="S677" s="17">
        <v>5.7952606150000099E-2</v>
      </c>
      <c r="T677" s="17">
        <v>9.6101308096258505E-3</v>
      </c>
      <c r="U677" s="17">
        <v>0</v>
      </c>
      <c r="V677" s="17">
        <v>0</v>
      </c>
      <c r="W677" s="17">
        <v>7.5707864727100798E-3</v>
      </c>
      <c r="X677" s="17">
        <v>0</v>
      </c>
      <c r="Y677" s="17">
        <v>0</v>
      </c>
      <c r="Z677" s="17">
        <v>0</v>
      </c>
      <c r="AA677" s="17">
        <v>0</v>
      </c>
      <c r="AB677" s="17">
        <v>0</v>
      </c>
      <c r="AC677" s="17">
        <v>0</v>
      </c>
      <c r="AD677" s="17">
        <v>0</v>
      </c>
      <c r="AE677" s="17">
        <v>0</v>
      </c>
      <c r="AF677" s="17">
        <v>0</v>
      </c>
      <c r="AG677" s="17">
        <v>0</v>
      </c>
      <c r="AH677" s="17">
        <v>0</v>
      </c>
      <c r="AI677" s="17"/>
      <c r="AJ677" s="17">
        <v>1.3558173665059201E-3</v>
      </c>
      <c r="AK677" s="17">
        <v>3.8525707637236499E-3</v>
      </c>
      <c r="AL677" s="17"/>
      <c r="AM677" s="17">
        <v>4.8365446305257296E-3</v>
      </c>
    </row>
    <row r="678" spans="2:39" x14ac:dyDescent="0.35">
      <c r="B678" t="s">
        <v>62</v>
      </c>
      <c r="C678" s="17">
        <v>2.72003689171171E-2</v>
      </c>
      <c r="D678" s="17">
        <v>1.8877866946596E-2</v>
      </c>
      <c r="E678" s="17">
        <v>3.5346048257352401E-2</v>
      </c>
      <c r="F678" s="17"/>
      <c r="G678" s="17">
        <v>1.0974697022598699E-2</v>
      </c>
      <c r="H678" s="17">
        <v>2.4556176821973901E-2</v>
      </c>
      <c r="I678" s="17">
        <v>2.9781447976964099E-2</v>
      </c>
      <c r="J678" s="17">
        <v>1.5981891069122602E-2</v>
      </c>
      <c r="K678" s="17">
        <v>5.5579060663947299E-2</v>
      </c>
      <c r="L678" s="17">
        <v>1.9635407490446899E-2</v>
      </c>
      <c r="M678" s="17"/>
      <c r="N678" s="17">
        <v>1.7501472401049201E-2</v>
      </c>
      <c r="O678" s="17">
        <v>5.0745275871385699E-2</v>
      </c>
      <c r="P678" s="17">
        <v>2.0812277995135801E-2</v>
      </c>
      <c r="Q678" s="17">
        <v>9.3230064743438507E-3</v>
      </c>
      <c r="R678" s="17">
        <v>6.2859905635887503E-3</v>
      </c>
      <c r="S678" s="17">
        <v>0</v>
      </c>
      <c r="T678" s="17">
        <v>2.2382654486696001E-2</v>
      </c>
      <c r="U678" s="17">
        <v>8.0376005640697704E-2</v>
      </c>
      <c r="V678" s="17">
        <v>0</v>
      </c>
      <c r="W678" s="17">
        <v>5.6997787778536504E-3</v>
      </c>
      <c r="X678" s="17">
        <v>0</v>
      </c>
      <c r="Y678" s="17">
        <v>0</v>
      </c>
      <c r="Z678" s="17">
        <v>0.11874861701772101</v>
      </c>
      <c r="AA678" s="17">
        <v>5.0124362633931503E-2</v>
      </c>
      <c r="AB678" s="17">
        <v>0.121042350695104</v>
      </c>
      <c r="AC678" s="17">
        <v>5.7601213511079399E-2</v>
      </c>
      <c r="AD678" s="17">
        <v>5.9401550724111303E-2</v>
      </c>
      <c r="AE678" s="17">
        <v>0</v>
      </c>
      <c r="AF678" s="17">
        <v>0</v>
      </c>
      <c r="AG678" s="17">
        <v>0</v>
      </c>
      <c r="AH678" s="17">
        <v>0</v>
      </c>
      <c r="AI678" s="17"/>
      <c r="AJ678" s="17">
        <v>1.38879544065377E-2</v>
      </c>
      <c r="AK678" s="17">
        <v>2.9428126047335901E-2</v>
      </c>
      <c r="AL678" s="17"/>
      <c r="AM678" s="17">
        <v>1.5187868681067E-2</v>
      </c>
    </row>
    <row r="679" spans="2:39"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row>
    <row r="680" spans="2:39" x14ac:dyDescent="0.35">
      <c r="B680" s="6" t="s">
        <v>331</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row>
    <row r="681" spans="2:39" x14ac:dyDescent="0.35">
      <c r="B681" s="24" t="s">
        <v>65</v>
      </c>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row>
    <row r="682" spans="2:39" x14ac:dyDescent="0.35">
      <c r="B682" t="s">
        <v>324</v>
      </c>
      <c r="C682" s="17">
        <v>0.25910217156027399</v>
      </c>
      <c r="D682" s="17">
        <v>0.266000977799354</v>
      </c>
      <c r="E682" s="17">
        <v>0.253382417076086</v>
      </c>
      <c r="F682" s="17"/>
      <c r="G682" s="17">
        <v>0.27847151979434098</v>
      </c>
      <c r="H682" s="17">
        <v>0.233840704224791</v>
      </c>
      <c r="I682" s="17">
        <v>0.30214758919107298</v>
      </c>
      <c r="J682" s="17">
        <v>0.24288551977119899</v>
      </c>
      <c r="K682" s="17">
        <v>0.24979674164381799</v>
      </c>
      <c r="L682" s="17">
        <v>0.24876338160289299</v>
      </c>
      <c r="M682" s="17"/>
      <c r="N682" s="17">
        <v>0.29324129075678401</v>
      </c>
      <c r="O682" s="17">
        <v>0.23869667334455499</v>
      </c>
      <c r="P682" s="17">
        <v>0.22616870810054901</v>
      </c>
      <c r="Q682" s="17">
        <v>0.29377372766077797</v>
      </c>
      <c r="R682" s="17">
        <v>0.33247187932703498</v>
      </c>
      <c r="S682" s="17">
        <v>0.53092686333775196</v>
      </c>
      <c r="T682" s="17">
        <v>0.27352903414538199</v>
      </c>
      <c r="U682" s="17">
        <v>0.36146834543116801</v>
      </c>
      <c r="V682" s="17">
        <v>0.29905881986913502</v>
      </c>
      <c r="W682" s="17">
        <v>0.221061061313714</v>
      </c>
      <c r="X682" s="17">
        <v>0.27018600137347398</v>
      </c>
      <c r="Y682" s="17">
        <v>4.5079686562658802E-2</v>
      </c>
      <c r="Z682" s="17">
        <v>0.28093836792730098</v>
      </c>
      <c r="AA682" s="17">
        <v>0.30557564446540197</v>
      </c>
      <c r="AB682" s="17">
        <v>0.199984509818879</v>
      </c>
      <c r="AC682" s="17">
        <v>0.40299381408413298</v>
      </c>
      <c r="AD682" s="17">
        <v>0.105082906929149</v>
      </c>
      <c r="AE682" s="17">
        <v>0.41021752798031502</v>
      </c>
      <c r="AF682" s="17">
        <v>0</v>
      </c>
      <c r="AG682" s="17">
        <v>0.21206842729387601</v>
      </c>
      <c r="AH682" s="17">
        <v>0.18580657983621099</v>
      </c>
      <c r="AI682" s="17"/>
      <c r="AJ682" s="17">
        <v>0.25324964237081099</v>
      </c>
      <c r="AK682" s="17">
        <v>0.25668513977260798</v>
      </c>
      <c r="AL682" s="17"/>
      <c r="AM682" s="17">
        <v>0.27500043248439499</v>
      </c>
    </row>
    <row r="683" spans="2:39" x14ac:dyDescent="0.35">
      <c r="B683" t="s">
        <v>325</v>
      </c>
      <c r="C683" s="17">
        <v>0.46704402465379802</v>
      </c>
      <c r="D683" s="17">
        <v>0.44003904161010599</v>
      </c>
      <c r="E683" s="17">
        <v>0.49355239275416402</v>
      </c>
      <c r="F683" s="17"/>
      <c r="G683" s="17">
        <v>0.464561988998903</v>
      </c>
      <c r="H683" s="17">
        <v>0.57949636407540805</v>
      </c>
      <c r="I683" s="17">
        <v>0.44584663848420297</v>
      </c>
      <c r="J683" s="17">
        <v>0.50681214678375397</v>
      </c>
      <c r="K683" s="17">
        <v>0.51627124087642695</v>
      </c>
      <c r="L683" s="17">
        <v>0.30547567547029397</v>
      </c>
      <c r="M683" s="17"/>
      <c r="N683" s="17">
        <v>0.48182890164862602</v>
      </c>
      <c r="O683" s="17">
        <v>0.44212948934574298</v>
      </c>
      <c r="P683" s="17">
        <v>0.58088012874928796</v>
      </c>
      <c r="Q683" s="17">
        <v>0.44866342933300901</v>
      </c>
      <c r="R683" s="17">
        <v>0.46220031416910101</v>
      </c>
      <c r="S683" s="17">
        <v>0.37835780115470602</v>
      </c>
      <c r="T683" s="17">
        <v>0.46463457334885</v>
      </c>
      <c r="U683" s="17">
        <v>0.41078938696991402</v>
      </c>
      <c r="V683" s="17">
        <v>0.39063150669778202</v>
      </c>
      <c r="W683" s="17">
        <v>0.416473514742144</v>
      </c>
      <c r="X683" s="17">
        <v>0.54392305784974604</v>
      </c>
      <c r="Y683" s="17">
        <v>0.56710681545238795</v>
      </c>
      <c r="Z683" s="17">
        <v>0.40446718362762002</v>
      </c>
      <c r="AA683" s="17">
        <v>0.38881778776123499</v>
      </c>
      <c r="AB683" s="17">
        <v>0.41666433390868601</v>
      </c>
      <c r="AC683" s="17">
        <v>0.52611198485460997</v>
      </c>
      <c r="AD683" s="17">
        <v>0.54867531222449994</v>
      </c>
      <c r="AE683" s="17">
        <v>0.28838948570955503</v>
      </c>
      <c r="AF683" s="17">
        <v>0.48082492248998199</v>
      </c>
      <c r="AG683" s="17">
        <v>0.67440581510033504</v>
      </c>
      <c r="AH683" s="17">
        <v>0.18580657983621099</v>
      </c>
      <c r="AI683" s="17"/>
      <c r="AJ683" s="17">
        <v>0.56400005090446104</v>
      </c>
      <c r="AK683" s="17">
        <v>0.42370148442682898</v>
      </c>
      <c r="AL683" s="17"/>
      <c r="AM683" s="17">
        <v>0.50731246011632702</v>
      </c>
    </row>
    <row r="684" spans="2:39" x14ac:dyDescent="0.35">
      <c r="B684" t="s">
        <v>326</v>
      </c>
      <c r="C684" s="17">
        <v>0.21601455526848401</v>
      </c>
      <c r="D684" s="17">
        <v>0.21988586963137099</v>
      </c>
      <c r="E684" s="17">
        <v>0.21070933470362799</v>
      </c>
      <c r="F684" s="17"/>
      <c r="G684" s="17">
        <v>0.21322983021957601</v>
      </c>
      <c r="H684" s="17">
        <v>0.149031294954344</v>
      </c>
      <c r="I684" s="17">
        <v>0.20977899691632601</v>
      </c>
      <c r="J684" s="17">
        <v>0.232217835961362</v>
      </c>
      <c r="K684" s="17">
        <v>0.15493755026706399</v>
      </c>
      <c r="L684" s="17">
        <v>0.32630510713672001</v>
      </c>
      <c r="M684" s="17"/>
      <c r="N684" s="17">
        <v>0.20742833519354101</v>
      </c>
      <c r="O684" s="17">
        <v>0.28592908809485501</v>
      </c>
      <c r="P684" s="17">
        <v>0.15302573072651501</v>
      </c>
      <c r="Q684" s="17">
        <v>0.25756284300621302</v>
      </c>
      <c r="R684" s="17">
        <v>0.188692294682964</v>
      </c>
      <c r="S684" s="17">
        <v>9.07153355075421E-2</v>
      </c>
      <c r="T684" s="17">
        <v>0.16515561442201501</v>
      </c>
      <c r="U684" s="17">
        <v>0.14736626195822</v>
      </c>
      <c r="V684" s="17">
        <v>0.26822198132603797</v>
      </c>
      <c r="W684" s="17">
        <v>0.24988398163718101</v>
      </c>
      <c r="X684" s="17">
        <v>0.18589094077678001</v>
      </c>
      <c r="Y684" s="17">
        <v>0.31511033295026197</v>
      </c>
      <c r="Z684" s="17">
        <v>0.23393970164268599</v>
      </c>
      <c r="AA684" s="17">
        <v>0.30560656777336298</v>
      </c>
      <c r="AB684" s="17">
        <v>0.26230880557733</v>
      </c>
      <c r="AC684" s="17">
        <v>7.0894201061257003E-2</v>
      </c>
      <c r="AD684" s="17">
        <v>0.16657878942044499</v>
      </c>
      <c r="AE684" s="17">
        <v>0.30139298631012901</v>
      </c>
      <c r="AF684" s="17">
        <v>0</v>
      </c>
      <c r="AG684" s="17">
        <v>0.11352575760578899</v>
      </c>
      <c r="AH684" s="17">
        <v>0.62838684032757897</v>
      </c>
      <c r="AI684" s="17"/>
      <c r="AJ684" s="17">
        <v>0.16348933000580301</v>
      </c>
      <c r="AK684" s="17">
        <v>0.245744694277131</v>
      </c>
      <c r="AL684" s="17"/>
      <c r="AM684" s="17">
        <v>0.18774701435642999</v>
      </c>
    </row>
    <row r="685" spans="2:39" x14ac:dyDescent="0.35">
      <c r="B685" t="s">
        <v>327</v>
      </c>
      <c r="C685" s="17">
        <v>3.4202215160600201E-2</v>
      </c>
      <c r="D685" s="17">
        <v>4.35711883917482E-2</v>
      </c>
      <c r="E685" s="17">
        <v>2.5269927053484301E-2</v>
      </c>
      <c r="F685" s="17"/>
      <c r="G685" s="17">
        <v>3.4003152364138901E-2</v>
      </c>
      <c r="H685" s="17">
        <v>3.10258370768637E-2</v>
      </c>
      <c r="I685" s="17">
        <v>1.98116807552218E-2</v>
      </c>
      <c r="J685" s="17">
        <v>0</v>
      </c>
      <c r="K685" s="17">
        <v>0</v>
      </c>
      <c r="L685" s="17">
        <v>0.119455835790092</v>
      </c>
      <c r="M685" s="17"/>
      <c r="N685" s="17">
        <v>0</v>
      </c>
      <c r="O685" s="17">
        <v>6.8632915574547999E-3</v>
      </c>
      <c r="P685" s="17">
        <v>2.3769498763035898E-2</v>
      </c>
      <c r="Q685" s="17">
        <v>0</v>
      </c>
      <c r="R685" s="17">
        <v>1.6635511820899802E-2</v>
      </c>
      <c r="S685" s="17">
        <v>0</v>
      </c>
      <c r="T685" s="17">
        <v>8.4274184777284794E-2</v>
      </c>
      <c r="U685" s="17">
        <v>0</v>
      </c>
      <c r="V685" s="17">
        <v>4.2087692107045098E-2</v>
      </c>
      <c r="W685" s="17">
        <v>9.1740090583687206E-2</v>
      </c>
      <c r="X685" s="17">
        <v>0</v>
      </c>
      <c r="Y685" s="17">
        <v>7.2703165034691694E-2</v>
      </c>
      <c r="Z685" s="17">
        <v>0</v>
      </c>
      <c r="AA685" s="17">
        <v>0</v>
      </c>
      <c r="AB685" s="17">
        <v>0</v>
      </c>
      <c r="AC685" s="17">
        <v>0</v>
      </c>
      <c r="AD685" s="17">
        <v>4.1805408208367603E-2</v>
      </c>
      <c r="AE685" s="17">
        <v>0</v>
      </c>
      <c r="AF685" s="17">
        <v>0.34743258758817402</v>
      </c>
      <c r="AG685" s="17">
        <v>0</v>
      </c>
      <c r="AH685" s="17">
        <v>0</v>
      </c>
      <c r="AI685" s="17"/>
      <c r="AJ685" s="17">
        <v>7.5182155367615796E-3</v>
      </c>
      <c r="AK685" s="17">
        <v>4.8849979405122403E-2</v>
      </c>
      <c r="AL685" s="17"/>
      <c r="AM685" s="17">
        <v>2.00081064336202E-2</v>
      </c>
    </row>
    <row r="686" spans="2:39" x14ac:dyDescent="0.35">
      <c r="B686" t="s">
        <v>328</v>
      </c>
      <c r="C686" s="17">
        <v>5.6155927184466901E-3</v>
      </c>
      <c r="D686" s="17">
        <v>1.14454828052969E-2</v>
      </c>
      <c r="E686" s="17">
        <v>0</v>
      </c>
      <c r="F686" s="17"/>
      <c r="G686" s="17">
        <v>0</v>
      </c>
      <c r="H686" s="17">
        <v>0</v>
      </c>
      <c r="I686" s="17">
        <v>0</v>
      </c>
      <c r="J686" s="17">
        <v>6.2699973982032701E-3</v>
      </c>
      <c r="K686" s="17">
        <v>2.5532134532515498E-2</v>
      </c>
      <c r="L686" s="17">
        <v>0</v>
      </c>
      <c r="M686" s="17"/>
      <c r="N686" s="17">
        <v>0</v>
      </c>
      <c r="O686" s="17">
        <v>0</v>
      </c>
      <c r="P686" s="17">
        <v>7.0665124606733003E-3</v>
      </c>
      <c r="Q686" s="17">
        <v>0</v>
      </c>
      <c r="R686" s="17">
        <v>0</v>
      </c>
      <c r="S686" s="17">
        <v>0</v>
      </c>
      <c r="T686" s="17">
        <v>0</v>
      </c>
      <c r="U686" s="17">
        <v>0</v>
      </c>
      <c r="V686" s="17">
        <v>0</v>
      </c>
      <c r="W686" s="17">
        <v>7.5707864727100798E-3</v>
      </c>
      <c r="X686" s="17">
        <v>0</v>
      </c>
      <c r="Y686" s="17">
        <v>0</v>
      </c>
      <c r="Z686" s="17">
        <v>0</v>
      </c>
      <c r="AA686" s="17">
        <v>0</v>
      </c>
      <c r="AB686" s="17">
        <v>0</v>
      </c>
      <c r="AC686" s="17">
        <v>0</v>
      </c>
      <c r="AD686" s="17">
        <v>0</v>
      </c>
      <c r="AE686" s="17">
        <v>0</v>
      </c>
      <c r="AF686" s="17">
        <v>0.17174248992184399</v>
      </c>
      <c r="AG686" s="17">
        <v>0</v>
      </c>
      <c r="AH686" s="17">
        <v>0</v>
      </c>
      <c r="AI686" s="17"/>
      <c r="AJ686" s="17">
        <v>5.5732258003161096E-3</v>
      </c>
      <c r="AK686" s="17">
        <v>5.8542795059753896E-3</v>
      </c>
      <c r="AL686" s="17"/>
      <c r="AM686" s="17">
        <v>7.58131610181878E-4</v>
      </c>
    </row>
    <row r="687" spans="2:39" x14ac:dyDescent="0.35">
      <c r="B687" t="s">
        <v>62</v>
      </c>
      <c r="C687" s="17">
        <v>1.80214406383968E-2</v>
      </c>
      <c r="D687" s="17">
        <v>1.9057439762123402E-2</v>
      </c>
      <c r="E687" s="17">
        <v>1.70859284126373E-2</v>
      </c>
      <c r="F687" s="17"/>
      <c r="G687" s="17">
        <v>9.7335086230401699E-3</v>
      </c>
      <c r="H687" s="17">
        <v>6.6057996685931096E-3</v>
      </c>
      <c r="I687" s="17">
        <v>2.2415094653176201E-2</v>
      </c>
      <c r="J687" s="17">
        <v>1.1814500085482E-2</v>
      </c>
      <c r="K687" s="17">
        <v>5.3462332680174897E-2</v>
      </c>
      <c r="L687" s="17">
        <v>0</v>
      </c>
      <c r="M687" s="17"/>
      <c r="N687" s="17">
        <v>1.7501472401049201E-2</v>
      </c>
      <c r="O687" s="17">
        <v>2.6381457657391801E-2</v>
      </c>
      <c r="P687" s="17">
        <v>9.0894211999384602E-3</v>
      </c>
      <c r="Q687" s="17">
        <v>0</v>
      </c>
      <c r="R687" s="17">
        <v>0</v>
      </c>
      <c r="S687" s="17">
        <v>0</v>
      </c>
      <c r="T687" s="17">
        <v>1.24065933064687E-2</v>
      </c>
      <c r="U687" s="17">
        <v>8.0376005640697704E-2</v>
      </c>
      <c r="V687" s="17">
        <v>0</v>
      </c>
      <c r="W687" s="17">
        <v>1.32705652505637E-2</v>
      </c>
      <c r="X687" s="17">
        <v>0</v>
      </c>
      <c r="Y687" s="17">
        <v>0</v>
      </c>
      <c r="Z687" s="17">
        <v>8.0654746802392999E-2</v>
      </c>
      <c r="AA687" s="17">
        <v>0</v>
      </c>
      <c r="AB687" s="17">
        <v>0.121042350695104</v>
      </c>
      <c r="AC687" s="17">
        <v>0</v>
      </c>
      <c r="AD687" s="17">
        <v>0.13785758321753899</v>
      </c>
      <c r="AE687" s="17">
        <v>0</v>
      </c>
      <c r="AF687" s="17">
        <v>0</v>
      </c>
      <c r="AG687" s="17">
        <v>0</v>
      </c>
      <c r="AH687" s="17">
        <v>0</v>
      </c>
      <c r="AI687" s="17"/>
      <c r="AJ687" s="17">
        <v>6.16953538184788E-3</v>
      </c>
      <c r="AK687" s="17">
        <v>1.9164422612334399E-2</v>
      </c>
      <c r="AL687" s="17"/>
      <c r="AM687" s="17">
        <v>9.1738549990465993E-3</v>
      </c>
    </row>
    <row r="688" spans="2:39" x14ac:dyDescent="0.35">
      <c r="B688" t="s">
        <v>329</v>
      </c>
      <c r="C688" s="17">
        <v>0.72614619621407295</v>
      </c>
      <c r="D688" s="17">
        <v>0.70604001940946104</v>
      </c>
      <c r="E688" s="17">
        <v>0.74693480983024996</v>
      </c>
      <c r="F688" s="17"/>
      <c r="G688" s="17">
        <v>0.74303350879324503</v>
      </c>
      <c r="H688" s="17">
        <v>0.81333706830019903</v>
      </c>
      <c r="I688" s="17">
        <v>0.74799422767527601</v>
      </c>
      <c r="J688" s="17">
        <v>0.74969766655495296</v>
      </c>
      <c r="K688" s="17">
        <v>0.76606798252024499</v>
      </c>
      <c r="L688" s="17">
        <v>0.55423905707318699</v>
      </c>
      <c r="M688" s="17"/>
      <c r="N688" s="17">
        <v>0.77507019240540997</v>
      </c>
      <c r="O688" s="17">
        <v>0.68082616269029805</v>
      </c>
      <c r="P688" s="17">
        <v>0.80704883684983697</v>
      </c>
      <c r="Q688" s="17">
        <v>0.74243715699378698</v>
      </c>
      <c r="R688" s="17">
        <v>0.79467219349613605</v>
      </c>
      <c r="S688" s="17">
        <v>0.90928466449245804</v>
      </c>
      <c r="T688" s="17">
        <v>0.73816360749423204</v>
      </c>
      <c r="U688" s="17">
        <v>0.77225773240108198</v>
      </c>
      <c r="V688" s="17">
        <v>0.68969032656691698</v>
      </c>
      <c r="W688" s="17">
        <v>0.63753457605585795</v>
      </c>
      <c r="X688" s="17">
        <v>0.81410905922321997</v>
      </c>
      <c r="Y688" s="17">
        <v>0.61218650201504599</v>
      </c>
      <c r="Z688" s="17">
        <v>0.685405551554921</v>
      </c>
      <c r="AA688" s="17">
        <v>0.69439343222663696</v>
      </c>
      <c r="AB688" s="17">
        <v>0.61664884372756601</v>
      </c>
      <c r="AC688" s="17">
        <v>0.92910579893874301</v>
      </c>
      <c r="AD688" s="17">
        <v>0.65375821915364996</v>
      </c>
      <c r="AE688" s="17">
        <v>0.69860701368987099</v>
      </c>
      <c r="AF688" s="17">
        <v>0.48082492248998199</v>
      </c>
      <c r="AG688" s="17">
        <v>0.88647424239421102</v>
      </c>
      <c r="AH688" s="17">
        <v>0.37161315967242098</v>
      </c>
      <c r="AI688" s="17"/>
      <c r="AJ688" s="17">
        <v>0.81724969327527197</v>
      </c>
      <c r="AK688" s="17">
        <v>0.68038662419943696</v>
      </c>
      <c r="AL688" s="17"/>
      <c r="AM688" s="17">
        <v>0.78231289260072201</v>
      </c>
    </row>
    <row r="689" spans="2:39" x14ac:dyDescent="0.35">
      <c r="B689" t="s">
        <v>330</v>
      </c>
      <c r="C689" s="17">
        <v>3.9817807879046797E-2</v>
      </c>
      <c r="D689" s="17">
        <v>5.5016671197045099E-2</v>
      </c>
      <c r="E689" s="17">
        <v>2.5269927053484301E-2</v>
      </c>
      <c r="F689" s="17"/>
      <c r="G689" s="17">
        <v>3.4003152364138901E-2</v>
      </c>
      <c r="H689" s="17">
        <v>3.10258370768637E-2</v>
      </c>
      <c r="I689" s="17">
        <v>1.98116807552218E-2</v>
      </c>
      <c r="J689" s="17">
        <v>6.2699973982032701E-3</v>
      </c>
      <c r="K689" s="17">
        <v>2.5532134532515498E-2</v>
      </c>
      <c r="L689" s="17">
        <v>0.119455835790092</v>
      </c>
      <c r="M689" s="17"/>
      <c r="N689" s="17">
        <v>0</v>
      </c>
      <c r="O689" s="17">
        <v>6.8632915574547999E-3</v>
      </c>
      <c r="P689" s="17">
        <v>3.08360112237092E-2</v>
      </c>
      <c r="Q689" s="17">
        <v>0</v>
      </c>
      <c r="R689" s="17">
        <v>1.6635511820899802E-2</v>
      </c>
      <c r="S689" s="17">
        <v>0</v>
      </c>
      <c r="T689" s="17">
        <v>8.4274184777284794E-2</v>
      </c>
      <c r="U689" s="17">
        <v>0</v>
      </c>
      <c r="V689" s="17">
        <v>4.2087692107045098E-2</v>
      </c>
      <c r="W689" s="17">
        <v>9.9310877056397295E-2</v>
      </c>
      <c r="X689" s="17">
        <v>0</v>
      </c>
      <c r="Y689" s="17">
        <v>7.2703165034691694E-2</v>
      </c>
      <c r="Z689" s="17">
        <v>0</v>
      </c>
      <c r="AA689" s="17">
        <v>0</v>
      </c>
      <c r="AB689" s="17">
        <v>0</v>
      </c>
      <c r="AC689" s="17">
        <v>0</v>
      </c>
      <c r="AD689" s="17">
        <v>4.1805408208367603E-2</v>
      </c>
      <c r="AE689" s="17">
        <v>0</v>
      </c>
      <c r="AF689" s="17">
        <v>0.51917507751001801</v>
      </c>
      <c r="AG689" s="17">
        <v>0</v>
      </c>
      <c r="AH689" s="17">
        <v>0</v>
      </c>
      <c r="AI689" s="17"/>
      <c r="AJ689" s="17">
        <v>1.30914413370777E-2</v>
      </c>
      <c r="AK689" s="17">
        <v>5.47042589110978E-2</v>
      </c>
      <c r="AL689" s="17"/>
      <c r="AM689" s="17">
        <v>2.07662380438021E-2</v>
      </c>
    </row>
    <row r="690" spans="2:39" x14ac:dyDescent="0.35">
      <c r="B690" t="s">
        <v>139</v>
      </c>
      <c r="C690" s="17">
        <v>0.68632838833502596</v>
      </c>
      <c r="D690" s="17">
        <v>0.65102334821241503</v>
      </c>
      <c r="E690" s="17">
        <v>0.72166488277676599</v>
      </c>
      <c r="F690" s="17"/>
      <c r="G690" s="17">
        <v>0.70903035642910595</v>
      </c>
      <c r="H690" s="17">
        <v>0.78231123122333501</v>
      </c>
      <c r="I690" s="17">
        <v>0.72818254692005402</v>
      </c>
      <c r="J690" s="17">
        <v>0.74342766915674996</v>
      </c>
      <c r="K690" s="17">
        <v>0.74053584798772998</v>
      </c>
      <c r="L690" s="17">
        <v>0.43478322128309499</v>
      </c>
      <c r="M690" s="17"/>
      <c r="N690" s="17">
        <v>0.77507019240540997</v>
      </c>
      <c r="O690" s="17">
        <v>0.67396287113284403</v>
      </c>
      <c r="P690" s="17">
        <v>0.77621282562612803</v>
      </c>
      <c r="Q690" s="17">
        <v>0.74243715699378698</v>
      </c>
      <c r="R690" s="17">
        <v>0.77803668167523599</v>
      </c>
      <c r="S690" s="17">
        <v>0.90928466449245804</v>
      </c>
      <c r="T690" s="17">
        <v>0.65388942271694706</v>
      </c>
      <c r="U690" s="17">
        <v>0.77225773240108198</v>
      </c>
      <c r="V690" s="17">
        <v>0.64760263445987198</v>
      </c>
      <c r="W690" s="17">
        <v>0.53822369899945999</v>
      </c>
      <c r="X690" s="17">
        <v>0.81410905922321997</v>
      </c>
      <c r="Y690" s="17">
        <v>0.539483336980355</v>
      </c>
      <c r="Z690" s="17">
        <v>0.685405551554921</v>
      </c>
      <c r="AA690" s="17">
        <v>0.69439343222663696</v>
      </c>
      <c r="AB690" s="17">
        <v>0.61664884372756601</v>
      </c>
      <c r="AC690" s="17">
        <v>0.92910579893874301</v>
      </c>
      <c r="AD690" s="17">
        <v>0.61195281094528198</v>
      </c>
      <c r="AE690" s="17">
        <v>0.69860701368987099</v>
      </c>
      <c r="AF690" s="17">
        <v>-3.83501550200364E-2</v>
      </c>
      <c r="AG690" s="17">
        <v>0.88647424239421102</v>
      </c>
      <c r="AH690" s="17">
        <v>0.37161315967242098</v>
      </c>
      <c r="AI690" s="17"/>
      <c r="AJ690" s="17">
        <v>0.80415825193819401</v>
      </c>
      <c r="AK690" s="17">
        <v>0.62568236528833898</v>
      </c>
      <c r="AL690" s="17"/>
      <c r="AM690" s="17">
        <v>0.76154665455692006</v>
      </c>
    </row>
    <row r="691" spans="2:39" x14ac:dyDescent="0.35">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row>
    <row r="692" spans="2:39" x14ac:dyDescent="0.35">
      <c r="B692" s="6" t="s">
        <v>333</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row>
    <row r="693" spans="2:39" x14ac:dyDescent="0.35">
      <c r="B693" s="24" t="s">
        <v>65</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row>
    <row r="694" spans="2:39" x14ac:dyDescent="0.35">
      <c r="B694" t="s">
        <v>301</v>
      </c>
      <c r="C694" s="17">
        <v>0.32330298079550901</v>
      </c>
      <c r="D694" s="17">
        <v>0.34435704863073802</v>
      </c>
      <c r="E694" s="17">
        <v>0.30413365491495198</v>
      </c>
      <c r="F694" s="17"/>
      <c r="G694" s="17">
        <v>0.30663130709574499</v>
      </c>
      <c r="H694" s="17">
        <v>0.26454167933915201</v>
      </c>
      <c r="I694" s="17">
        <v>0.26055813361990499</v>
      </c>
      <c r="J694" s="17">
        <v>0.24098251247771901</v>
      </c>
      <c r="K694" s="17">
        <v>0.35312102942486001</v>
      </c>
      <c r="L694" s="17">
        <v>0.50521730131778697</v>
      </c>
      <c r="M694" s="17"/>
      <c r="N694" s="17">
        <v>0.36295123736510798</v>
      </c>
      <c r="O694" s="17">
        <v>0.26773029061722198</v>
      </c>
      <c r="P694" s="17">
        <v>0.328896262257653</v>
      </c>
      <c r="Q694" s="17">
        <v>0.32890886937563502</v>
      </c>
      <c r="R694" s="17">
        <v>0.332338129076023</v>
      </c>
      <c r="S694" s="17">
        <v>0.28812345563140301</v>
      </c>
      <c r="T694" s="17">
        <v>0.32861652782525003</v>
      </c>
      <c r="U694" s="17">
        <v>0.411128302716118</v>
      </c>
      <c r="V694" s="17">
        <v>0.35654149741376001</v>
      </c>
      <c r="W694" s="17">
        <v>0.29855895307767899</v>
      </c>
      <c r="X694" s="17">
        <v>0.30009198996745901</v>
      </c>
      <c r="Y694" s="17">
        <v>0.21609991259207301</v>
      </c>
      <c r="Z694" s="17">
        <v>0.318247927709575</v>
      </c>
      <c r="AA694" s="17">
        <v>0.49180071494657202</v>
      </c>
      <c r="AB694" s="17">
        <v>0.21624705363651101</v>
      </c>
      <c r="AC694" s="17">
        <v>0.66741892989194995</v>
      </c>
      <c r="AD694" s="17">
        <v>0.21714065749059699</v>
      </c>
      <c r="AE694" s="17">
        <v>0.69860701368987099</v>
      </c>
      <c r="AF694" s="17">
        <v>0.42227617152791203</v>
      </c>
      <c r="AG694" s="17">
        <v>0.360027687264319</v>
      </c>
      <c r="AH694" s="17">
        <v>0.38274292192077303</v>
      </c>
      <c r="AI694" s="17"/>
      <c r="AJ694" s="17">
        <v>0.289232146671908</v>
      </c>
      <c r="AK694" s="17">
        <v>0.33666359915143601</v>
      </c>
      <c r="AL694" s="17"/>
      <c r="AM694" s="17">
        <v>0.34114702467393299</v>
      </c>
    </row>
    <row r="695" spans="2:39" x14ac:dyDescent="0.35">
      <c r="B695" t="s">
        <v>302</v>
      </c>
      <c r="C695" s="17">
        <v>0.40546485216353501</v>
      </c>
      <c r="D695" s="17">
        <v>0.39256365778808899</v>
      </c>
      <c r="E695" s="17">
        <v>0.41811232421826</v>
      </c>
      <c r="F695" s="17"/>
      <c r="G695" s="17">
        <v>0.37561071523200001</v>
      </c>
      <c r="H695" s="17">
        <v>0.51036118457408797</v>
      </c>
      <c r="I695" s="17">
        <v>0.43356740154859402</v>
      </c>
      <c r="J695" s="17">
        <v>0.42755434440937901</v>
      </c>
      <c r="K695" s="17">
        <v>0.39432963109414199</v>
      </c>
      <c r="L695" s="17">
        <v>0.28815297588206001</v>
      </c>
      <c r="M695" s="17"/>
      <c r="N695" s="17">
        <v>0.30284414611776</v>
      </c>
      <c r="O695" s="17">
        <v>0.45255802102619402</v>
      </c>
      <c r="P695" s="17">
        <v>0.44519003326869699</v>
      </c>
      <c r="Q695" s="17">
        <v>0.47482817809379102</v>
      </c>
      <c r="R695" s="17">
        <v>0.39858581118747899</v>
      </c>
      <c r="S695" s="17">
        <v>0.47136126804894501</v>
      </c>
      <c r="T695" s="17">
        <v>0.41177415159472602</v>
      </c>
      <c r="U695" s="17">
        <v>0.40013148003736698</v>
      </c>
      <c r="V695" s="17">
        <v>0.15029268480906</v>
      </c>
      <c r="W695" s="17">
        <v>0.39953994528504699</v>
      </c>
      <c r="X695" s="17">
        <v>0.35360663608022902</v>
      </c>
      <c r="Y695" s="17">
        <v>0.534631462879676</v>
      </c>
      <c r="Z695" s="17">
        <v>0.27656852980018398</v>
      </c>
      <c r="AA695" s="17">
        <v>0.32031168027986001</v>
      </c>
      <c r="AB695" s="17">
        <v>0.41110723222199103</v>
      </c>
      <c r="AC695" s="17">
        <v>0.17814865523544701</v>
      </c>
      <c r="AD695" s="17">
        <v>0.41704027831137702</v>
      </c>
      <c r="AE695" s="17">
        <v>0</v>
      </c>
      <c r="AF695" s="17">
        <v>0.57772382847208703</v>
      </c>
      <c r="AG695" s="17">
        <v>0.639972312735681</v>
      </c>
      <c r="AH695" s="17">
        <v>0.43145049824301601</v>
      </c>
      <c r="AI695" s="17"/>
      <c r="AJ695" s="17">
        <v>0.47513710480190302</v>
      </c>
      <c r="AK695" s="17">
        <v>0.37370519629288201</v>
      </c>
      <c r="AL695" s="17"/>
      <c r="AM695" s="17">
        <v>0.41098714235286898</v>
      </c>
    </row>
    <row r="696" spans="2:39" x14ac:dyDescent="0.35">
      <c r="B696" t="s">
        <v>332</v>
      </c>
      <c r="C696" s="17">
        <v>0.22762247308777001</v>
      </c>
      <c r="D696" s="17">
        <v>0.21154822441417001</v>
      </c>
      <c r="E696" s="17">
        <v>0.24164263063753599</v>
      </c>
      <c r="F696" s="17"/>
      <c r="G696" s="17">
        <v>0.27874848023330101</v>
      </c>
      <c r="H696" s="17">
        <v>0.17258048567637299</v>
      </c>
      <c r="I696" s="17">
        <v>0.26597268762951898</v>
      </c>
      <c r="J696" s="17">
        <v>0.28963966387930601</v>
      </c>
      <c r="K696" s="17">
        <v>0.187476032866977</v>
      </c>
      <c r="L696" s="17">
        <v>0.18317601341777801</v>
      </c>
      <c r="M696" s="17"/>
      <c r="N696" s="17">
        <v>0.29909097371330601</v>
      </c>
      <c r="O696" s="17">
        <v>0.21917315288422701</v>
      </c>
      <c r="P696" s="17">
        <v>0.20721565084396701</v>
      </c>
      <c r="Q696" s="17">
        <v>0.180863314883142</v>
      </c>
      <c r="R696" s="17">
        <v>0.229303155961502</v>
      </c>
      <c r="S696" s="17">
        <v>0.189745884350663</v>
      </c>
      <c r="T696" s="17">
        <v>0.23223972845927801</v>
      </c>
      <c r="U696" s="17">
        <v>0.108364211605816</v>
      </c>
      <c r="V696" s="17">
        <v>0.41595657972540001</v>
      </c>
      <c r="W696" s="17">
        <v>0.27376978279255698</v>
      </c>
      <c r="X696" s="17">
        <v>0.29733831871500499</v>
      </c>
      <c r="Y696" s="17">
        <v>0.24926862452825099</v>
      </c>
      <c r="Z696" s="17">
        <v>0.32452879568784798</v>
      </c>
      <c r="AA696" s="17">
        <v>0.137763242139637</v>
      </c>
      <c r="AB696" s="17">
        <v>0.251603363446394</v>
      </c>
      <c r="AC696" s="17">
        <v>9.6831201361523303E-2</v>
      </c>
      <c r="AD696" s="17">
        <v>0.22796148098048699</v>
      </c>
      <c r="AE696" s="17">
        <v>0.30139298631012901</v>
      </c>
      <c r="AF696" s="17">
        <v>0</v>
      </c>
      <c r="AG696" s="17">
        <v>0</v>
      </c>
      <c r="AH696" s="17">
        <v>0</v>
      </c>
      <c r="AI696" s="17"/>
      <c r="AJ696" s="17">
        <v>0.19908924911849399</v>
      </c>
      <c r="AK696" s="17">
        <v>0.24627572875474099</v>
      </c>
      <c r="AL696" s="17"/>
      <c r="AM696" s="17">
        <v>0.22307420650321999</v>
      </c>
    </row>
    <row r="697" spans="2:39" x14ac:dyDescent="0.35">
      <c r="B697" t="s">
        <v>304</v>
      </c>
      <c r="C697" s="17">
        <v>1.01856904954594E-2</v>
      </c>
      <c r="D697" s="17">
        <v>1.08096345931371E-2</v>
      </c>
      <c r="E697" s="17">
        <v>9.6198173330427697E-3</v>
      </c>
      <c r="F697" s="17"/>
      <c r="G697" s="17">
        <v>1.7112618006277499E-2</v>
      </c>
      <c r="H697" s="17">
        <v>1.5646388391369299E-2</v>
      </c>
      <c r="I697" s="17">
        <v>1.30829090552021E-2</v>
      </c>
      <c r="J697" s="17">
        <v>1.3275429695065301E-2</v>
      </c>
      <c r="K697" s="17">
        <v>5.2675070059608501E-3</v>
      </c>
      <c r="L697" s="17">
        <v>0</v>
      </c>
      <c r="M697" s="17"/>
      <c r="N697" s="17">
        <v>0</v>
      </c>
      <c r="O697" s="17">
        <v>8.3588302606039302E-3</v>
      </c>
      <c r="P697" s="17">
        <v>0</v>
      </c>
      <c r="Q697" s="17">
        <v>0</v>
      </c>
      <c r="R697" s="17">
        <v>1.2207917699926501E-2</v>
      </c>
      <c r="S697" s="17">
        <v>5.0769391968989303E-2</v>
      </c>
      <c r="T697" s="17">
        <v>9.6101308096258505E-3</v>
      </c>
      <c r="U697" s="17">
        <v>0</v>
      </c>
      <c r="V697" s="17">
        <v>4.2087692107045098E-2</v>
      </c>
      <c r="W697" s="17">
        <v>7.2899671214432301E-3</v>
      </c>
      <c r="X697" s="17">
        <v>4.8963055237307998E-2</v>
      </c>
      <c r="Y697" s="17">
        <v>0</v>
      </c>
      <c r="Z697" s="17">
        <v>0</v>
      </c>
      <c r="AA697" s="17">
        <v>0</v>
      </c>
      <c r="AB697" s="17">
        <v>0</v>
      </c>
      <c r="AC697" s="17">
        <v>0</v>
      </c>
      <c r="AD697" s="17">
        <v>0</v>
      </c>
      <c r="AE697" s="17">
        <v>0</v>
      </c>
      <c r="AF697" s="17">
        <v>0</v>
      </c>
      <c r="AG697" s="17">
        <v>0</v>
      </c>
      <c r="AH697" s="17">
        <v>0.18580657983621099</v>
      </c>
      <c r="AI697" s="17"/>
      <c r="AJ697" s="17">
        <v>1.53257229566923E-2</v>
      </c>
      <c r="AK697" s="17">
        <v>8.0139291566764994E-3</v>
      </c>
      <c r="AL697" s="17"/>
      <c r="AM697" s="17">
        <v>8.7297561999216001E-3</v>
      </c>
    </row>
    <row r="698" spans="2:39" x14ac:dyDescent="0.35">
      <c r="B698" t="s">
        <v>305</v>
      </c>
      <c r="C698" s="17">
        <v>7.3378398073006799E-3</v>
      </c>
      <c r="D698" s="17">
        <v>1.26903842557056E-2</v>
      </c>
      <c r="E698" s="17">
        <v>2.19004526805958E-3</v>
      </c>
      <c r="F698" s="17"/>
      <c r="G698" s="17">
        <v>1.0922182410077899E-2</v>
      </c>
      <c r="H698" s="17">
        <v>2.0370795691756999E-2</v>
      </c>
      <c r="I698" s="17">
        <v>0</v>
      </c>
      <c r="J698" s="17">
        <v>4.2370472398181296E-3</v>
      </c>
      <c r="K698" s="17">
        <v>0</v>
      </c>
      <c r="L698" s="17">
        <v>1.1901034850368499E-2</v>
      </c>
      <c r="M698" s="17"/>
      <c r="N698" s="17">
        <v>0</v>
      </c>
      <c r="O698" s="17">
        <v>5.4036372017731297E-3</v>
      </c>
      <c r="P698" s="17">
        <v>5.47076089514847E-3</v>
      </c>
      <c r="Q698" s="17">
        <v>0</v>
      </c>
      <c r="R698" s="17">
        <v>2.7564986075069201E-2</v>
      </c>
      <c r="S698" s="17">
        <v>0</v>
      </c>
      <c r="T698" s="17">
        <v>5.3528680046511703E-3</v>
      </c>
      <c r="U698" s="17">
        <v>0</v>
      </c>
      <c r="V698" s="17">
        <v>3.5121545944735898E-2</v>
      </c>
      <c r="W698" s="17">
        <v>7.5707864727100798E-3</v>
      </c>
      <c r="X698" s="17">
        <v>0</v>
      </c>
      <c r="Y698" s="17">
        <v>0</v>
      </c>
      <c r="Z698" s="17">
        <v>0</v>
      </c>
      <c r="AA698" s="17">
        <v>0</v>
      </c>
      <c r="AB698" s="17">
        <v>0</v>
      </c>
      <c r="AC698" s="17">
        <v>0</v>
      </c>
      <c r="AD698" s="17">
        <v>0</v>
      </c>
      <c r="AE698" s="17">
        <v>0</v>
      </c>
      <c r="AF698" s="17">
        <v>0</v>
      </c>
      <c r="AG698" s="17">
        <v>0</v>
      </c>
      <c r="AH698" s="17">
        <v>0</v>
      </c>
      <c r="AI698" s="17"/>
      <c r="AJ698" s="17">
        <v>8.3674825829956195E-3</v>
      </c>
      <c r="AK698" s="17">
        <v>7.1080062188577401E-3</v>
      </c>
      <c r="AL698" s="17"/>
      <c r="AM698" s="17">
        <v>3.82719858672062E-3</v>
      </c>
    </row>
    <row r="699" spans="2:39" x14ac:dyDescent="0.35">
      <c r="B699" t="s">
        <v>125</v>
      </c>
      <c r="C699" s="17">
        <v>2.6086163650426E-2</v>
      </c>
      <c r="D699" s="17">
        <v>2.8031050318160101E-2</v>
      </c>
      <c r="E699" s="17">
        <v>2.4301527628149799E-2</v>
      </c>
      <c r="F699" s="17"/>
      <c r="G699" s="17">
        <v>1.0974697022598699E-2</v>
      </c>
      <c r="H699" s="17">
        <v>1.6499466327260699E-2</v>
      </c>
      <c r="I699" s="17">
        <v>2.6818868146779199E-2</v>
      </c>
      <c r="J699" s="17">
        <v>2.4311002298713202E-2</v>
      </c>
      <c r="K699" s="17">
        <v>5.9805799608059901E-2</v>
      </c>
      <c r="L699" s="17">
        <v>1.1552674532007E-2</v>
      </c>
      <c r="M699" s="17"/>
      <c r="N699" s="17">
        <v>3.51136428038255E-2</v>
      </c>
      <c r="O699" s="17">
        <v>4.6776068009979903E-2</v>
      </c>
      <c r="P699" s="17">
        <v>1.3227292734533699E-2</v>
      </c>
      <c r="Q699" s="17">
        <v>1.53996376474321E-2</v>
      </c>
      <c r="R699" s="17">
        <v>0</v>
      </c>
      <c r="S699" s="17">
        <v>0</v>
      </c>
      <c r="T699" s="17">
        <v>1.24065933064687E-2</v>
      </c>
      <c r="U699" s="17">
        <v>8.0376005640697704E-2</v>
      </c>
      <c r="V699" s="17">
        <v>0</v>
      </c>
      <c r="W699" s="17">
        <v>1.32705652505637E-2</v>
      </c>
      <c r="X699" s="17">
        <v>0</v>
      </c>
      <c r="Y699" s="17">
        <v>0</v>
      </c>
      <c r="Z699" s="17">
        <v>8.0654746802392999E-2</v>
      </c>
      <c r="AA699" s="17">
        <v>5.0124362633931503E-2</v>
      </c>
      <c r="AB699" s="17">
        <v>0.121042350695104</v>
      </c>
      <c r="AC699" s="17">
        <v>5.7601213511079399E-2</v>
      </c>
      <c r="AD699" s="17">
        <v>0.13785758321753899</v>
      </c>
      <c r="AE699" s="17">
        <v>0</v>
      </c>
      <c r="AF699" s="17">
        <v>0</v>
      </c>
      <c r="AG699" s="17">
        <v>0</v>
      </c>
      <c r="AH699" s="17">
        <v>0</v>
      </c>
      <c r="AI699" s="17"/>
      <c r="AJ699" s="17">
        <v>1.2848293868006601E-2</v>
      </c>
      <c r="AK699" s="17">
        <v>2.8233540425407599E-2</v>
      </c>
      <c r="AL699" s="17"/>
      <c r="AM699" s="17">
        <v>1.22346716833361E-2</v>
      </c>
    </row>
    <row r="700" spans="2:39" x14ac:dyDescent="0.35">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row>
    <row r="701" spans="2:39" x14ac:dyDescent="0.35">
      <c r="B701" s="6" t="s">
        <v>336</v>
      </c>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row>
    <row r="702" spans="2:39" x14ac:dyDescent="0.35">
      <c r="B702" s="24" t="s">
        <v>102</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row>
    <row r="703" spans="2:39" x14ac:dyDescent="0.35">
      <c r="B703" t="s">
        <v>334</v>
      </c>
      <c r="C703" s="17">
        <v>0.40287079265676301</v>
      </c>
      <c r="D703" s="17">
        <v>0.39092317564066498</v>
      </c>
      <c r="E703" s="17">
        <v>0.41490126274820399</v>
      </c>
      <c r="F703" s="17"/>
      <c r="G703" s="17">
        <v>0.474524580429252</v>
      </c>
      <c r="H703" s="17">
        <v>0.43852127332653501</v>
      </c>
      <c r="I703" s="17">
        <v>0.433883401658749</v>
      </c>
      <c r="J703" s="17">
        <v>0.37303542970442599</v>
      </c>
      <c r="K703" s="17">
        <v>0.29432494676724003</v>
      </c>
      <c r="L703" s="17">
        <v>0.39759221916044601</v>
      </c>
      <c r="M703" s="17"/>
      <c r="N703" s="17">
        <v>0.181123640528145</v>
      </c>
      <c r="O703" s="17">
        <v>0.37478671613339098</v>
      </c>
      <c r="P703" s="17">
        <v>0.39264595593103302</v>
      </c>
      <c r="Q703" s="17">
        <v>0.32486784572544197</v>
      </c>
      <c r="R703" s="17">
        <v>0.391556667658711</v>
      </c>
      <c r="S703" s="17">
        <v>0.18338803568286199</v>
      </c>
      <c r="T703" s="17">
        <v>0.499462611761747</v>
      </c>
      <c r="U703" s="17">
        <v>0</v>
      </c>
      <c r="V703" s="17">
        <v>0.175761859872506</v>
      </c>
      <c r="W703" s="17">
        <v>0.53770383918258702</v>
      </c>
      <c r="X703" s="17">
        <v>0.45537249651321998</v>
      </c>
      <c r="Y703" s="17">
        <v>0.247872014773762</v>
      </c>
      <c r="Z703" s="17">
        <v>0.48891998513394602</v>
      </c>
      <c r="AA703" s="17">
        <v>0.68481832493494899</v>
      </c>
      <c r="AB703" s="17">
        <v>0.68106174859038504</v>
      </c>
      <c r="AC703" s="17">
        <v>0.54373660838691695</v>
      </c>
      <c r="AD703" s="17">
        <v>0.44435545890134798</v>
      </c>
      <c r="AE703" s="17">
        <v>1</v>
      </c>
      <c r="AF703" s="17" t="s">
        <v>85</v>
      </c>
      <c r="AG703" s="17">
        <v>0.37607663679315501</v>
      </c>
      <c r="AH703" s="17">
        <v>0.38690577050958902</v>
      </c>
      <c r="AI703" s="17"/>
      <c r="AJ703" s="17">
        <v>0.38981399823841401</v>
      </c>
      <c r="AK703" s="17">
        <v>0.41181355987724899</v>
      </c>
      <c r="AL703" s="17"/>
      <c r="AM703" s="17">
        <v>0.33914819149552</v>
      </c>
    </row>
    <row r="704" spans="2:39" x14ac:dyDescent="0.35">
      <c r="B704" t="s">
        <v>335</v>
      </c>
      <c r="C704" s="17">
        <v>0.50302018465394704</v>
      </c>
      <c r="D704" s="17">
        <v>0.544919900082799</v>
      </c>
      <c r="E704" s="17">
        <v>0.46541774888355703</v>
      </c>
      <c r="F704" s="17"/>
      <c r="G704" s="17">
        <v>0.49383725526023797</v>
      </c>
      <c r="H704" s="17">
        <v>0.50603961252982699</v>
      </c>
      <c r="I704" s="17">
        <v>0.52916183970358799</v>
      </c>
      <c r="J704" s="17">
        <v>0.463397523914923</v>
      </c>
      <c r="K704" s="17">
        <v>0.50192820662896298</v>
      </c>
      <c r="L704" s="17">
        <v>0.50416929732776805</v>
      </c>
      <c r="M704" s="17"/>
      <c r="N704" s="17">
        <v>0.818876359471855</v>
      </c>
      <c r="O704" s="17">
        <v>0.42065452311068902</v>
      </c>
      <c r="P704" s="17">
        <v>0.58840472980382796</v>
      </c>
      <c r="Q704" s="17">
        <v>0.55329919773192804</v>
      </c>
      <c r="R704" s="17">
        <v>0.50930695888129496</v>
      </c>
      <c r="S704" s="17">
        <v>0.81661196431713801</v>
      </c>
      <c r="T704" s="17">
        <v>0.47509022708012999</v>
      </c>
      <c r="U704" s="17">
        <v>1</v>
      </c>
      <c r="V704" s="17">
        <v>0.82423814012749397</v>
      </c>
      <c r="W704" s="17">
        <v>0.40495166653692799</v>
      </c>
      <c r="X704" s="17">
        <v>0.30053809975199303</v>
      </c>
      <c r="Y704" s="17">
        <v>0.37087169301052397</v>
      </c>
      <c r="Z704" s="17">
        <v>0.51108001486605403</v>
      </c>
      <c r="AA704" s="17">
        <v>0.31518167506505101</v>
      </c>
      <c r="AB704" s="17">
        <v>0.31893825140961501</v>
      </c>
      <c r="AC704" s="17">
        <v>0.45626339161308299</v>
      </c>
      <c r="AD704" s="17">
        <v>0.26967816898382502</v>
      </c>
      <c r="AE704" s="17">
        <v>0</v>
      </c>
      <c r="AF704" s="17" t="s">
        <v>85</v>
      </c>
      <c r="AG704" s="17">
        <v>0.62392336320684505</v>
      </c>
      <c r="AH704" s="17">
        <v>0.61309422949041104</v>
      </c>
      <c r="AI704" s="17"/>
      <c r="AJ704" s="17">
        <v>0.560246802536149</v>
      </c>
      <c r="AK704" s="17">
        <v>0.47122959165322897</v>
      </c>
      <c r="AL704" s="17"/>
      <c r="AM704" s="17">
        <v>0.53440752077172904</v>
      </c>
    </row>
    <row r="705" spans="2:39" x14ac:dyDescent="0.35">
      <c r="B705" t="s">
        <v>62</v>
      </c>
      <c r="C705" s="17">
        <v>9.4109022689289903E-2</v>
      </c>
      <c r="D705" s="17">
        <v>6.4156924276536006E-2</v>
      </c>
      <c r="E705" s="17">
        <v>0.119680988368239</v>
      </c>
      <c r="F705" s="17"/>
      <c r="G705" s="17">
        <v>3.1638164310509399E-2</v>
      </c>
      <c r="H705" s="17">
        <v>5.5439114143639001E-2</v>
      </c>
      <c r="I705" s="17">
        <v>3.69547586376631E-2</v>
      </c>
      <c r="J705" s="17">
        <v>0.163567046380651</v>
      </c>
      <c r="K705" s="17">
        <v>0.20374684660379799</v>
      </c>
      <c r="L705" s="17">
        <v>9.8238483511785296E-2</v>
      </c>
      <c r="M705" s="17"/>
      <c r="N705" s="17">
        <v>0</v>
      </c>
      <c r="O705" s="17">
        <v>0.20455876075592</v>
      </c>
      <c r="P705" s="17">
        <v>1.8949314265139398E-2</v>
      </c>
      <c r="Q705" s="17">
        <v>0.12183295654263</v>
      </c>
      <c r="R705" s="17">
        <v>9.9136373459993807E-2</v>
      </c>
      <c r="S705" s="17">
        <v>0</v>
      </c>
      <c r="T705" s="17">
        <v>2.5447161158123299E-2</v>
      </c>
      <c r="U705" s="17">
        <v>0</v>
      </c>
      <c r="V705" s="17">
        <v>0</v>
      </c>
      <c r="W705" s="17">
        <v>5.73444942804845E-2</v>
      </c>
      <c r="X705" s="17">
        <v>0.24408940373478699</v>
      </c>
      <c r="Y705" s="17">
        <v>0.381256292215713</v>
      </c>
      <c r="Z705" s="17">
        <v>0</v>
      </c>
      <c r="AA705" s="17">
        <v>0</v>
      </c>
      <c r="AB705" s="17">
        <v>0</v>
      </c>
      <c r="AC705" s="17">
        <v>0</v>
      </c>
      <c r="AD705" s="17">
        <v>0.28596637211482701</v>
      </c>
      <c r="AE705" s="17">
        <v>0</v>
      </c>
      <c r="AF705" s="17" t="s">
        <v>85</v>
      </c>
      <c r="AG705" s="17">
        <v>0</v>
      </c>
      <c r="AH705" s="17">
        <v>0</v>
      </c>
      <c r="AI705" s="17"/>
      <c r="AJ705" s="17">
        <v>4.9939199225436902E-2</v>
      </c>
      <c r="AK705" s="17">
        <v>0.11695684846952099</v>
      </c>
      <c r="AL705" s="17"/>
      <c r="AM705" s="17">
        <v>0.12644428773275099</v>
      </c>
    </row>
    <row r="706" spans="2:39" x14ac:dyDescent="0.35">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row>
    <row r="707" spans="2:39" x14ac:dyDescent="0.35">
      <c r="B707" s="6" t="s">
        <v>337</v>
      </c>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row>
    <row r="708" spans="2:39" x14ac:dyDescent="0.35">
      <c r="B708" s="24" t="s">
        <v>102</v>
      </c>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row>
    <row r="709" spans="2:39" x14ac:dyDescent="0.35">
      <c r="B709" t="s">
        <v>334</v>
      </c>
      <c r="C709" s="17">
        <v>0.47108293188620598</v>
      </c>
      <c r="D709" s="17">
        <v>0.53372978759731704</v>
      </c>
      <c r="E709" s="17">
        <v>0.39554759286658597</v>
      </c>
      <c r="F709" s="17"/>
      <c r="G709" s="17">
        <v>0.48432685721622898</v>
      </c>
      <c r="H709" s="17">
        <v>0.40389836317324601</v>
      </c>
      <c r="I709" s="17">
        <v>0.51015335386571803</v>
      </c>
      <c r="J709" s="17">
        <v>0.516822308657926</v>
      </c>
      <c r="K709" s="17">
        <v>0.37252976824021899</v>
      </c>
      <c r="L709" s="17">
        <v>0.54673322109432698</v>
      </c>
      <c r="M709" s="17"/>
      <c r="N709" s="17">
        <v>0</v>
      </c>
      <c r="O709" s="17">
        <v>0.52276684655261296</v>
      </c>
      <c r="P709" s="17">
        <v>0.424439733397868</v>
      </c>
      <c r="Q709" s="17">
        <v>0.51772803454843197</v>
      </c>
      <c r="R709" s="17">
        <v>0.53786040439291805</v>
      </c>
      <c r="S709" s="17">
        <v>0</v>
      </c>
      <c r="T709" s="17">
        <v>0.49134774522644098</v>
      </c>
      <c r="U709" s="17">
        <v>0.44749865688898199</v>
      </c>
      <c r="V709" s="17">
        <v>0.55488603626885102</v>
      </c>
      <c r="W709" s="17">
        <v>0.580124925917474</v>
      </c>
      <c r="X709" s="17">
        <v>0.50254164537325297</v>
      </c>
      <c r="Y709" s="17">
        <v>0.36995441487618502</v>
      </c>
      <c r="Z709" s="17">
        <v>0.56533300194201697</v>
      </c>
      <c r="AA709" s="17">
        <v>0.243024092485631</v>
      </c>
      <c r="AB709" s="17">
        <v>0.78734562510885697</v>
      </c>
      <c r="AC709" s="17">
        <v>0.64225967861845301</v>
      </c>
      <c r="AD709" s="17">
        <v>0.51730551582658202</v>
      </c>
      <c r="AE709" s="17" t="s">
        <v>85</v>
      </c>
      <c r="AF709" s="17">
        <v>0</v>
      </c>
      <c r="AG709" s="17">
        <v>0</v>
      </c>
      <c r="AH709" s="17">
        <v>0</v>
      </c>
      <c r="AI709" s="17"/>
      <c r="AJ709" s="17">
        <v>0.43077372958983701</v>
      </c>
      <c r="AK709" s="17">
        <v>0.51354615724747499</v>
      </c>
      <c r="AL709" s="17"/>
      <c r="AM709" s="17">
        <v>0.44266973926043701</v>
      </c>
    </row>
    <row r="710" spans="2:39" x14ac:dyDescent="0.35">
      <c r="B710" t="s">
        <v>335</v>
      </c>
      <c r="C710" s="17">
        <v>0.45405600162696402</v>
      </c>
      <c r="D710" s="17">
        <v>0.40083186856480602</v>
      </c>
      <c r="E710" s="17">
        <v>0.518230059354854</v>
      </c>
      <c r="F710" s="17"/>
      <c r="G710" s="17">
        <v>0.48352151258085602</v>
      </c>
      <c r="H710" s="17">
        <v>0.56117749945308704</v>
      </c>
      <c r="I710" s="17">
        <v>0.34886755769012301</v>
      </c>
      <c r="J710" s="17">
        <v>0.41402343500377897</v>
      </c>
      <c r="K710" s="17">
        <v>0.49294240479239099</v>
      </c>
      <c r="L710" s="17">
        <v>0.45326677890567302</v>
      </c>
      <c r="M710" s="17"/>
      <c r="N710" s="17">
        <v>0.87665203187766605</v>
      </c>
      <c r="O710" s="17">
        <v>0.41212311623922998</v>
      </c>
      <c r="P710" s="17">
        <v>0.44824767261985698</v>
      </c>
      <c r="Q710" s="17">
        <v>0.261936502844131</v>
      </c>
      <c r="R710" s="17">
        <v>0.36874679727515802</v>
      </c>
      <c r="S710" s="17">
        <v>1</v>
      </c>
      <c r="T710" s="17">
        <v>0.46094356079399701</v>
      </c>
      <c r="U710" s="17">
        <v>0.55250134311101795</v>
      </c>
      <c r="V710" s="17">
        <v>0.44511396373114898</v>
      </c>
      <c r="W710" s="17">
        <v>0.33809810883024299</v>
      </c>
      <c r="X710" s="17">
        <v>0.49745835462674698</v>
      </c>
      <c r="Y710" s="17">
        <v>0.63004558512381503</v>
      </c>
      <c r="Z710" s="17">
        <v>0.355382915960537</v>
      </c>
      <c r="AA710" s="17">
        <v>0.75697590751436905</v>
      </c>
      <c r="AB710" s="17">
        <v>0.212654374891143</v>
      </c>
      <c r="AC710" s="17">
        <v>0.35774032138154699</v>
      </c>
      <c r="AD710" s="17">
        <v>0.48269448417341798</v>
      </c>
      <c r="AE710" s="17" t="s">
        <v>85</v>
      </c>
      <c r="AF710" s="17">
        <v>1</v>
      </c>
      <c r="AG710" s="17">
        <v>1</v>
      </c>
      <c r="AH710" s="17">
        <v>1</v>
      </c>
      <c r="AI710" s="17"/>
      <c r="AJ710" s="17">
        <v>0.50977847801507004</v>
      </c>
      <c r="AK710" s="17">
        <v>0.40549332107293301</v>
      </c>
      <c r="AL710" s="17"/>
      <c r="AM710" s="17">
        <v>0.46619843687033402</v>
      </c>
    </row>
    <row r="711" spans="2:39" x14ac:dyDescent="0.35">
      <c r="B711" t="s">
        <v>62</v>
      </c>
      <c r="C711" s="17">
        <v>7.4861066486829095E-2</v>
      </c>
      <c r="D711" s="17">
        <v>6.5438343837877402E-2</v>
      </c>
      <c r="E711" s="17">
        <v>8.6222347778560401E-2</v>
      </c>
      <c r="F711" s="17"/>
      <c r="G711" s="17">
        <v>3.2151630202914998E-2</v>
      </c>
      <c r="H711" s="17">
        <v>3.4924137373667202E-2</v>
      </c>
      <c r="I711" s="17">
        <v>0.14097908844415899</v>
      </c>
      <c r="J711" s="17">
        <v>6.9154256338294598E-2</v>
      </c>
      <c r="K711" s="17">
        <v>0.13452782696738999</v>
      </c>
      <c r="L711" s="17">
        <v>0</v>
      </c>
      <c r="M711" s="17"/>
      <c r="N711" s="17">
        <v>0.12334796812233401</v>
      </c>
      <c r="O711" s="17">
        <v>6.5110037208156807E-2</v>
      </c>
      <c r="P711" s="17">
        <v>0.12731259398227501</v>
      </c>
      <c r="Q711" s="17">
        <v>0.220335462607437</v>
      </c>
      <c r="R711" s="17">
        <v>9.3392798331924806E-2</v>
      </c>
      <c r="S711" s="17">
        <v>0</v>
      </c>
      <c r="T711" s="17">
        <v>4.77086939795624E-2</v>
      </c>
      <c r="U711" s="17">
        <v>0</v>
      </c>
      <c r="V711" s="17">
        <v>0</v>
      </c>
      <c r="W711" s="17">
        <v>8.1776965252282799E-2</v>
      </c>
      <c r="X711" s="17">
        <v>0</v>
      </c>
      <c r="Y711" s="17">
        <v>0</v>
      </c>
      <c r="Z711" s="17">
        <v>7.9284082097445793E-2</v>
      </c>
      <c r="AA711" s="17">
        <v>0</v>
      </c>
      <c r="AB711" s="17">
        <v>0</v>
      </c>
      <c r="AC711" s="17">
        <v>0</v>
      </c>
      <c r="AD711" s="17">
        <v>0</v>
      </c>
      <c r="AE711" s="17" t="s">
        <v>85</v>
      </c>
      <c r="AF711" s="17">
        <v>0</v>
      </c>
      <c r="AG711" s="17">
        <v>0</v>
      </c>
      <c r="AH711" s="17">
        <v>0</v>
      </c>
      <c r="AI711" s="17"/>
      <c r="AJ711" s="17">
        <v>5.9447792395093201E-2</v>
      </c>
      <c r="AK711" s="17">
        <v>8.0960521679591099E-2</v>
      </c>
      <c r="AL711" s="17"/>
      <c r="AM711" s="17">
        <v>9.1131823869229106E-2</v>
      </c>
    </row>
    <row r="712" spans="2:39" x14ac:dyDescent="0.35">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row>
    <row r="713" spans="2:39" x14ac:dyDescent="0.35">
      <c r="B713" s="6" t="s">
        <v>338</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row>
    <row r="714" spans="2:39" x14ac:dyDescent="0.35">
      <c r="B714" s="24" t="s">
        <v>102</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row>
    <row r="715" spans="2:39" x14ac:dyDescent="0.35">
      <c r="B715" t="s">
        <v>334</v>
      </c>
      <c r="C715" s="17">
        <v>0.50131491345581503</v>
      </c>
      <c r="D715" s="17">
        <v>0.48604032684451098</v>
      </c>
      <c r="E715" s="17">
        <v>0.522516072246892</v>
      </c>
      <c r="F715" s="17"/>
      <c r="G715" s="17">
        <v>0.47043347988637901</v>
      </c>
      <c r="H715" s="17">
        <v>0.56102125727649799</v>
      </c>
      <c r="I715" s="17">
        <v>0.60193359393839396</v>
      </c>
      <c r="J715" s="17">
        <v>0.581671670946457</v>
      </c>
      <c r="K715" s="17">
        <v>0.36628890575698397</v>
      </c>
      <c r="L715" s="17">
        <v>0.36589817789997198</v>
      </c>
      <c r="M715" s="17"/>
      <c r="N715" s="17">
        <v>0.52189046145748297</v>
      </c>
      <c r="O715" s="17">
        <v>0.56708747171412999</v>
      </c>
      <c r="P715" s="17">
        <v>0.43771255978863599</v>
      </c>
      <c r="Q715" s="17">
        <v>0.43423636851189101</v>
      </c>
      <c r="R715" s="17">
        <v>0.44877198416152903</v>
      </c>
      <c r="S715" s="17">
        <v>0.440135124262444</v>
      </c>
      <c r="T715" s="17">
        <v>0.670783131230138</v>
      </c>
      <c r="U715" s="17">
        <v>0.78172127028843597</v>
      </c>
      <c r="V715" s="17">
        <v>1</v>
      </c>
      <c r="W715" s="17">
        <v>0.52540962423587501</v>
      </c>
      <c r="X715" s="17">
        <v>0.522394562876209</v>
      </c>
      <c r="Y715" s="17">
        <v>0.64746838726693001</v>
      </c>
      <c r="Z715" s="17">
        <v>0.59940415472446895</v>
      </c>
      <c r="AA715" s="17">
        <v>0.41804807155017598</v>
      </c>
      <c r="AB715" s="17">
        <v>0.26474864470692999</v>
      </c>
      <c r="AC715" s="17">
        <v>0.68759648946833096</v>
      </c>
      <c r="AD715" s="17">
        <v>0.40119307510010399</v>
      </c>
      <c r="AE715" s="17">
        <v>1</v>
      </c>
      <c r="AF715" s="17">
        <v>0</v>
      </c>
      <c r="AG715" s="17">
        <v>1</v>
      </c>
      <c r="AH715" s="17" t="s">
        <v>85</v>
      </c>
      <c r="AI715" s="17"/>
      <c r="AJ715" s="17">
        <v>0.51407783405459195</v>
      </c>
      <c r="AK715" s="17">
        <v>0.48928962316714097</v>
      </c>
      <c r="AL715" s="17"/>
      <c r="AM715" s="17">
        <v>0.51610514729585799</v>
      </c>
    </row>
    <row r="716" spans="2:39" x14ac:dyDescent="0.35">
      <c r="B716" t="s">
        <v>335</v>
      </c>
      <c r="C716" s="17">
        <v>0.40633460229681501</v>
      </c>
      <c r="D716" s="17">
        <v>0.41337590465797502</v>
      </c>
      <c r="E716" s="17">
        <v>0.39656125960324301</v>
      </c>
      <c r="F716" s="17"/>
      <c r="G716" s="17">
        <v>0.42011359729882702</v>
      </c>
      <c r="H716" s="17">
        <v>0.33225029977161002</v>
      </c>
      <c r="I716" s="17">
        <v>0.25695191890123098</v>
      </c>
      <c r="J716" s="17">
        <v>0.34516542659280403</v>
      </c>
      <c r="K716" s="17">
        <v>0.52975206749831305</v>
      </c>
      <c r="L716" s="17">
        <v>0.63410182210002797</v>
      </c>
      <c r="M716" s="17"/>
      <c r="N716" s="17">
        <v>0.41211673359996798</v>
      </c>
      <c r="O716" s="17">
        <v>0.29515345101632301</v>
      </c>
      <c r="P716" s="17">
        <v>0.52697038957642395</v>
      </c>
      <c r="Q716" s="17">
        <v>0.46709038303363798</v>
      </c>
      <c r="R716" s="17">
        <v>0.37044901235921801</v>
      </c>
      <c r="S716" s="17">
        <v>0.55986487573755594</v>
      </c>
      <c r="T716" s="17">
        <v>0.329216868769862</v>
      </c>
      <c r="U716" s="17">
        <v>0.21827872971156401</v>
      </c>
      <c r="V716" s="17">
        <v>0</v>
      </c>
      <c r="W716" s="17">
        <v>0.36844968668511302</v>
      </c>
      <c r="X716" s="17">
        <v>0.17085872257023901</v>
      </c>
      <c r="Y716" s="17">
        <v>0.35253161273306999</v>
      </c>
      <c r="Z716" s="17">
        <v>0.29242236142743899</v>
      </c>
      <c r="AA716" s="17">
        <v>0.38536958854200198</v>
      </c>
      <c r="AB716" s="17">
        <v>0.73525135529306995</v>
      </c>
      <c r="AC716" s="17">
        <v>0.31240351053166898</v>
      </c>
      <c r="AD716" s="17">
        <v>0.59880692489989595</v>
      </c>
      <c r="AE716" s="17">
        <v>0</v>
      </c>
      <c r="AF716" s="17">
        <v>0.90756647697566994</v>
      </c>
      <c r="AG716" s="17">
        <v>0</v>
      </c>
      <c r="AH716" s="17" t="s">
        <v>85</v>
      </c>
      <c r="AI716" s="17"/>
      <c r="AJ716" s="17">
        <v>0.38751005587020798</v>
      </c>
      <c r="AK716" s="17">
        <v>0.42880722397047999</v>
      </c>
      <c r="AL716" s="17"/>
      <c r="AM716" s="17">
        <v>0.383674652156197</v>
      </c>
    </row>
    <row r="717" spans="2:39" x14ac:dyDescent="0.35">
      <c r="B717" t="s">
        <v>62</v>
      </c>
      <c r="C717" s="17">
        <v>9.2350484247369302E-2</v>
      </c>
      <c r="D717" s="17">
        <v>0.10058376849751401</v>
      </c>
      <c r="E717" s="17">
        <v>8.0922668149865096E-2</v>
      </c>
      <c r="F717" s="17"/>
      <c r="G717" s="17">
        <v>0.109452922814794</v>
      </c>
      <c r="H717" s="17">
        <v>0.106728442951893</v>
      </c>
      <c r="I717" s="17">
        <v>0.141114487160375</v>
      </c>
      <c r="J717" s="17">
        <v>7.3162902460739004E-2</v>
      </c>
      <c r="K717" s="17">
        <v>0.103959026744703</v>
      </c>
      <c r="L717" s="17">
        <v>0</v>
      </c>
      <c r="M717" s="17"/>
      <c r="N717" s="17">
        <v>6.5992804942549194E-2</v>
      </c>
      <c r="O717" s="17">
        <v>0.137759077269548</v>
      </c>
      <c r="P717" s="17">
        <v>3.5317050634940401E-2</v>
      </c>
      <c r="Q717" s="17">
        <v>9.8673248454471896E-2</v>
      </c>
      <c r="R717" s="17">
        <v>0.18077900347925299</v>
      </c>
      <c r="S717" s="17">
        <v>0</v>
      </c>
      <c r="T717" s="17">
        <v>0</v>
      </c>
      <c r="U717" s="17">
        <v>0</v>
      </c>
      <c r="V717" s="17">
        <v>0</v>
      </c>
      <c r="W717" s="17">
        <v>0.106140689079012</v>
      </c>
      <c r="X717" s="17">
        <v>0.30674671455355201</v>
      </c>
      <c r="Y717" s="17">
        <v>0</v>
      </c>
      <c r="Z717" s="17">
        <v>0.108173483848091</v>
      </c>
      <c r="AA717" s="17">
        <v>0.19658233990782301</v>
      </c>
      <c r="AB717" s="17">
        <v>0</v>
      </c>
      <c r="AC717" s="17">
        <v>0</v>
      </c>
      <c r="AD717" s="17">
        <v>0</v>
      </c>
      <c r="AE717" s="17">
        <v>0</v>
      </c>
      <c r="AF717" s="17">
        <v>9.2433523024330194E-2</v>
      </c>
      <c r="AG717" s="17">
        <v>0</v>
      </c>
      <c r="AH717" s="17" t="s">
        <v>85</v>
      </c>
      <c r="AI717" s="17"/>
      <c r="AJ717" s="17">
        <v>9.8412110075200093E-2</v>
      </c>
      <c r="AK717" s="17">
        <v>8.1903152862378606E-2</v>
      </c>
      <c r="AL717" s="17"/>
      <c r="AM717" s="17">
        <v>0.100220200547945</v>
      </c>
    </row>
    <row r="718" spans="2:39" x14ac:dyDescent="0.35">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row>
    <row r="719" spans="2:39" x14ac:dyDescent="0.35">
      <c r="B719" s="6" t="s">
        <v>339</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row>
    <row r="720" spans="2:39" x14ac:dyDescent="0.35">
      <c r="B720" s="24" t="s">
        <v>102</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row>
    <row r="721" spans="2:39" x14ac:dyDescent="0.35">
      <c r="B721" t="s">
        <v>334</v>
      </c>
      <c r="C721" s="17">
        <v>0.486468285857722</v>
      </c>
      <c r="D721" s="17">
        <v>0.54836678651163495</v>
      </c>
      <c r="E721" s="17">
        <v>0.42929074754513202</v>
      </c>
      <c r="F721" s="17"/>
      <c r="G721" s="17">
        <v>0.52575712976591005</v>
      </c>
      <c r="H721" s="17">
        <v>0.567273319185983</v>
      </c>
      <c r="I721" s="17">
        <v>0.56791866565089</v>
      </c>
      <c r="J721" s="17">
        <v>0.58165076459807097</v>
      </c>
      <c r="K721" s="17">
        <v>0.47112802603860399</v>
      </c>
      <c r="L721" s="17">
        <v>0.29013531194763997</v>
      </c>
      <c r="M721" s="17"/>
      <c r="N721" s="17">
        <v>0.48135785216294102</v>
      </c>
      <c r="O721" s="17">
        <v>0.47972384155770598</v>
      </c>
      <c r="P721" s="17">
        <v>0.42573976825633097</v>
      </c>
      <c r="Q721" s="17">
        <v>0.18762909910060799</v>
      </c>
      <c r="R721" s="17">
        <v>0.52070582557384104</v>
      </c>
      <c r="S721" s="17">
        <v>0.71590922020178505</v>
      </c>
      <c r="T721" s="17">
        <v>0.50207198296701905</v>
      </c>
      <c r="U721" s="17">
        <v>0.50542230879786398</v>
      </c>
      <c r="V721" s="17">
        <v>0.59008709557497296</v>
      </c>
      <c r="W721" s="17">
        <v>0.49423352780258101</v>
      </c>
      <c r="X721" s="17">
        <v>1</v>
      </c>
      <c r="Y721" s="17">
        <v>0.336435115770017</v>
      </c>
      <c r="Z721" s="17">
        <v>0.579783808046893</v>
      </c>
      <c r="AA721" s="17">
        <v>0.31135945131008302</v>
      </c>
      <c r="AB721" s="17">
        <v>0.682282075484823</v>
      </c>
      <c r="AC721" s="17">
        <v>0.55914247154220997</v>
      </c>
      <c r="AD721" s="17">
        <v>0.31419759329078301</v>
      </c>
      <c r="AE721" s="17" t="s">
        <v>85</v>
      </c>
      <c r="AF721" s="17">
        <v>1</v>
      </c>
      <c r="AG721" s="17">
        <v>0</v>
      </c>
      <c r="AH721" s="17">
        <v>1</v>
      </c>
      <c r="AI721" s="17"/>
      <c r="AJ721" s="17">
        <v>0.50313913575451696</v>
      </c>
      <c r="AK721" s="17">
        <v>0.47224180674418098</v>
      </c>
      <c r="AL721" s="17"/>
      <c r="AM721" s="17">
        <v>0.45319142788315298</v>
      </c>
    </row>
    <row r="722" spans="2:39" x14ac:dyDescent="0.35">
      <c r="B722" t="s">
        <v>335</v>
      </c>
      <c r="C722" s="17">
        <v>0.40771239863684899</v>
      </c>
      <c r="D722" s="17">
        <v>0.37612322241419499</v>
      </c>
      <c r="E722" s="17">
        <v>0.436892286916095</v>
      </c>
      <c r="F722" s="17"/>
      <c r="G722" s="17">
        <v>0.34599725404931603</v>
      </c>
      <c r="H722" s="17">
        <v>0.34440219593890897</v>
      </c>
      <c r="I722" s="17">
        <v>0.34226100572763202</v>
      </c>
      <c r="J722" s="17">
        <v>0.35588950379986101</v>
      </c>
      <c r="K722" s="17">
        <v>0.35634446691946198</v>
      </c>
      <c r="L722" s="17">
        <v>0.60100569782704905</v>
      </c>
      <c r="M722" s="17"/>
      <c r="N722" s="17">
        <v>0.16146672556025299</v>
      </c>
      <c r="O722" s="17">
        <v>0.38388079723053697</v>
      </c>
      <c r="P722" s="17">
        <v>0.50955193581227898</v>
      </c>
      <c r="Q722" s="17">
        <v>0.73019067906891699</v>
      </c>
      <c r="R722" s="17">
        <v>0.26046924619245199</v>
      </c>
      <c r="S722" s="17">
        <v>0.28409077979821501</v>
      </c>
      <c r="T722" s="17">
        <v>0.47092150539911398</v>
      </c>
      <c r="U722" s="17">
        <v>0.49457769120213602</v>
      </c>
      <c r="V722" s="17">
        <v>0</v>
      </c>
      <c r="W722" s="17">
        <v>0.380907590014192</v>
      </c>
      <c r="X722" s="17">
        <v>0</v>
      </c>
      <c r="Y722" s="17">
        <v>0.66356488422998305</v>
      </c>
      <c r="Z722" s="17">
        <v>0.420216191953107</v>
      </c>
      <c r="AA722" s="17">
        <v>0.68864054868991698</v>
      </c>
      <c r="AB722" s="17">
        <v>0.317717924515177</v>
      </c>
      <c r="AC722" s="17">
        <v>0.44085752845779003</v>
      </c>
      <c r="AD722" s="17">
        <v>0.45963188467449601</v>
      </c>
      <c r="AE722" s="17" t="s">
        <v>85</v>
      </c>
      <c r="AF722" s="17">
        <v>0</v>
      </c>
      <c r="AG722" s="17">
        <v>1</v>
      </c>
      <c r="AH722" s="17">
        <v>0</v>
      </c>
      <c r="AI722" s="17"/>
      <c r="AJ722" s="17">
        <v>0.40030604950607201</v>
      </c>
      <c r="AK722" s="17">
        <v>0.41671159881617997</v>
      </c>
      <c r="AL722" s="17"/>
      <c r="AM722" s="17">
        <v>0.42467803905519103</v>
      </c>
    </row>
    <row r="723" spans="2:39" x14ac:dyDescent="0.35">
      <c r="B723" t="s">
        <v>62</v>
      </c>
      <c r="C723" s="17">
        <v>0.105819315505429</v>
      </c>
      <c r="D723" s="17">
        <v>7.5509991074170002E-2</v>
      </c>
      <c r="E723" s="17">
        <v>0.13381696553877301</v>
      </c>
      <c r="F723" s="17"/>
      <c r="G723" s="17">
        <v>0.12824561618477401</v>
      </c>
      <c r="H723" s="17">
        <v>8.8324484875107995E-2</v>
      </c>
      <c r="I723" s="17">
        <v>8.9820328621477402E-2</v>
      </c>
      <c r="J723" s="17">
        <v>6.2459731602067602E-2</v>
      </c>
      <c r="K723" s="17">
        <v>0.17252750704193301</v>
      </c>
      <c r="L723" s="17">
        <v>0.10885899022531099</v>
      </c>
      <c r="M723" s="17"/>
      <c r="N723" s="17">
        <v>0.35717542227680599</v>
      </c>
      <c r="O723" s="17">
        <v>0.13639536121175699</v>
      </c>
      <c r="P723" s="17">
        <v>6.4708295931390006E-2</v>
      </c>
      <c r="Q723" s="17">
        <v>8.2180221830475797E-2</v>
      </c>
      <c r="R723" s="17">
        <v>0.218824928233707</v>
      </c>
      <c r="S723" s="17">
        <v>0</v>
      </c>
      <c r="T723" s="17">
        <v>2.70065116338674E-2</v>
      </c>
      <c r="U723" s="17">
        <v>0</v>
      </c>
      <c r="V723" s="17">
        <v>0.40991290442502698</v>
      </c>
      <c r="W723" s="17">
        <v>0.12485888218322699</v>
      </c>
      <c r="X723" s="17">
        <v>0</v>
      </c>
      <c r="Y723" s="17">
        <v>0</v>
      </c>
      <c r="Z723" s="17">
        <v>0</v>
      </c>
      <c r="AA723" s="17">
        <v>0</v>
      </c>
      <c r="AB723" s="17">
        <v>0</v>
      </c>
      <c r="AC723" s="17">
        <v>0</v>
      </c>
      <c r="AD723" s="17">
        <v>0.22617052203472099</v>
      </c>
      <c r="AE723" s="17" t="s">
        <v>85</v>
      </c>
      <c r="AF723" s="17">
        <v>0</v>
      </c>
      <c r="AG723" s="17">
        <v>0</v>
      </c>
      <c r="AH723" s="17">
        <v>0</v>
      </c>
      <c r="AI723" s="17"/>
      <c r="AJ723" s="17">
        <v>9.6554814739410605E-2</v>
      </c>
      <c r="AK723" s="17">
        <v>0.111046594439639</v>
      </c>
      <c r="AL723" s="17"/>
      <c r="AM723" s="17">
        <v>0.122130533061656</v>
      </c>
    </row>
    <row r="724" spans="2:39" x14ac:dyDescent="0.35">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row>
    <row r="725" spans="2:39" x14ac:dyDescent="0.35">
      <c r="B725" s="6" t="s">
        <v>340</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row>
    <row r="726" spans="2:39" x14ac:dyDescent="0.35">
      <c r="B726" s="24" t="s">
        <v>102</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row>
    <row r="727" spans="2:39" x14ac:dyDescent="0.35">
      <c r="B727" t="s">
        <v>334</v>
      </c>
      <c r="C727" s="17">
        <v>0.47524868874701698</v>
      </c>
      <c r="D727" s="17">
        <v>0.45550055647149901</v>
      </c>
      <c r="E727" s="17">
        <v>0.489506270623013</v>
      </c>
      <c r="F727" s="17"/>
      <c r="G727" s="17">
        <v>0.43563598392380498</v>
      </c>
      <c r="H727" s="17">
        <v>0.47820351916454101</v>
      </c>
      <c r="I727" s="17">
        <v>0.50096291342599597</v>
      </c>
      <c r="J727" s="17">
        <v>0.50932402152615497</v>
      </c>
      <c r="K727" s="17">
        <v>0.50863456019826503</v>
      </c>
      <c r="L727" s="17">
        <v>0.29025283143269098</v>
      </c>
      <c r="M727" s="17"/>
      <c r="N727" s="17">
        <v>0.60218768874641004</v>
      </c>
      <c r="O727" s="17">
        <v>0.50959664609367505</v>
      </c>
      <c r="P727" s="17">
        <v>0.57820975250768103</v>
      </c>
      <c r="Q727" s="17">
        <v>0.50829488165867598</v>
      </c>
      <c r="R727" s="17">
        <v>0.56461242494876895</v>
      </c>
      <c r="S727" s="17">
        <v>0.13896333194695501</v>
      </c>
      <c r="T727" s="17">
        <v>0.31903786863538602</v>
      </c>
      <c r="U727" s="17">
        <v>0</v>
      </c>
      <c r="V727" s="17">
        <v>0.235401243756273</v>
      </c>
      <c r="W727" s="17">
        <v>0.44245729750476098</v>
      </c>
      <c r="X727" s="17">
        <v>0.815885046637011</v>
      </c>
      <c r="Y727" s="17">
        <v>0.58281946935950102</v>
      </c>
      <c r="Z727" s="17">
        <v>0.82946801016138605</v>
      </c>
      <c r="AA727" s="17">
        <v>0.63115671325401901</v>
      </c>
      <c r="AB727" s="17">
        <v>1</v>
      </c>
      <c r="AC727" s="17">
        <v>0.65190922382864203</v>
      </c>
      <c r="AD727" s="17">
        <v>0.165754478494225</v>
      </c>
      <c r="AE727" s="17" t="s">
        <v>85</v>
      </c>
      <c r="AF727" s="17">
        <v>0</v>
      </c>
      <c r="AG727" s="17">
        <v>0</v>
      </c>
      <c r="AH727" s="17">
        <v>0.620070527359181</v>
      </c>
      <c r="AI727" s="17"/>
      <c r="AJ727" s="17">
        <v>0.471490862258299</v>
      </c>
      <c r="AK727" s="17">
        <v>0.47669362338052301</v>
      </c>
      <c r="AL727" s="17"/>
      <c r="AM727" s="17">
        <v>0.45591172604321301</v>
      </c>
    </row>
    <row r="728" spans="2:39" x14ac:dyDescent="0.35">
      <c r="B728" t="s">
        <v>335</v>
      </c>
      <c r="C728" s="17">
        <v>0.40450113244701302</v>
      </c>
      <c r="D728" s="17">
        <v>0.438733411853581</v>
      </c>
      <c r="E728" s="17">
        <v>0.37666333400045998</v>
      </c>
      <c r="F728" s="17"/>
      <c r="G728" s="17">
        <v>0.43930032354190302</v>
      </c>
      <c r="H728" s="17">
        <v>0.348636236811036</v>
      </c>
      <c r="I728" s="17">
        <v>0.39062044935764501</v>
      </c>
      <c r="J728" s="17">
        <v>0.42041658369130103</v>
      </c>
      <c r="K728" s="17">
        <v>0.29520440439613699</v>
      </c>
      <c r="L728" s="17">
        <v>0.70974716856730902</v>
      </c>
      <c r="M728" s="17"/>
      <c r="N728" s="17">
        <v>0.29165221677138697</v>
      </c>
      <c r="O728" s="17">
        <v>0.390752590756277</v>
      </c>
      <c r="P728" s="17">
        <v>0.33314408808566598</v>
      </c>
      <c r="Q728" s="17">
        <v>0.38452740268559399</v>
      </c>
      <c r="R728" s="17">
        <v>0.108538318223727</v>
      </c>
      <c r="S728" s="17">
        <v>0.86103666805304502</v>
      </c>
      <c r="T728" s="17">
        <v>0.57770339500686596</v>
      </c>
      <c r="U728" s="17">
        <v>1</v>
      </c>
      <c r="V728" s="17">
        <v>0.76459875624372697</v>
      </c>
      <c r="W728" s="17">
        <v>0.45195273356329302</v>
      </c>
      <c r="X728" s="17">
        <v>0.184114953362989</v>
      </c>
      <c r="Y728" s="17">
        <v>0.41718053064049898</v>
      </c>
      <c r="Z728" s="17">
        <v>0.17053198983861401</v>
      </c>
      <c r="AA728" s="17">
        <v>0</v>
      </c>
      <c r="AB728" s="17">
        <v>0</v>
      </c>
      <c r="AC728" s="17">
        <v>0.14250831629390601</v>
      </c>
      <c r="AD728" s="17">
        <v>0.30383864403380101</v>
      </c>
      <c r="AE728" s="17" t="s">
        <v>85</v>
      </c>
      <c r="AF728" s="17">
        <v>0.71004975888083699</v>
      </c>
      <c r="AG728" s="17">
        <v>1</v>
      </c>
      <c r="AH728" s="17">
        <v>0.379929472640819</v>
      </c>
      <c r="AI728" s="17"/>
      <c r="AJ728" s="17">
        <v>0.43047230614757098</v>
      </c>
      <c r="AK728" s="17">
        <v>0.39131232974183</v>
      </c>
      <c r="AL728" s="17"/>
      <c r="AM728" s="17">
        <v>0.42759583063321799</v>
      </c>
    </row>
    <row r="729" spans="2:39" x14ac:dyDescent="0.35">
      <c r="B729" t="s">
        <v>62</v>
      </c>
      <c r="C729" s="17">
        <v>0.12025017880597</v>
      </c>
      <c r="D729" s="17">
        <v>0.10576603167492001</v>
      </c>
      <c r="E729" s="17">
        <v>0.13383039537652799</v>
      </c>
      <c r="F729" s="17"/>
      <c r="G729" s="17">
        <v>0.125063692534292</v>
      </c>
      <c r="H729" s="17">
        <v>0.17316024402442401</v>
      </c>
      <c r="I729" s="17">
        <v>0.10841663721636</v>
      </c>
      <c r="J729" s="17">
        <v>7.0259394782544296E-2</v>
      </c>
      <c r="K729" s="17">
        <v>0.19616103540559801</v>
      </c>
      <c r="L729" s="17">
        <v>0</v>
      </c>
      <c r="M729" s="17"/>
      <c r="N729" s="17">
        <v>0.106160094482202</v>
      </c>
      <c r="O729" s="17">
        <v>9.9650763150048394E-2</v>
      </c>
      <c r="P729" s="17">
        <v>8.8646159406653005E-2</v>
      </c>
      <c r="Q729" s="17">
        <v>0.10717771565572901</v>
      </c>
      <c r="R729" s="17">
        <v>0.32684925682750499</v>
      </c>
      <c r="S729" s="17">
        <v>0</v>
      </c>
      <c r="T729" s="17">
        <v>0.103258736357748</v>
      </c>
      <c r="U729" s="17">
        <v>0</v>
      </c>
      <c r="V729" s="17">
        <v>0</v>
      </c>
      <c r="W729" s="17">
        <v>0.105589968931946</v>
      </c>
      <c r="X729" s="17">
        <v>0</v>
      </c>
      <c r="Y729" s="17">
        <v>0</v>
      </c>
      <c r="Z729" s="17">
        <v>0</v>
      </c>
      <c r="AA729" s="17">
        <v>0.36884328674598099</v>
      </c>
      <c r="AB729" s="17">
        <v>0</v>
      </c>
      <c r="AC729" s="17">
        <v>0.205582459877452</v>
      </c>
      <c r="AD729" s="17">
        <v>0.53040687747197401</v>
      </c>
      <c r="AE729" s="17" t="s">
        <v>85</v>
      </c>
      <c r="AF729" s="17">
        <v>0.28995024111916301</v>
      </c>
      <c r="AG729" s="17">
        <v>0</v>
      </c>
      <c r="AH729" s="17">
        <v>0</v>
      </c>
      <c r="AI729" s="17"/>
      <c r="AJ729" s="17">
        <v>9.8036831594130194E-2</v>
      </c>
      <c r="AK729" s="17">
        <v>0.13199404687764699</v>
      </c>
      <c r="AL729" s="17"/>
      <c r="AM729" s="17">
        <v>0.11649244332356901</v>
      </c>
    </row>
    <row r="730" spans="2:39" x14ac:dyDescent="0.35">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row>
    <row r="731" spans="2:39" x14ac:dyDescent="0.35">
      <c r="B731" s="6" t="s">
        <v>341</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row>
    <row r="732" spans="2:39" x14ac:dyDescent="0.35">
      <c r="B732" s="24" t="s">
        <v>102</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row>
    <row r="733" spans="2:39" x14ac:dyDescent="0.35">
      <c r="B733" t="s">
        <v>334</v>
      </c>
      <c r="C733" s="17">
        <v>0.55769169437316002</v>
      </c>
      <c r="D733" s="17">
        <v>0.49866730436060702</v>
      </c>
      <c r="E733" s="17">
        <v>0.61831755587836001</v>
      </c>
      <c r="F733" s="17"/>
      <c r="G733" s="17">
        <v>0.55766653559982604</v>
      </c>
      <c r="H733" s="17">
        <v>0.62080808059461201</v>
      </c>
      <c r="I733" s="17">
        <v>0.42804387193617999</v>
      </c>
      <c r="J733" s="17">
        <v>0.40974556060769601</v>
      </c>
      <c r="K733" s="17">
        <v>0.544185826734366</v>
      </c>
      <c r="L733" s="17">
        <v>0.73829663707170401</v>
      </c>
      <c r="M733" s="17"/>
      <c r="N733" s="17">
        <v>0.70086684169968905</v>
      </c>
      <c r="O733" s="17">
        <v>0.60063381445955599</v>
      </c>
      <c r="P733" s="17">
        <v>0.51545298090261205</v>
      </c>
      <c r="Q733" s="17">
        <v>0.871502770504894</v>
      </c>
      <c r="R733" s="17">
        <v>0.492359046305959</v>
      </c>
      <c r="S733" s="17">
        <v>0.76951600141309096</v>
      </c>
      <c r="T733" s="17">
        <v>0.60846386838938304</v>
      </c>
      <c r="U733" s="17">
        <v>0.57241250598196503</v>
      </c>
      <c r="V733" s="17">
        <v>0.36720774197302503</v>
      </c>
      <c r="W733" s="17">
        <v>0.49202253429407</v>
      </c>
      <c r="X733" s="17">
        <v>0.48486994759693303</v>
      </c>
      <c r="Y733" s="17">
        <v>0.28568663942890299</v>
      </c>
      <c r="Z733" s="17">
        <v>0</v>
      </c>
      <c r="AA733" s="17">
        <v>0</v>
      </c>
      <c r="AB733" s="17">
        <v>0.69855818357417299</v>
      </c>
      <c r="AC733" s="17">
        <v>0.199549271572073</v>
      </c>
      <c r="AD733" s="17">
        <v>0.45379459455550802</v>
      </c>
      <c r="AE733" s="17" t="s">
        <v>85</v>
      </c>
      <c r="AF733" s="17">
        <v>0</v>
      </c>
      <c r="AG733" s="17">
        <v>1</v>
      </c>
      <c r="AH733" s="17">
        <v>0</v>
      </c>
      <c r="AI733" s="17"/>
      <c r="AJ733" s="17">
        <v>0.48591667040061198</v>
      </c>
      <c r="AK733" s="17">
        <v>0.60604573950385199</v>
      </c>
      <c r="AL733" s="17"/>
      <c r="AM733" s="17">
        <v>0.47817659927017098</v>
      </c>
    </row>
    <row r="734" spans="2:39" x14ac:dyDescent="0.35">
      <c r="B734" t="s">
        <v>335</v>
      </c>
      <c r="C734" s="17">
        <v>0.35808157106807798</v>
      </c>
      <c r="D734" s="17">
        <v>0.42584096381518399</v>
      </c>
      <c r="E734" s="17">
        <v>0.288483705516416</v>
      </c>
      <c r="F734" s="17"/>
      <c r="G734" s="17">
        <v>0.31812568103161698</v>
      </c>
      <c r="H734" s="17">
        <v>0.30664301028042501</v>
      </c>
      <c r="I734" s="17">
        <v>0.45724847020680598</v>
      </c>
      <c r="J734" s="17">
        <v>0.46152710155212101</v>
      </c>
      <c r="K734" s="17">
        <v>0.37365589918134501</v>
      </c>
      <c r="L734" s="17">
        <v>0.26170336292829599</v>
      </c>
      <c r="M734" s="17"/>
      <c r="N734" s="17">
        <v>0.29913315830031101</v>
      </c>
      <c r="O734" s="17">
        <v>0.270380579735021</v>
      </c>
      <c r="P734" s="17">
        <v>0.33601636716178201</v>
      </c>
      <c r="Q734" s="17">
        <v>0.128497229495106</v>
      </c>
      <c r="R734" s="17">
        <v>0.43172653772099001</v>
      </c>
      <c r="S734" s="17">
        <v>0.23048399858690899</v>
      </c>
      <c r="T734" s="17">
        <v>0.33356118179405903</v>
      </c>
      <c r="U734" s="17">
        <v>0.42758749401803497</v>
      </c>
      <c r="V734" s="17">
        <v>0.63279225802697503</v>
      </c>
      <c r="W734" s="17">
        <v>0.37484449309807899</v>
      </c>
      <c r="X734" s="17">
        <v>0</v>
      </c>
      <c r="Y734" s="17">
        <v>0.71431336057109696</v>
      </c>
      <c r="Z734" s="17">
        <v>1</v>
      </c>
      <c r="AA734" s="17">
        <v>1</v>
      </c>
      <c r="AB734" s="17">
        <v>0.30144181642582701</v>
      </c>
      <c r="AC734" s="17">
        <v>0.58747200053989101</v>
      </c>
      <c r="AD734" s="17">
        <v>0.54620540544449203</v>
      </c>
      <c r="AE734" s="17" t="s">
        <v>85</v>
      </c>
      <c r="AF734" s="17">
        <v>1</v>
      </c>
      <c r="AG734" s="17">
        <v>0</v>
      </c>
      <c r="AH734" s="17">
        <v>1</v>
      </c>
      <c r="AI734" s="17"/>
      <c r="AJ734" s="17">
        <v>0.427754314763437</v>
      </c>
      <c r="AK734" s="17">
        <v>0.31040525701730798</v>
      </c>
      <c r="AL734" s="17"/>
      <c r="AM734" s="17">
        <v>0.40247949572156599</v>
      </c>
    </row>
    <row r="735" spans="2:39" x14ac:dyDescent="0.35">
      <c r="B735" t="s">
        <v>62</v>
      </c>
      <c r="C735" s="17">
        <v>8.4226734558762104E-2</v>
      </c>
      <c r="D735" s="17">
        <v>7.5491731824208805E-2</v>
      </c>
      <c r="E735" s="17">
        <v>9.3198738605224193E-2</v>
      </c>
      <c r="F735" s="17"/>
      <c r="G735" s="17">
        <v>0.12420778336855701</v>
      </c>
      <c r="H735" s="17">
        <v>7.2548909124963507E-2</v>
      </c>
      <c r="I735" s="17">
        <v>0.11470765785701401</v>
      </c>
      <c r="J735" s="17">
        <v>0.128727337840184</v>
      </c>
      <c r="K735" s="17">
        <v>8.2158274084288899E-2</v>
      </c>
      <c r="L735" s="17">
        <v>0</v>
      </c>
      <c r="M735" s="17"/>
      <c r="N735" s="17">
        <v>0</v>
      </c>
      <c r="O735" s="17">
        <v>0.12898560580542301</v>
      </c>
      <c r="P735" s="17">
        <v>0.148530651935606</v>
      </c>
      <c r="Q735" s="17">
        <v>0</v>
      </c>
      <c r="R735" s="17">
        <v>7.5914415973050806E-2</v>
      </c>
      <c r="S735" s="17">
        <v>0</v>
      </c>
      <c r="T735" s="17">
        <v>5.7974949816557701E-2</v>
      </c>
      <c r="U735" s="17">
        <v>0</v>
      </c>
      <c r="V735" s="17">
        <v>0</v>
      </c>
      <c r="W735" s="17">
        <v>0.13313297260785101</v>
      </c>
      <c r="X735" s="17">
        <v>0.51513005240306697</v>
      </c>
      <c r="Y735" s="17">
        <v>0</v>
      </c>
      <c r="Z735" s="17">
        <v>0</v>
      </c>
      <c r="AA735" s="17">
        <v>0</v>
      </c>
      <c r="AB735" s="17">
        <v>0</v>
      </c>
      <c r="AC735" s="17">
        <v>0.21297872788803601</v>
      </c>
      <c r="AD735" s="17">
        <v>0</v>
      </c>
      <c r="AE735" s="17" t="s">
        <v>85</v>
      </c>
      <c r="AF735" s="17">
        <v>0</v>
      </c>
      <c r="AG735" s="17">
        <v>0</v>
      </c>
      <c r="AH735" s="17">
        <v>0</v>
      </c>
      <c r="AI735" s="17"/>
      <c r="AJ735" s="17">
        <v>8.6329014835951207E-2</v>
      </c>
      <c r="AK735" s="17">
        <v>8.3549003478840395E-2</v>
      </c>
      <c r="AL735" s="17"/>
      <c r="AM735" s="17">
        <v>0.119343905008263</v>
      </c>
    </row>
    <row r="736" spans="2:39" x14ac:dyDescent="0.35">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row>
    <row r="737" spans="2:39" x14ac:dyDescent="0.35">
      <c r="B737" s="6" t="s">
        <v>350</v>
      </c>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row>
    <row r="738" spans="2:39" x14ac:dyDescent="0.35">
      <c r="B738" s="24" t="s">
        <v>102</v>
      </c>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row>
    <row r="739" spans="2:39" x14ac:dyDescent="0.35">
      <c r="B739" t="s">
        <v>342</v>
      </c>
      <c r="C739" s="17">
        <v>0.122655578514253</v>
      </c>
      <c r="D739" s="17">
        <v>0.11261114443866301</v>
      </c>
      <c r="E739" s="17">
        <v>0.133242081528061</v>
      </c>
      <c r="F739" s="17"/>
      <c r="G739" s="17">
        <v>0.11800622921805</v>
      </c>
      <c r="H739" s="17">
        <v>0.16500790384037001</v>
      </c>
      <c r="I739" s="17">
        <v>0.16528785566127599</v>
      </c>
      <c r="J739" s="17">
        <v>0.14270833455572299</v>
      </c>
      <c r="K739" s="17">
        <v>8.0458938892145199E-2</v>
      </c>
      <c r="L739" s="17">
        <v>3.9844435979717902E-2</v>
      </c>
      <c r="M739" s="17"/>
      <c r="N739" s="17">
        <v>9.1635267070572096E-2</v>
      </c>
      <c r="O739" s="17">
        <v>0.15754780425932</v>
      </c>
      <c r="P739" s="17">
        <v>0.14891289654666301</v>
      </c>
      <c r="Q739" s="17">
        <v>7.4432340593508298E-2</v>
      </c>
      <c r="R739" s="17">
        <v>0.16799986869053299</v>
      </c>
      <c r="S739" s="17">
        <v>7.2484408965997602E-2</v>
      </c>
      <c r="T739" s="17">
        <v>0.12595690027530199</v>
      </c>
      <c r="U739" s="17">
        <v>3.4251296758849401E-2</v>
      </c>
      <c r="V739" s="17">
        <v>9.0832307455481598E-2</v>
      </c>
      <c r="W739" s="17">
        <v>0.139439319780507</v>
      </c>
      <c r="X739" s="17">
        <v>8.4966929792169396E-2</v>
      </c>
      <c r="Y739" s="17">
        <v>0</v>
      </c>
      <c r="Z739" s="17">
        <v>0.13274218404195001</v>
      </c>
      <c r="AA739" s="17">
        <v>0.13898261225994599</v>
      </c>
      <c r="AB739" s="17">
        <v>0.17896215767590901</v>
      </c>
      <c r="AC739" s="17">
        <v>0.22879724279015101</v>
      </c>
      <c r="AD739" s="17">
        <v>0</v>
      </c>
      <c r="AE739" s="17">
        <v>0</v>
      </c>
      <c r="AF739" s="17">
        <v>0</v>
      </c>
      <c r="AG739" s="17">
        <v>0</v>
      </c>
      <c r="AH739" s="17">
        <v>0</v>
      </c>
      <c r="AI739" s="17"/>
      <c r="AJ739" s="17">
        <v>0.166113745891774</v>
      </c>
      <c r="AK739" s="17">
        <v>9.4818680215814896E-2</v>
      </c>
      <c r="AL739" s="17"/>
      <c r="AM739" s="17">
        <v>0.13423838963252999</v>
      </c>
    </row>
    <row r="740" spans="2:39" x14ac:dyDescent="0.35">
      <c r="B740" t="s">
        <v>88</v>
      </c>
      <c r="C740" s="17">
        <v>0.14168424011947001</v>
      </c>
      <c r="D740" s="17">
        <v>0.111708873618451</v>
      </c>
      <c r="E740" s="17">
        <v>0.17283002021712601</v>
      </c>
      <c r="F740" s="17"/>
      <c r="G740" s="17">
        <v>0.14995809547934</v>
      </c>
      <c r="H740" s="17">
        <v>0.135016436274594</v>
      </c>
      <c r="I740" s="17">
        <v>0.199327888887497</v>
      </c>
      <c r="J740" s="17">
        <v>0.14810635475105499</v>
      </c>
      <c r="K740" s="17">
        <v>0.14808903842048801</v>
      </c>
      <c r="L740" s="17">
        <v>5.7294322742940398E-2</v>
      </c>
      <c r="M740" s="17"/>
      <c r="N740" s="17">
        <v>0.232094761676161</v>
      </c>
      <c r="O740" s="17">
        <v>0.17871482972358399</v>
      </c>
      <c r="P740" s="17">
        <v>0.12831325472972499</v>
      </c>
      <c r="Q740" s="17">
        <v>0.15745721498286799</v>
      </c>
      <c r="R740" s="17">
        <v>0.13502274188721</v>
      </c>
      <c r="S740" s="17">
        <v>0.31308481547982597</v>
      </c>
      <c r="T740" s="17">
        <v>0.12635573193157401</v>
      </c>
      <c r="U740" s="17">
        <v>0.20090641862281999</v>
      </c>
      <c r="V740" s="17">
        <v>0.216422846429628</v>
      </c>
      <c r="W740" s="17">
        <v>8.6606122926423695E-2</v>
      </c>
      <c r="X740" s="17">
        <v>0.249513116496378</v>
      </c>
      <c r="Y740" s="17">
        <v>5.4062909284893101E-2</v>
      </c>
      <c r="Z740" s="17">
        <v>0</v>
      </c>
      <c r="AA740" s="17">
        <v>0.101073246775621</v>
      </c>
      <c r="AB740" s="17">
        <v>0.18461222964151899</v>
      </c>
      <c r="AC740" s="17">
        <v>0.23095650918748301</v>
      </c>
      <c r="AD740" s="17">
        <v>0.108000131073425</v>
      </c>
      <c r="AE740" s="17">
        <v>0</v>
      </c>
      <c r="AF740" s="17">
        <v>0</v>
      </c>
      <c r="AG740" s="17">
        <v>0</v>
      </c>
      <c r="AH740" s="17">
        <v>0</v>
      </c>
      <c r="AI740" s="17"/>
      <c r="AJ740" s="17">
        <v>0.158169768510148</v>
      </c>
      <c r="AK740" s="17">
        <v>0.12709294008528599</v>
      </c>
      <c r="AL740" s="17"/>
      <c r="AM740" s="17">
        <v>0.166166105464994</v>
      </c>
    </row>
    <row r="741" spans="2:39" x14ac:dyDescent="0.35">
      <c r="B741" t="s">
        <v>343</v>
      </c>
      <c r="C741" s="17">
        <v>0.14196547781329699</v>
      </c>
      <c r="D741" s="17">
        <v>0.111213722882265</v>
      </c>
      <c r="E741" s="17">
        <v>0.17191761487693899</v>
      </c>
      <c r="F741" s="17"/>
      <c r="G741" s="17">
        <v>0.19488311044138101</v>
      </c>
      <c r="H741" s="17">
        <v>0.140191746695214</v>
      </c>
      <c r="I741" s="17">
        <v>0.15307201530692699</v>
      </c>
      <c r="J741" s="17">
        <v>0.16872790852240999</v>
      </c>
      <c r="K741" s="17">
        <v>0.14133615764275201</v>
      </c>
      <c r="L741" s="17">
        <v>6.4562849500485603E-2</v>
      </c>
      <c r="M741" s="17"/>
      <c r="N741" s="17">
        <v>5.3166143675875403E-2</v>
      </c>
      <c r="O741" s="17">
        <v>0.13778266884840601</v>
      </c>
      <c r="P741" s="17">
        <v>0.142850319582149</v>
      </c>
      <c r="Q741" s="17">
        <v>0.18234552032538101</v>
      </c>
      <c r="R741" s="17">
        <v>0.169908363072134</v>
      </c>
      <c r="S741" s="17">
        <v>0.1239213938799</v>
      </c>
      <c r="T741" s="17">
        <v>0.122635639834869</v>
      </c>
      <c r="U741" s="17">
        <v>0.14031103449183699</v>
      </c>
      <c r="V741" s="17">
        <v>0</v>
      </c>
      <c r="W741" s="17">
        <v>0.21892057036940199</v>
      </c>
      <c r="X741" s="17">
        <v>0</v>
      </c>
      <c r="Y741" s="17">
        <v>0.10728427309536299</v>
      </c>
      <c r="Z741" s="17">
        <v>0.37305132963634502</v>
      </c>
      <c r="AA741" s="17">
        <v>0.235175916346021</v>
      </c>
      <c r="AB741" s="17">
        <v>6.5846594274652198E-2</v>
      </c>
      <c r="AC741" s="17">
        <v>0</v>
      </c>
      <c r="AD741" s="17">
        <v>0.17322609075755999</v>
      </c>
      <c r="AE741" s="17">
        <v>0</v>
      </c>
      <c r="AF741" s="17">
        <v>7.9719121230958603E-2</v>
      </c>
      <c r="AG741" s="17">
        <v>0.14125657248869</v>
      </c>
      <c r="AH741" s="17">
        <v>0</v>
      </c>
      <c r="AI741" s="17"/>
      <c r="AJ741" s="17">
        <v>0.115665344732904</v>
      </c>
      <c r="AK741" s="17">
        <v>0.14989636933778799</v>
      </c>
      <c r="AL741" s="17"/>
      <c r="AM741" s="17">
        <v>0.155652449927005</v>
      </c>
    </row>
    <row r="742" spans="2:39" x14ac:dyDescent="0.35">
      <c r="B742" t="s">
        <v>344</v>
      </c>
      <c r="C742" s="17">
        <v>0.107889428539948</v>
      </c>
      <c r="D742" s="17">
        <v>9.34073202981405E-2</v>
      </c>
      <c r="E742" s="17">
        <v>0.123015624228645</v>
      </c>
      <c r="F742" s="17"/>
      <c r="G742" s="17">
        <v>8.7651944436651794E-2</v>
      </c>
      <c r="H742" s="17">
        <v>0.11704073229695</v>
      </c>
      <c r="I742" s="17">
        <v>0.101620723227813</v>
      </c>
      <c r="J742" s="17">
        <v>9.5904846921281706E-2</v>
      </c>
      <c r="K742" s="17">
        <v>0.12664143632909</v>
      </c>
      <c r="L742" s="17">
        <v>0.113570888504196</v>
      </c>
      <c r="M742" s="17"/>
      <c r="N742" s="17">
        <v>0.25265674201333899</v>
      </c>
      <c r="O742" s="17">
        <v>8.1542690858492195E-2</v>
      </c>
      <c r="P742" s="17">
        <v>8.7466142736746702E-2</v>
      </c>
      <c r="Q742" s="17">
        <v>0.16617625839810299</v>
      </c>
      <c r="R742" s="17">
        <v>0.17163393861543699</v>
      </c>
      <c r="S742" s="17">
        <v>4.9962517656008898E-2</v>
      </c>
      <c r="T742" s="17">
        <v>9.0982097223552702E-2</v>
      </c>
      <c r="U742" s="17">
        <v>6.1492164941456998E-2</v>
      </c>
      <c r="V742" s="17">
        <v>0</v>
      </c>
      <c r="W742" s="17">
        <v>7.3797779426101495E-2</v>
      </c>
      <c r="X742" s="17">
        <v>0</v>
      </c>
      <c r="Y742" s="17">
        <v>0.18206003240000501</v>
      </c>
      <c r="Z742" s="17">
        <v>0</v>
      </c>
      <c r="AA742" s="17">
        <v>0.135174319842846</v>
      </c>
      <c r="AB742" s="17">
        <v>0.11821595148580701</v>
      </c>
      <c r="AC742" s="17">
        <v>5.2676367701582398E-2</v>
      </c>
      <c r="AD742" s="17">
        <v>0</v>
      </c>
      <c r="AE742" s="17">
        <v>1</v>
      </c>
      <c r="AF742" s="17">
        <v>0.13755184674747201</v>
      </c>
      <c r="AG742" s="17">
        <v>0.25360127284217798</v>
      </c>
      <c r="AH742" s="17">
        <v>0</v>
      </c>
      <c r="AI742" s="17"/>
      <c r="AJ742" s="17">
        <v>0.12190473936111</v>
      </c>
      <c r="AK742" s="17">
        <v>0.101192270244959</v>
      </c>
      <c r="AL742" s="17"/>
      <c r="AM742" s="17">
        <v>0.126179567928763</v>
      </c>
    </row>
    <row r="743" spans="2:39" x14ac:dyDescent="0.35">
      <c r="B743" t="s">
        <v>345</v>
      </c>
      <c r="C743" s="17">
        <v>0.103133352851494</v>
      </c>
      <c r="D743" s="17">
        <v>0.111731783602182</v>
      </c>
      <c r="E743" s="17">
        <v>9.4485818537268201E-2</v>
      </c>
      <c r="F743" s="17"/>
      <c r="G743" s="17">
        <v>9.6035235374070299E-2</v>
      </c>
      <c r="H743" s="17">
        <v>0.11146513368142801</v>
      </c>
      <c r="I743" s="17">
        <v>8.9551130437546395E-2</v>
      </c>
      <c r="J743" s="17">
        <v>0.11735318371214699</v>
      </c>
      <c r="K743" s="17">
        <v>9.4788937407194296E-2</v>
      </c>
      <c r="L743" s="17">
        <v>0.10969341143684599</v>
      </c>
      <c r="M743" s="17"/>
      <c r="N743" s="17">
        <v>0.16042263676951499</v>
      </c>
      <c r="O743" s="17">
        <v>0.111853577602985</v>
      </c>
      <c r="P743" s="17">
        <v>6.1326250400570402E-2</v>
      </c>
      <c r="Q743" s="17">
        <v>7.7411857729278694E-2</v>
      </c>
      <c r="R743" s="17">
        <v>7.0581714725132597E-2</v>
      </c>
      <c r="S743" s="17">
        <v>7.3359738423224699E-2</v>
      </c>
      <c r="T743" s="17">
        <v>0.10903974781640501</v>
      </c>
      <c r="U743" s="17">
        <v>0</v>
      </c>
      <c r="V743" s="17">
        <v>0.25891287479695002</v>
      </c>
      <c r="W743" s="17">
        <v>7.8680134599697304E-2</v>
      </c>
      <c r="X743" s="17">
        <v>0.26159697816279798</v>
      </c>
      <c r="Y743" s="17">
        <v>0.37095831882468899</v>
      </c>
      <c r="Z743" s="17">
        <v>0</v>
      </c>
      <c r="AA743" s="17">
        <v>3.6143717821713897E-2</v>
      </c>
      <c r="AB743" s="17">
        <v>0.248895174610827</v>
      </c>
      <c r="AC743" s="17">
        <v>0.29625096877704499</v>
      </c>
      <c r="AD743" s="17">
        <v>0.15842763641176</v>
      </c>
      <c r="AE743" s="17">
        <v>0</v>
      </c>
      <c r="AF743" s="17">
        <v>0</v>
      </c>
      <c r="AG743" s="17">
        <v>0</v>
      </c>
      <c r="AH743" s="17">
        <v>0</v>
      </c>
      <c r="AI743" s="17"/>
      <c r="AJ743" s="17">
        <v>0.10358113259177699</v>
      </c>
      <c r="AK743" s="17">
        <v>0.10507295250286899</v>
      </c>
      <c r="AL743" s="17"/>
      <c r="AM743" s="17">
        <v>0.101253629066778</v>
      </c>
    </row>
    <row r="744" spans="2:39" x14ac:dyDescent="0.35">
      <c r="B744" t="s">
        <v>346</v>
      </c>
      <c r="C744" s="17">
        <v>0.15240302403152001</v>
      </c>
      <c r="D744" s="17">
        <v>0.19256895723652301</v>
      </c>
      <c r="E744" s="17">
        <v>0.11135109418134</v>
      </c>
      <c r="F744" s="17"/>
      <c r="G744" s="17">
        <v>0.109941940178321</v>
      </c>
      <c r="H744" s="17">
        <v>0.10841640179649201</v>
      </c>
      <c r="I744" s="17">
        <v>5.7245410943850501E-2</v>
      </c>
      <c r="J744" s="17">
        <v>0.12525504754213601</v>
      </c>
      <c r="K744" s="17">
        <v>0.13086597571692901</v>
      </c>
      <c r="L744" s="17">
        <v>0.40810063218833098</v>
      </c>
      <c r="M744" s="17"/>
      <c r="N744" s="17">
        <v>0.104852677749546</v>
      </c>
      <c r="O744" s="17">
        <v>0.119764486326388</v>
      </c>
      <c r="P744" s="17">
        <v>0.205188765138964</v>
      </c>
      <c r="Q744" s="17">
        <v>0.19469509860381401</v>
      </c>
      <c r="R744" s="17">
        <v>0.131329651576854</v>
      </c>
      <c r="S744" s="17">
        <v>6.3499980672314299E-2</v>
      </c>
      <c r="T744" s="17">
        <v>0.14017561973016601</v>
      </c>
      <c r="U744" s="17">
        <v>0.256751455253729</v>
      </c>
      <c r="V744" s="17">
        <v>0.17257922248614599</v>
      </c>
      <c r="W744" s="17">
        <v>0.114116481326831</v>
      </c>
      <c r="X744" s="17">
        <v>0.271036083919793</v>
      </c>
      <c r="Y744" s="17">
        <v>0.144710089086796</v>
      </c>
      <c r="Z744" s="17">
        <v>0.12886914587289</v>
      </c>
      <c r="AA744" s="17">
        <v>0.12856815470305899</v>
      </c>
      <c r="AB744" s="17">
        <v>0.130679223125021</v>
      </c>
      <c r="AC744" s="17">
        <v>0</v>
      </c>
      <c r="AD744" s="17">
        <v>0.21353586550141401</v>
      </c>
      <c r="AE744" s="17">
        <v>0</v>
      </c>
      <c r="AF744" s="17">
        <v>0.39316069816186699</v>
      </c>
      <c r="AG744" s="17">
        <v>0.13575937255999099</v>
      </c>
      <c r="AH744" s="17">
        <v>0.19693634208456301</v>
      </c>
      <c r="AI744" s="17"/>
      <c r="AJ744" s="17">
        <v>7.7410828601672796E-2</v>
      </c>
      <c r="AK744" s="17">
        <v>0.204001569897556</v>
      </c>
      <c r="AL744" s="17"/>
      <c r="AM744" s="17">
        <v>0.120892284658617</v>
      </c>
    </row>
    <row r="745" spans="2:39" x14ac:dyDescent="0.35">
      <c r="B745" t="s">
        <v>347</v>
      </c>
      <c r="C745" s="17">
        <v>0.119275461170967</v>
      </c>
      <c r="D745" s="17">
        <v>0.133419211264204</v>
      </c>
      <c r="E745" s="17">
        <v>0.104950520592796</v>
      </c>
      <c r="F745" s="17"/>
      <c r="G745" s="17">
        <v>8.3212861857762402E-2</v>
      </c>
      <c r="H745" s="17">
        <v>0.13776716963996999</v>
      </c>
      <c r="I745" s="17">
        <v>0.10002330217774</v>
      </c>
      <c r="J745" s="17">
        <v>8.8955119634224603E-2</v>
      </c>
      <c r="K745" s="17">
        <v>0.13027608460719101</v>
      </c>
      <c r="L745" s="17">
        <v>0.16731548424418799</v>
      </c>
      <c r="M745" s="17"/>
      <c r="N745" s="17">
        <v>2.5644425247181399E-2</v>
      </c>
      <c r="O745" s="17">
        <v>9.5696150363014904E-2</v>
      </c>
      <c r="P745" s="17">
        <v>0.17593509366806101</v>
      </c>
      <c r="Q745" s="17">
        <v>4.9535116340018198E-2</v>
      </c>
      <c r="R745" s="17">
        <v>7.93349995976185E-2</v>
      </c>
      <c r="S745" s="17">
        <v>0.18968412445978999</v>
      </c>
      <c r="T745" s="17">
        <v>0.127729783929355</v>
      </c>
      <c r="U745" s="17">
        <v>0.14007505904363099</v>
      </c>
      <c r="V745" s="17">
        <v>0</v>
      </c>
      <c r="W745" s="17">
        <v>0.20150476931542199</v>
      </c>
      <c r="X745" s="17">
        <v>8.5560089429418396E-2</v>
      </c>
      <c r="Y745" s="17">
        <v>0.140924377308254</v>
      </c>
      <c r="Z745" s="17">
        <v>0.12911413726482401</v>
      </c>
      <c r="AA745" s="17">
        <v>0.162669227770285</v>
      </c>
      <c r="AB745" s="17">
        <v>7.2788669186265503E-2</v>
      </c>
      <c r="AC745" s="17">
        <v>3.8972301454156602E-2</v>
      </c>
      <c r="AD745" s="17">
        <v>0.12148744682111801</v>
      </c>
      <c r="AE745" s="17">
        <v>0</v>
      </c>
      <c r="AF745" s="17">
        <v>0.110527286992417</v>
      </c>
      <c r="AG745" s="17">
        <v>0.46938278210914097</v>
      </c>
      <c r="AH745" s="17">
        <v>0.38274292192077303</v>
      </c>
      <c r="AI745" s="17"/>
      <c r="AJ745" s="17">
        <v>0.13269600367260001</v>
      </c>
      <c r="AK745" s="17">
        <v>0.113207399628937</v>
      </c>
      <c r="AL745" s="17"/>
      <c r="AM745" s="17">
        <v>0.11042739604235299</v>
      </c>
    </row>
    <row r="746" spans="2:39" x14ac:dyDescent="0.35">
      <c r="B746" t="s">
        <v>348</v>
      </c>
      <c r="C746" s="17">
        <v>5.22193571871589E-2</v>
      </c>
      <c r="D746" s="17">
        <v>6.3091865525428295E-2</v>
      </c>
      <c r="E746" s="17">
        <v>4.1128879144645802E-2</v>
      </c>
      <c r="F746" s="17"/>
      <c r="G746" s="17">
        <v>6.4114032241341906E-2</v>
      </c>
      <c r="H746" s="17">
        <v>4.7398622583887502E-2</v>
      </c>
      <c r="I746" s="17">
        <v>4.9393506344585003E-2</v>
      </c>
      <c r="J746" s="17">
        <v>5.0634663729069898E-2</v>
      </c>
      <c r="K746" s="17">
        <v>6.7664877903887005E-2</v>
      </c>
      <c r="L746" s="17">
        <v>3.96179754032948E-2</v>
      </c>
      <c r="M746" s="17"/>
      <c r="N746" s="17">
        <v>7.9527345797809706E-2</v>
      </c>
      <c r="O746" s="17">
        <v>3.7841116272960398E-2</v>
      </c>
      <c r="P746" s="17">
        <v>2.52332793219536E-2</v>
      </c>
      <c r="Q746" s="17">
        <v>2.3904483225576801E-2</v>
      </c>
      <c r="R746" s="17">
        <v>1.68044609109275E-2</v>
      </c>
      <c r="S746" s="17">
        <v>0</v>
      </c>
      <c r="T746" s="17">
        <v>5.89227681308368E-2</v>
      </c>
      <c r="U746" s="17">
        <v>0.16621257088767699</v>
      </c>
      <c r="V746" s="17">
        <v>0.14259498826707701</v>
      </c>
      <c r="W746" s="17">
        <v>3.97017259423375E-2</v>
      </c>
      <c r="X746" s="17">
        <v>4.7326802199443997E-2</v>
      </c>
      <c r="Y746" s="17">
        <v>0</v>
      </c>
      <c r="Z746" s="17">
        <v>0</v>
      </c>
      <c r="AA746" s="17">
        <v>3.6143717821713897E-2</v>
      </c>
      <c r="AB746" s="17">
        <v>0</v>
      </c>
      <c r="AC746" s="17">
        <v>0.152346610089581</v>
      </c>
      <c r="AD746" s="17">
        <v>7.1056919404976299E-2</v>
      </c>
      <c r="AE746" s="17">
        <v>0</v>
      </c>
      <c r="AF746" s="17">
        <v>0.27904104686728498</v>
      </c>
      <c r="AG746" s="17">
        <v>0</v>
      </c>
      <c r="AH746" s="17">
        <v>0.42032073599466402</v>
      </c>
      <c r="AI746" s="17"/>
      <c r="AJ746" s="17">
        <v>6.7209074696644597E-2</v>
      </c>
      <c r="AK746" s="17">
        <v>4.3691870574290199E-2</v>
      </c>
      <c r="AL746" s="17"/>
      <c r="AM746" s="17">
        <v>2.63343275225052E-2</v>
      </c>
    </row>
    <row r="747" spans="2:39" x14ac:dyDescent="0.35">
      <c r="B747" t="s">
        <v>349</v>
      </c>
      <c r="C747" s="17">
        <v>1.3579010291559499E-2</v>
      </c>
      <c r="D747" s="17">
        <v>1.93562176283778E-2</v>
      </c>
      <c r="E747" s="17">
        <v>7.6577371012771E-3</v>
      </c>
      <c r="F747" s="17"/>
      <c r="G747" s="17">
        <v>2.1618033986545201E-2</v>
      </c>
      <c r="H747" s="17">
        <v>9.2920009210323597E-3</v>
      </c>
      <c r="I747" s="17">
        <v>1.9358196598274199E-2</v>
      </c>
      <c r="J747" s="17">
        <v>2.2682932409489001E-2</v>
      </c>
      <c r="K747" s="17">
        <v>9.9497949665254305E-3</v>
      </c>
      <c r="L747" s="17">
        <v>0</v>
      </c>
      <c r="M747" s="17"/>
      <c r="N747" s="17">
        <v>0</v>
      </c>
      <c r="O747" s="17">
        <v>3.39458076635199E-2</v>
      </c>
      <c r="P747" s="17">
        <v>0</v>
      </c>
      <c r="Q747" s="17">
        <v>1.30754227529843E-2</v>
      </c>
      <c r="R747" s="17">
        <v>0</v>
      </c>
      <c r="S747" s="17">
        <v>0</v>
      </c>
      <c r="T747" s="17">
        <v>1.3354364929829299E-2</v>
      </c>
      <c r="U747" s="17">
        <v>0</v>
      </c>
      <c r="V747" s="17">
        <v>0</v>
      </c>
      <c r="W747" s="17">
        <v>2.1583986054302201E-2</v>
      </c>
      <c r="X747" s="17">
        <v>0</v>
      </c>
      <c r="Y747" s="17">
        <v>0</v>
      </c>
      <c r="Z747" s="17">
        <v>6.4210444302262901E-2</v>
      </c>
      <c r="AA747" s="17">
        <v>0</v>
      </c>
      <c r="AB747" s="17">
        <v>0</v>
      </c>
      <c r="AC747" s="17">
        <v>0</v>
      </c>
      <c r="AD747" s="17">
        <v>5.3869715493318399E-2</v>
      </c>
      <c r="AE747" s="17">
        <v>0</v>
      </c>
      <c r="AF747" s="17">
        <v>0</v>
      </c>
      <c r="AG747" s="17">
        <v>0</v>
      </c>
      <c r="AH747" s="17">
        <v>0</v>
      </c>
      <c r="AI747" s="17"/>
      <c r="AJ747" s="17">
        <v>1.3626844450800099E-2</v>
      </c>
      <c r="AK747" s="17">
        <v>1.3841551469094699E-2</v>
      </c>
      <c r="AL747" s="17"/>
      <c r="AM747" s="17">
        <v>1.6563836795707599E-2</v>
      </c>
    </row>
    <row r="748" spans="2:39" x14ac:dyDescent="0.35">
      <c r="B748" t="s">
        <v>100</v>
      </c>
      <c r="C748" s="17">
        <v>1.71397663277113E-2</v>
      </c>
      <c r="D748" s="17">
        <v>2.5323418186427301E-2</v>
      </c>
      <c r="E748" s="17">
        <v>8.74786177015505E-3</v>
      </c>
      <c r="F748" s="17"/>
      <c r="G748" s="17">
        <v>4.4007568610789798E-2</v>
      </c>
      <c r="H748" s="17">
        <v>4.28098392163314E-3</v>
      </c>
      <c r="I748" s="17">
        <v>2.1035245900311202E-2</v>
      </c>
      <c r="J748" s="17">
        <v>2.2183259403154298E-2</v>
      </c>
      <c r="K748" s="17">
        <v>2.0189714384415601E-2</v>
      </c>
      <c r="L748" s="17">
        <v>0</v>
      </c>
      <c r="M748" s="17"/>
      <c r="N748" s="17">
        <v>0</v>
      </c>
      <c r="O748" s="17">
        <v>1.8031632648502601E-2</v>
      </c>
      <c r="P748" s="17">
        <v>1.78823159571577E-2</v>
      </c>
      <c r="Q748" s="17">
        <v>1.91858941191905E-2</v>
      </c>
      <c r="R748" s="17">
        <v>0</v>
      </c>
      <c r="S748" s="17">
        <v>0.114003020462938</v>
      </c>
      <c r="T748" s="17">
        <v>4.5015752054061602E-2</v>
      </c>
      <c r="U748" s="17">
        <v>0</v>
      </c>
      <c r="V748" s="17">
        <v>0</v>
      </c>
      <c r="W748" s="17">
        <v>7.7719422264404597E-3</v>
      </c>
      <c r="X748" s="17">
        <v>0</v>
      </c>
      <c r="Y748" s="17">
        <v>0</v>
      </c>
      <c r="Z748" s="17">
        <v>8.8741653080264798E-2</v>
      </c>
      <c r="AA748" s="17">
        <v>2.6069086658794399E-2</v>
      </c>
      <c r="AB748" s="17">
        <v>0</v>
      </c>
      <c r="AC748" s="17">
        <v>0</v>
      </c>
      <c r="AD748" s="17">
        <v>0</v>
      </c>
      <c r="AE748" s="17">
        <v>0</v>
      </c>
      <c r="AF748" s="17">
        <v>0</v>
      </c>
      <c r="AG748" s="17">
        <v>0</v>
      </c>
      <c r="AH748" s="17">
        <v>0</v>
      </c>
      <c r="AI748" s="17"/>
      <c r="AJ748" s="17">
        <v>1.43547607916807E-2</v>
      </c>
      <c r="AK748" s="17">
        <v>1.93040017308851E-2</v>
      </c>
      <c r="AL748" s="17"/>
      <c r="AM748" s="17">
        <v>9.7735397397384904E-3</v>
      </c>
    </row>
    <row r="749" spans="2:39" x14ac:dyDescent="0.35">
      <c r="B749" t="s">
        <v>62</v>
      </c>
      <c r="C749" s="17">
        <v>2.8055303152621801E-2</v>
      </c>
      <c r="D749" s="17">
        <v>2.55674853193378E-2</v>
      </c>
      <c r="E749" s="17">
        <v>3.0672747821747601E-2</v>
      </c>
      <c r="F749" s="17"/>
      <c r="G749" s="17">
        <v>3.05709481757458E-2</v>
      </c>
      <c r="H749" s="17">
        <v>2.41228683484296E-2</v>
      </c>
      <c r="I749" s="17">
        <v>4.4084724514179302E-2</v>
      </c>
      <c r="J749" s="17">
        <v>1.7488348819309399E-2</v>
      </c>
      <c r="K749" s="17">
        <v>4.9739043729382697E-2</v>
      </c>
      <c r="L749" s="17">
        <v>0</v>
      </c>
      <c r="M749" s="17"/>
      <c r="N749" s="17">
        <v>0</v>
      </c>
      <c r="O749" s="17">
        <v>2.7279235432825798E-2</v>
      </c>
      <c r="P749" s="17">
        <v>6.89168191800977E-3</v>
      </c>
      <c r="Q749" s="17">
        <v>4.1780792929278401E-2</v>
      </c>
      <c r="R749" s="17">
        <v>5.73842609241524E-2</v>
      </c>
      <c r="S749" s="17">
        <v>0</v>
      </c>
      <c r="T749" s="17">
        <v>3.9831594144048202E-2</v>
      </c>
      <c r="U749" s="17">
        <v>0</v>
      </c>
      <c r="V749" s="17">
        <v>0.118657760564718</v>
      </c>
      <c r="W749" s="17">
        <v>1.7877168032535699E-2</v>
      </c>
      <c r="X749" s="17">
        <v>0</v>
      </c>
      <c r="Y749" s="17">
        <v>0</v>
      </c>
      <c r="Z749" s="17">
        <v>8.3271105801463199E-2</v>
      </c>
      <c r="AA749" s="17">
        <v>0</v>
      </c>
      <c r="AB749" s="17">
        <v>0</v>
      </c>
      <c r="AC749" s="17">
        <v>0</v>
      </c>
      <c r="AD749" s="17">
        <v>0.10039619453642799</v>
      </c>
      <c r="AE749" s="17">
        <v>0</v>
      </c>
      <c r="AF749" s="17">
        <v>0</v>
      </c>
      <c r="AG749" s="17">
        <v>0</v>
      </c>
      <c r="AH749" s="17">
        <v>0</v>
      </c>
      <c r="AI749" s="17"/>
      <c r="AJ749" s="17">
        <v>2.9267756698888502E-2</v>
      </c>
      <c r="AK749" s="17">
        <v>2.78803943125208E-2</v>
      </c>
      <c r="AL749" s="17"/>
      <c r="AM749" s="17">
        <v>3.2518473221007399E-2</v>
      </c>
    </row>
    <row r="750" spans="2:39" x14ac:dyDescent="0.35">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row>
    <row r="751" spans="2:39" x14ac:dyDescent="0.35">
      <c r="B751" s="6" t="s">
        <v>354</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row>
    <row r="752" spans="2:39" x14ac:dyDescent="0.35">
      <c r="B752" s="24" t="s">
        <v>65</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row>
    <row r="753" spans="2:39" x14ac:dyDescent="0.35">
      <c r="B753" t="s">
        <v>132</v>
      </c>
      <c r="C753" s="17">
        <v>0.29572279460802098</v>
      </c>
      <c r="D753" s="17">
        <v>0.34741210703962999</v>
      </c>
      <c r="E753" s="17">
        <v>0.24683504694497599</v>
      </c>
      <c r="F753" s="17"/>
      <c r="G753" s="17">
        <v>0.37759116718550501</v>
      </c>
      <c r="H753" s="17">
        <v>0.27994967895144601</v>
      </c>
      <c r="I753" s="17">
        <v>0.237369853226644</v>
      </c>
      <c r="J753" s="17">
        <v>0.31356433384658899</v>
      </c>
      <c r="K753" s="17">
        <v>0.301950284061476</v>
      </c>
      <c r="L753" s="17">
        <v>0.303109152399194</v>
      </c>
      <c r="M753" s="17"/>
      <c r="N753" s="17">
        <v>0.258554794572804</v>
      </c>
      <c r="O753" s="17">
        <v>0.255866331963854</v>
      </c>
      <c r="P753" s="17">
        <v>0.30024771316532001</v>
      </c>
      <c r="Q753" s="17">
        <v>0.33446704990038301</v>
      </c>
      <c r="R753" s="17">
        <v>0.29495679676847503</v>
      </c>
      <c r="S753" s="17">
        <v>0.43977937053142602</v>
      </c>
      <c r="T753" s="17">
        <v>0.308875149049055</v>
      </c>
      <c r="U753" s="17">
        <v>0.36275141502492603</v>
      </c>
      <c r="V753" s="17">
        <v>0.284083275928462</v>
      </c>
      <c r="W753" s="17">
        <v>0.24121353564571399</v>
      </c>
      <c r="X753" s="17">
        <v>0.42373985552882198</v>
      </c>
      <c r="Y753" s="17">
        <v>0.34160474536846402</v>
      </c>
      <c r="Z753" s="17">
        <v>0.27126757722329797</v>
      </c>
      <c r="AA753" s="17">
        <v>0.27017370617436498</v>
      </c>
      <c r="AB753" s="17">
        <v>0.268798331414004</v>
      </c>
      <c r="AC753" s="17">
        <v>0.50488525576538101</v>
      </c>
      <c r="AD753" s="17">
        <v>0.21257361814325701</v>
      </c>
      <c r="AE753" s="17">
        <v>0.41021752798031502</v>
      </c>
      <c r="AF753" s="17">
        <v>0.468985922564018</v>
      </c>
      <c r="AG753" s="17">
        <v>0.360027687264319</v>
      </c>
      <c r="AH753" s="17">
        <v>0.18580657983621099</v>
      </c>
      <c r="AI753" s="17"/>
      <c r="AJ753" s="17">
        <v>0.26951787175842101</v>
      </c>
      <c r="AK753" s="17">
        <v>0.31522580396348798</v>
      </c>
      <c r="AL753" s="17"/>
      <c r="AM753" s="17">
        <v>0.30770563289721398</v>
      </c>
    </row>
    <row r="754" spans="2:39" x14ac:dyDescent="0.35">
      <c r="B754" t="s">
        <v>133</v>
      </c>
      <c r="C754" s="17">
        <v>0.44128798369753303</v>
      </c>
      <c r="D754" s="17">
        <v>0.40713768768291497</v>
      </c>
      <c r="E754" s="17">
        <v>0.472255417177533</v>
      </c>
      <c r="F754" s="17"/>
      <c r="G754" s="17">
        <v>0.40087820958569598</v>
      </c>
      <c r="H754" s="17">
        <v>0.485235625869326</v>
      </c>
      <c r="I754" s="17">
        <v>0.50514509003339902</v>
      </c>
      <c r="J754" s="17">
        <v>0.41495303709930997</v>
      </c>
      <c r="K754" s="17">
        <v>0.47957552450948798</v>
      </c>
      <c r="L754" s="17">
        <v>0.34517263328919601</v>
      </c>
      <c r="M754" s="17"/>
      <c r="N754" s="17">
        <v>0.45514968582774401</v>
      </c>
      <c r="O754" s="17">
        <v>0.37005609814563201</v>
      </c>
      <c r="P754" s="17">
        <v>0.54191602421413199</v>
      </c>
      <c r="Q754" s="17">
        <v>0.44037528524116298</v>
      </c>
      <c r="R754" s="17">
        <v>0.45026532323247598</v>
      </c>
      <c r="S754" s="17">
        <v>0.46162223792423701</v>
      </c>
      <c r="T754" s="17">
        <v>0.41259612385056799</v>
      </c>
      <c r="U754" s="17">
        <v>0.38914156572623498</v>
      </c>
      <c r="V754" s="17">
        <v>0.47025522322039898</v>
      </c>
      <c r="W754" s="17">
        <v>0.45924440968888702</v>
      </c>
      <c r="X754" s="17">
        <v>0.365902595547618</v>
      </c>
      <c r="Y754" s="17">
        <v>0.502837899692121</v>
      </c>
      <c r="Z754" s="17">
        <v>0.422806391735292</v>
      </c>
      <c r="AA754" s="17">
        <v>0.41334227048891298</v>
      </c>
      <c r="AB754" s="17">
        <v>0.57881010350491902</v>
      </c>
      <c r="AC754" s="17">
        <v>0.34782829058051201</v>
      </c>
      <c r="AD754" s="17">
        <v>0.644122168454903</v>
      </c>
      <c r="AE754" s="17">
        <v>0.28838948570955503</v>
      </c>
      <c r="AF754" s="17">
        <v>0.456170493496244</v>
      </c>
      <c r="AG754" s="17">
        <v>0.52644655512989202</v>
      </c>
      <c r="AH754" s="17">
        <v>0.19693634208456301</v>
      </c>
      <c r="AI754" s="17"/>
      <c r="AJ754" s="17">
        <v>0.53303647667310605</v>
      </c>
      <c r="AK754" s="17">
        <v>0.393465445368755</v>
      </c>
      <c r="AL754" s="17"/>
      <c r="AM754" s="17">
        <v>0.45928405553283203</v>
      </c>
    </row>
    <row r="755" spans="2:39" x14ac:dyDescent="0.35">
      <c r="B755" t="s">
        <v>134</v>
      </c>
      <c r="C755" s="17">
        <v>0.19934771794905201</v>
      </c>
      <c r="D755" s="17">
        <v>0.16506303904184999</v>
      </c>
      <c r="E755" s="17">
        <v>0.23322398267160799</v>
      </c>
      <c r="F755" s="17"/>
      <c r="G755" s="17">
        <v>0.178113350517144</v>
      </c>
      <c r="H755" s="17">
        <v>0.197698585283198</v>
      </c>
      <c r="I755" s="17">
        <v>0.23769498202351</v>
      </c>
      <c r="J755" s="17">
        <v>0.22356008404771999</v>
      </c>
      <c r="K755" s="17">
        <v>0.17744661794692199</v>
      </c>
      <c r="L755" s="17">
        <v>0.16837858804886699</v>
      </c>
      <c r="M755" s="17"/>
      <c r="N755" s="17">
        <v>0.26209918243559699</v>
      </c>
      <c r="O755" s="17">
        <v>0.265266298060996</v>
      </c>
      <c r="P755" s="17">
        <v>0.14619945911010801</v>
      </c>
      <c r="Q755" s="17">
        <v>0.21976468685597</v>
      </c>
      <c r="R755" s="17">
        <v>0.22240359732154599</v>
      </c>
      <c r="S755" s="17">
        <v>9.8598391544337E-2</v>
      </c>
      <c r="T755" s="17">
        <v>0.175049140656129</v>
      </c>
      <c r="U755" s="17">
        <v>0.16773101360814099</v>
      </c>
      <c r="V755" s="17">
        <v>0.18617045401207599</v>
      </c>
      <c r="W755" s="17">
        <v>0.1329573322548</v>
      </c>
      <c r="X755" s="17">
        <v>0.21035754892356001</v>
      </c>
      <c r="Y755" s="17">
        <v>3.4918665746720701E-2</v>
      </c>
      <c r="Z755" s="17">
        <v>0.30592603104141097</v>
      </c>
      <c r="AA755" s="17">
        <v>0.31648402333672099</v>
      </c>
      <c r="AB755" s="17">
        <v>0.15239156508107601</v>
      </c>
      <c r="AC755" s="17">
        <v>5.7601213511079399E-2</v>
      </c>
      <c r="AD755" s="17">
        <v>8.3902662677728404E-2</v>
      </c>
      <c r="AE755" s="17">
        <v>0.30139298631012901</v>
      </c>
      <c r="AF755" s="17">
        <v>7.4843583939738598E-2</v>
      </c>
      <c r="AG755" s="17">
        <v>0.11352575760578899</v>
      </c>
      <c r="AH755" s="17">
        <v>0.42032073599466402</v>
      </c>
      <c r="AI755" s="17"/>
      <c r="AJ755" s="17">
        <v>0.18167470063163699</v>
      </c>
      <c r="AK755" s="17">
        <v>0.20569607189143299</v>
      </c>
      <c r="AL755" s="17"/>
      <c r="AM755" s="17">
        <v>0.194787114329799</v>
      </c>
    </row>
    <row r="756" spans="2:39" x14ac:dyDescent="0.35">
      <c r="B756" t="s">
        <v>135</v>
      </c>
      <c r="C756" s="17">
        <v>3.4258461563845898E-2</v>
      </c>
      <c r="D756" s="17">
        <v>4.4320536455837903E-2</v>
      </c>
      <c r="E756" s="17">
        <v>2.4656307892482701E-2</v>
      </c>
      <c r="F756" s="17"/>
      <c r="G756" s="17">
        <v>1.8946692196288702E-2</v>
      </c>
      <c r="H756" s="17">
        <v>2.4057015341312101E-2</v>
      </c>
      <c r="I756" s="17">
        <v>7.4971018934336204E-3</v>
      </c>
      <c r="J756" s="17">
        <v>1.4869515894964999E-2</v>
      </c>
      <c r="K756" s="17">
        <v>0</v>
      </c>
      <c r="L756" s="17">
        <v>0.13308199116610001</v>
      </c>
      <c r="M756" s="17"/>
      <c r="N756" s="17">
        <v>0</v>
      </c>
      <c r="O756" s="17">
        <v>1.94487510812522E-2</v>
      </c>
      <c r="P756" s="17">
        <v>8.3994018212265407E-3</v>
      </c>
      <c r="Q756" s="17">
        <v>5.3929780024839597E-3</v>
      </c>
      <c r="R756" s="17">
        <v>1.8777212273021902E-2</v>
      </c>
      <c r="S756" s="17">
        <v>0</v>
      </c>
      <c r="T756" s="17">
        <v>9.1072993137778904E-2</v>
      </c>
      <c r="U756" s="17">
        <v>0</v>
      </c>
      <c r="V756" s="17">
        <v>5.9491046839061798E-2</v>
      </c>
      <c r="W756" s="17">
        <v>0.131697860511964</v>
      </c>
      <c r="X756" s="17">
        <v>0</v>
      </c>
      <c r="Y756" s="17">
        <v>4.7308932944524498E-2</v>
      </c>
      <c r="Z756" s="17">
        <v>0</v>
      </c>
      <c r="AA756" s="17">
        <v>0</v>
      </c>
      <c r="AB756" s="17">
        <v>0</v>
      </c>
      <c r="AC756" s="17">
        <v>3.2084026631947801E-2</v>
      </c>
      <c r="AD756" s="17">
        <v>0</v>
      </c>
      <c r="AE756" s="17">
        <v>0</v>
      </c>
      <c r="AF756" s="17">
        <v>0</v>
      </c>
      <c r="AG756" s="17">
        <v>0</v>
      </c>
      <c r="AH756" s="17">
        <v>0.19693634208456301</v>
      </c>
      <c r="AI756" s="17"/>
      <c r="AJ756" s="17">
        <v>1.1072200803042101E-2</v>
      </c>
      <c r="AK756" s="17">
        <v>4.7162044357222599E-2</v>
      </c>
      <c r="AL756" s="17"/>
      <c r="AM756" s="17">
        <v>2.0093480183884301E-2</v>
      </c>
    </row>
    <row r="757" spans="2:39" x14ac:dyDescent="0.35">
      <c r="B757" t="s">
        <v>136</v>
      </c>
      <c r="C757" s="17">
        <v>5.9693109104476403E-3</v>
      </c>
      <c r="D757" s="17">
        <v>1.21664174754999E-2</v>
      </c>
      <c r="E757" s="17">
        <v>0</v>
      </c>
      <c r="F757" s="17"/>
      <c r="G757" s="17">
        <v>0</v>
      </c>
      <c r="H757" s="17">
        <v>6.4532948861245904E-3</v>
      </c>
      <c r="I757" s="17">
        <v>0</v>
      </c>
      <c r="J757" s="17">
        <v>2.2792903486701598E-3</v>
      </c>
      <c r="K757" s="17">
        <v>5.9282117860529502E-3</v>
      </c>
      <c r="L757" s="17">
        <v>1.9069553074189598E-2</v>
      </c>
      <c r="M757" s="17"/>
      <c r="N757" s="17">
        <v>0</v>
      </c>
      <c r="O757" s="17">
        <v>1.91684937956282E-2</v>
      </c>
      <c r="P757" s="17">
        <v>0</v>
      </c>
      <c r="Q757" s="17">
        <v>0</v>
      </c>
      <c r="R757" s="17">
        <v>0</v>
      </c>
      <c r="S757" s="17">
        <v>0</v>
      </c>
      <c r="T757" s="17">
        <v>0</v>
      </c>
      <c r="U757" s="17">
        <v>0</v>
      </c>
      <c r="V757" s="17">
        <v>0</v>
      </c>
      <c r="W757" s="17">
        <v>1.03043848157311E-2</v>
      </c>
      <c r="X757" s="17">
        <v>0</v>
      </c>
      <c r="Y757" s="17">
        <v>7.3329756248170494E-2</v>
      </c>
      <c r="Z757" s="17">
        <v>0</v>
      </c>
      <c r="AA757" s="17">
        <v>0</v>
      </c>
      <c r="AB757" s="17">
        <v>0</v>
      </c>
      <c r="AC757" s="17">
        <v>0</v>
      </c>
      <c r="AD757" s="17">
        <v>0</v>
      </c>
      <c r="AE757" s="17">
        <v>0</v>
      </c>
      <c r="AF757" s="17">
        <v>0</v>
      </c>
      <c r="AG757" s="17">
        <v>0</v>
      </c>
      <c r="AH757" s="17">
        <v>0</v>
      </c>
      <c r="AI757" s="17"/>
      <c r="AJ757" s="17">
        <v>1.26491156063531E-3</v>
      </c>
      <c r="AK757" s="17">
        <v>8.5493716971288096E-3</v>
      </c>
      <c r="AL757" s="17"/>
      <c r="AM757" s="17">
        <v>7.9947643403181501E-3</v>
      </c>
    </row>
    <row r="758" spans="2:39" x14ac:dyDescent="0.35">
      <c r="B758" t="s">
        <v>62</v>
      </c>
      <c r="C758" s="17">
        <v>2.3413731271100201E-2</v>
      </c>
      <c r="D758" s="17">
        <v>2.39002123042662E-2</v>
      </c>
      <c r="E758" s="17">
        <v>2.3029245313400299E-2</v>
      </c>
      <c r="F758" s="17"/>
      <c r="G758" s="17">
        <v>2.4470580515367098E-2</v>
      </c>
      <c r="H758" s="17">
        <v>6.6057996685931096E-3</v>
      </c>
      <c r="I758" s="17">
        <v>1.2292972823014401E-2</v>
      </c>
      <c r="J758" s="17">
        <v>3.07737387627466E-2</v>
      </c>
      <c r="K758" s="17">
        <v>3.5099361696061697E-2</v>
      </c>
      <c r="L758" s="17">
        <v>3.1188082022453899E-2</v>
      </c>
      <c r="M758" s="17"/>
      <c r="N758" s="17">
        <v>2.4196337163855199E-2</v>
      </c>
      <c r="O758" s="17">
        <v>7.0194026952637906E-2</v>
      </c>
      <c r="P758" s="17">
        <v>3.2374016892125902E-3</v>
      </c>
      <c r="Q758" s="17">
        <v>0</v>
      </c>
      <c r="R758" s="17">
        <v>1.3597070404480299E-2</v>
      </c>
      <c r="S758" s="17">
        <v>0</v>
      </c>
      <c r="T758" s="17">
        <v>1.24065933064687E-2</v>
      </c>
      <c r="U758" s="17">
        <v>8.0376005640697704E-2</v>
      </c>
      <c r="V758" s="17">
        <v>0</v>
      </c>
      <c r="W758" s="17">
        <v>2.4582477082904699E-2</v>
      </c>
      <c r="X758" s="17">
        <v>0</v>
      </c>
      <c r="Y758" s="17">
        <v>0</v>
      </c>
      <c r="Z758" s="17">
        <v>0</v>
      </c>
      <c r="AA758" s="17">
        <v>0</v>
      </c>
      <c r="AB758" s="17">
        <v>0</v>
      </c>
      <c r="AC758" s="17">
        <v>5.7601213511079399E-2</v>
      </c>
      <c r="AD758" s="17">
        <v>5.9401550724111303E-2</v>
      </c>
      <c r="AE758" s="17">
        <v>0</v>
      </c>
      <c r="AF758" s="17">
        <v>0</v>
      </c>
      <c r="AG758" s="17">
        <v>0</v>
      </c>
      <c r="AH758" s="17">
        <v>0</v>
      </c>
      <c r="AI758" s="17"/>
      <c r="AJ758" s="17">
        <v>3.43383857315802E-3</v>
      </c>
      <c r="AK758" s="17">
        <v>2.9901262721972601E-2</v>
      </c>
      <c r="AL758" s="17"/>
      <c r="AM758" s="17">
        <v>1.01349527159531E-2</v>
      </c>
    </row>
    <row r="759" spans="2:39" x14ac:dyDescent="0.35">
      <c r="B759" t="s">
        <v>137</v>
      </c>
      <c r="C759" s="17">
        <v>0.73701077830555395</v>
      </c>
      <c r="D759" s="17">
        <v>0.75454979472254602</v>
      </c>
      <c r="E759" s="17">
        <v>0.71909046412250899</v>
      </c>
      <c r="F759" s="17"/>
      <c r="G759" s="17">
        <v>0.77846937677119998</v>
      </c>
      <c r="H759" s="17">
        <v>0.76518530482077196</v>
      </c>
      <c r="I759" s="17">
        <v>0.74251494326004297</v>
      </c>
      <c r="J759" s="17">
        <v>0.72851737094589897</v>
      </c>
      <c r="K759" s="17">
        <v>0.78152580857096399</v>
      </c>
      <c r="L759" s="17">
        <v>0.64828178568839001</v>
      </c>
      <c r="M759" s="17"/>
      <c r="N759" s="17">
        <v>0.71370448040054801</v>
      </c>
      <c r="O759" s="17">
        <v>0.62592243010948601</v>
      </c>
      <c r="P759" s="17">
        <v>0.84216373737945205</v>
      </c>
      <c r="Q759" s="17">
        <v>0.77484233514154599</v>
      </c>
      <c r="R759" s="17">
        <v>0.745222120000951</v>
      </c>
      <c r="S759" s="17">
        <v>0.90140160845566297</v>
      </c>
      <c r="T759" s="17">
        <v>0.72147127289962298</v>
      </c>
      <c r="U759" s="17">
        <v>0.75189298075116195</v>
      </c>
      <c r="V759" s="17">
        <v>0.75433849914886197</v>
      </c>
      <c r="W759" s="17">
        <v>0.70045794533460104</v>
      </c>
      <c r="X759" s="17">
        <v>0.78964245107643904</v>
      </c>
      <c r="Y759" s="17">
        <v>0.84444264506058397</v>
      </c>
      <c r="Z759" s="17">
        <v>0.69407396895858897</v>
      </c>
      <c r="AA759" s="17">
        <v>0.68351597666327901</v>
      </c>
      <c r="AB759" s="17">
        <v>0.84760843491892301</v>
      </c>
      <c r="AC759" s="17">
        <v>0.85271354634589303</v>
      </c>
      <c r="AD759" s="17">
        <v>0.85669578659816004</v>
      </c>
      <c r="AE759" s="17">
        <v>0.69860701368987099</v>
      </c>
      <c r="AF759" s="17">
        <v>0.925156416060261</v>
      </c>
      <c r="AG759" s="17">
        <v>0.88647424239421102</v>
      </c>
      <c r="AH759" s="17">
        <v>0.38274292192077303</v>
      </c>
      <c r="AI759" s="17"/>
      <c r="AJ759" s="17">
        <v>0.80255434843152695</v>
      </c>
      <c r="AK759" s="17">
        <v>0.70869124933224303</v>
      </c>
      <c r="AL759" s="17"/>
      <c r="AM759" s="17">
        <v>0.766989688430046</v>
      </c>
    </row>
    <row r="760" spans="2:39" x14ac:dyDescent="0.35">
      <c r="B760" t="s">
        <v>138</v>
      </c>
      <c r="C760" s="17">
        <v>4.0227772474293599E-2</v>
      </c>
      <c r="D760" s="17">
        <v>5.6486953931337798E-2</v>
      </c>
      <c r="E760" s="17">
        <v>2.4656307892482701E-2</v>
      </c>
      <c r="F760" s="17"/>
      <c r="G760" s="17">
        <v>1.8946692196288702E-2</v>
      </c>
      <c r="H760" s="17">
        <v>3.05103102274366E-2</v>
      </c>
      <c r="I760" s="17">
        <v>7.4971018934336204E-3</v>
      </c>
      <c r="J760" s="17">
        <v>1.7148806243635201E-2</v>
      </c>
      <c r="K760" s="17">
        <v>5.9282117860529502E-3</v>
      </c>
      <c r="L760" s="17">
        <v>0.15215154424028901</v>
      </c>
      <c r="M760" s="17"/>
      <c r="N760" s="17">
        <v>0</v>
      </c>
      <c r="O760" s="17">
        <v>3.8617244876880397E-2</v>
      </c>
      <c r="P760" s="17">
        <v>8.3994018212265407E-3</v>
      </c>
      <c r="Q760" s="17">
        <v>5.3929780024839597E-3</v>
      </c>
      <c r="R760" s="17">
        <v>1.8777212273021902E-2</v>
      </c>
      <c r="S760" s="17">
        <v>0</v>
      </c>
      <c r="T760" s="17">
        <v>9.1072993137778904E-2</v>
      </c>
      <c r="U760" s="17">
        <v>0</v>
      </c>
      <c r="V760" s="17">
        <v>5.9491046839061798E-2</v>
      </c>
      <c r="W760" s="17">
        <v>0.14200224532769501</v>
      </c>
      <c r="X760" s="17">
        <v>0</v>
      </c>
      <c r="Y760" s="17">
        <v>0.12063868919269501</v>
      </c>
      <c r="Z760" s="17">
        <v>0</v>
      </c>
      <c r="AA760" s="17">
        <v>0</v>
      </c>
      <c r="AB760" s="17">
        <v>0</v>
      </c>
      <c r="AC760" s="17">
        <v>3.2084026631947801E-2</v>
      </c>
      <c r="AD760" s="17">
        <v>0</v>
      </c>
      <c r="AE760" s="17">
        <v>0</v>
      </c>
      <c r="AF760" s="17">
        <v>0</v>
      </c>
      <c r="AG760" s="17">
        <v>0</v>
      </c>
      <c r="AH760" s="17">
        <v>0.19693634208456301</v>
      </c>
      <c r="AI760" s="17"/>
      <c r="AJ760" s="17">
        <v>1.23371123636774E-2</v>
      </c>
      <c r="AK760" s="17">
        <v>5.5711416054351502E-2</v>
      </c>
      <c r="AL760" s="17"/>
      <c r="AM760" s="17">
        <v>2.8088244524202499E-2</v>
      </c>
    </row>
    <row r="761" spans="2:39" x14ac:dyDescent="0.35">
      <c r="B761" t="s">
        <v>139</v>
      </c>
      <c r="C761" s="17">
        <v>0.69678300583126096</v>
      </c>
      <c r="D761" s="17">
        <v>0.69806284079120795</v>
      </c>
      <c r="E761" s="17">
        <v>0.69443415623002602</v>
      </c>
      <c r="F761" s="17"/>
      <c r="G761" s="17">
        <v>0.75952268457491201</v>
      </c>
      <c r="H761" s="17">
        <v>0.73467499459333596</v>
      </c>
      <c r="I761" s="17">
        <v>0.73501784136660897</v>
      </c>
      <c r="J761" s="17">
        <v>0.71136856470226395</v>
      </c>
      <c r="K761" s="17">
        <v>0.77559759678491103</v>
      </c>
      <c r="L761" s="17">
        <v>0.49613024144810097</v>
      </c>
      <c r="M761" s="17"/>
      <c r="N761" s="17">
        <v>0.71370448040054801</v>
      </c>
      <c r="O761" s="17">
        <v>0.587305185232606</v>
      </c>
      <c r="P761" s="17">
        <v>0.83376433555822604</v>
      </c>
      <c r="Q761" s="17">
        <v>0.76944935713906204</v>
      </c>
      <c r="R761" s="17">
        <v>0.72644490772793002</v>
      </c>
      <c r="S761" s="17">
        <v>0.90140160845566297</v>
      </c>
      <c r="T761" s="17">
        <v>0.63039827976184404</v>
      </c>
      <c r="U761" s="17">
        <v>0.75189298075116195</v>
      </c>
      <c r="V761" s="17">
        <v>0.69484745230980005</v>
      </c>
      <c r="W761" s="17">
        <v>0.55845570000690503</v>
      </c>
      <c r="X761" s="17">
        <v>0.78964245107643904</v>
      </c>
      <c r="Y761" s="17">
        <v>0.72380395586788904</v>
      </c>
      <c r="Z761" s="17">
        <v>0.69407396895858897</v>
      </c>
      <c r="AA761" s="17">
        <v>0.68351597666327901</v>
      </c>
      <c r="AB761" s="17">
        <v>0.84760843491892301</v>
      </c>
      <c r="AC761" s="17">
        <v>0.82062951971394504</v>
      </c>
      <c r="AD761" s="17">
        <v>0.85669578659816004</v>
      </c>
      <c r="AE761" s="17">
        <v>0.69860701368987099</v>
      </c>
      <c r="AF761" s="17">
        <v>0.925156416060261</v>
      </c>
      <c r="AG761" s="17">
        <v>0.88647424239421102</v>
      </c>
      <c r="AH761" s="17">
        <v>0.18580657983621099</v>
      </c>
      <c r="AI761" s="17"/>
      <c r="AJ761" s="17">
        <v>0.79021723606784999</v>
      </c>
      <c r="AK761" s="17">
        <v>0.652979833277892</v>
      </c>
      <c r="AL761" s="17"/>
      <c r="AM761" s="17">
        <v>0.738901443905844</v>
      </c>
    </row>
    <row r="762" spans="2:39"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row>
    <row r="763" spans="2:39" x14ac:dyDescent="0.35">
      <c r="B763" s="6" t="s">
        <v>355</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row>
    <row r="764" spans="2:39" x14ac:dyDescent="0.35">
      <c r="B764" s="24" t="s">
        <v>65</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row>
    <row r="765" spans="2:39" x14ac:dyDescent="0.35">
      <c r="B765" t="s">
        <v>132</v>
      </c>
      <c r="C765" s="17">
        <v>0.26534084019744703</v>
      </c>
      <c r="D765" s="17">
        <v>0.26217554216007699</v>
      </c>
      <c r="E765" s="17">
        <v>0.26937365668805702</v>
      </c>
      <c r="F765" s="17"/>
      <c r="G765" s="17">
        <v>0.31914451215794598</v>
      </c>
      <c r="H765" s="17">
        <v>0.20897980667610899</v>
      </c>
      <c r="I765" s="17">
        <v>0.26092363558628701</v>
      </c>
      <c r="J765" s="17">
        <v>0.256842631928273</v>
      </c>
      <c r="K765" s="17">
        <v>0.31916217019134302</v>
      </c>
      <c r="L765" s="17">
        <v>0.24606240341813601</v>
      </c>
      <c r="M765" s="17"/>
      <c r="N765" s="17">
        <v>0.29223875108253999</v>
      </c>
      <c r="O765" s="17">
        <v>0.231703745295543</v>
      </c>
      <c r="P765" s="17">
        <v>0.31936982720263601</v>
      </c>
      <c r="Q765" s="17">
        <v>0.30612383945609301</v>
      </c>
      <c r="R765" s="17">
        <v>0.29317192727985902</v>
      </c>
      <c r="S765" s="17">
        <v>0.19697596282507701</v>
      </c>
      <c r="T765" s="17">
        <v>0.251882800631682</v>
      </c>
      <c r="U765" s="17">
        <v>0.44491941114080802</v>
      </c>
      <c r="V765" s="17">
        <v>0.31962514408430498</v>
      </c>
      <c r="W765" s="17">
        <v>0.23726272503895399</v>
      </c>
      <c r="X765" s="17">
        <v>0.38597675214198801</v>
      </c>
      <c r="Y765" s="17">
        <v>7.3424030154274206E-2</v>
      </c>
      <c r="Z765" s="17">
        <v>0.186248031987997</v>
      </c>
      <c r="AA765" s="17">
        <v>0.343665986659969</v>
      </c>
      <c r="AB765" s="17">
        <v>0.25253578759637202</v>
      </c>
      <c r="AC765" s="17">
        <v>0.33921756816397702</v>
      </c>
      <c r="AD765" s="17">
        <v>0.157889960666973</v>
      </c>
      <c r="AE765" s="17">
        <v>0</v>
      </c>
      <c r="AF765" s="17">
        <v>0.121553334975844</v>
      </c>
      <c r="AG765" s="17">
        <v>0.163772228281161</v>
      </c>
      <c r="AH765" s="17">
        <v>0</v>
      </c>
      <c r="AI765" s="17"/>
      <c r="AJ765" s="17">
        <v>0.27730225131348102</v>
      </c>
      <c r="AK765" s="17">
        <v>0.26480371002057701</v>
      </c>
      <c r="AL765" s="17"/>
      <c r="AM765" s="17">
        <v>0.29288893273775901</v>
      </c>
    </row>
    <row r="766" spans="2:39" x14ac:dyDescent="0.35">
      <c r="B766" t="s">
        <v>133</v>
      </c>
      <c r="C766" s="17">
        <v>0.46334880081485003</v>
      </c>
      <c r="D766" s="17">
        <v>0.46215334995746399</v>
      </c>
      <c r="E766" s="17">
        <v>0.46489167214377097</v>
      </c>
      <c r="F766" s="17"/>
      <c r="G766" s="17">
        <v>0.46544118453169497</v>
      </c>
      <c r="H766" s="17">
        <v>0.54005053727893704</v>
      </c>
      <c r="I766" s="17">
        <v>0.44093494593000399</v>
      </c>
      <c r="J766" s="17">
        <v>0.48753050366151102</v>
      </c>
      <c r="K766" s="17">
        <v>0.43824868159194902</v>
      </c>
      <c r="L766" s="17">
        <v>0.419069605721828</v>
      </c>
      <c r="M766" s="17"/>
      <c r="N766" s="17">
        <v>0.389859582006024</v>
      </c>
      <c r="O766" s="17">
        <v>0.39021587763485699</v>
      </c>
      <c r="P766" s="17">
        <v>0.46903503569760302</v>
      </c>
      <c r="Q766" s="17">
        <v>0.44915560709822899</v>
      </c>
      <c r="R766" s="17">
        <v>0.483697748519552</v>
      </c>
      <c r="S766" s="17">
        <v>0.71230870166738103</v>
      </c>
      <c r="T766" s="17">
        <v>0.51218560023443005</v>
      </c>
      <c r="U766" s="17">
        <v>0.27525250369828402</v>
      </c>
      <c r="V766" s="17">
        <v>0.392625662957512</v>
      </c>
      <c r="W766" s="17">
        <v>0.44072666741278699</v>
      </c>
      <c r="X766" s="17">
        <v>0.542131015578183</v>
      </c>
      <c r="Y766" s="17">
        <v>0.60997832996021095</v>
      </c>
      <c r="Z766" s="17">
        <v>0.43021778995305798</v>
      </c>
      <c r="AA766" s="17">
        <v>0.45853533115714601</v>
      </c>
      <c r="AB766" s="17">
        <v>0.59507264732255105</v>
      </c>
      <c r="AC766" s="17">
        <v>0.43907345611482901</v>
      </c>
      <c r="AD766" s="17">
        <v>0.70260317681067597</v>
      </c>
      <c r="AE766" s="17">
        <v>0.69860701368987099</v>
      </c>
      <c r="AF766" s="17">
        <v>0.70670417510231198</v>
      </c>
      <c r="AG766" s="17">
        <v>0.31437812783601599</v>
      </c>
      <c r="AH766" s="17">
        <v>0.57967926400533598</v>
      </c>
      <c r="AI766" s="17"/>
      <c r="AJ766" s="17">
        <v>0.49400210551538898</v>
      </c>
      <c r="AK766" s="17">
        <v>0.44455242552146701</v>
      </c>
      <c r="AL766" s="17"/>
      <c r="AM766" s="17">
        <v>0.481708405249967</v>
      </c>
    </row>
    <row r="767" spans="2:39" x14ac:dyDescent="0.35">
      <c r="B767" t="s">
        <v>134</v>
      </c>
      <c r="C767" s="17">
        <v>0.21872012951817299</v>
      </c>
      <c r="D767" s="17">
        <v>0.18727911211286999</v>
      </c>
      <c r="E767" s="17">
        <v>0.24991823582557901</v>
      </c>
      <c r="F767" s="17"/>
      <c r="G767" s="17">
        <v>0.16504265107274099</v>
      </c>
      <c r="H767" s="17">
        <v>0.19609213098832901</v>
      </c>
      <c r="I767" s="17">
        <v>0.276409410148376</v>
      </c>
      <c r="J767" s="17">
        <v>0.226890782396758</v>
      </c>
      <c r="K767" s="17">
        <v>0.17738272688150999</v>
      </c>
      <c r="L767" s="17">
        <v>0.23816803271431999</v>
      </c>
      <c r="M767" s="17"/>
      <c r="N767" s="17">
        <v>0.26562210030366801</v>
      </c>
      <c r="O767" s="17">
        <v>0.27995479321377598</v>
      </c>
      <c r="P767" s="17">
        <v>0.16540588541748699</v>
      </c>
      <c r="Q767" s="17">
        <v>0.227777817982208</v>
      </c>
      <c r="R767" s="17">
        <v>0.22037545057317501</v>
      </c>
      <c r="S767" s="17">
        <v>9.07153355075421E-2</v>
      </c>
      <c r="T767" s="17">
        <v>0.15858901956435101</v>
      </c>
      <c r="U767" s="17">
        <v>0.19945207952021099</v>
      </c>
      <c r="V767" s="17">
        <v>0.28774919295818302</v>
      </c>
      <c r="W767" s="17">
        <v>0.267047932446493</v>
      </c>
      <c r="X767" s="17">
        <v>7.18922322798283E-2</v>
      </c>
      <c r="Y767" s="17">
        <v>0.14918269298774001</v>
      </c>
      <c r="Z767" s="17">
        <v>0.38353417805894502</v>
      </c>
      <c r="AA767" s="17">
        <v>0.16987928105174099</v>
      </c>
      <c r="AB767" s="17">
        <v>0.15239156508107601</v>
      </c>
      <c r="AC767" s="17">
        <v>0.221708975721194</v>
      </c>
      <c r="AD767" s="17">
        <v>8.0105311798239598E-2</v>
      </c>
      <c r="AE767" s="17">
        <v>0.30139298631012901</v>
      </c>
      <c r="AF767" s="17">
        <v>0</v>
      </c>
      <c r="AG767" s="17">
        <v>0.52184964388282296</v>
      </c>
      <c r="AH767" s="17">
        <v>0.42032073599466402</v>
      </c>
      <c r="AI767" s="17"/>
      <c r="AJ767" s="17">
        <v>0.206219960809362</v>
      </c>
      <c r="AK767" s="17">
        <v>0.223333162710637</v>
      </c>
      <c r="AL767" s="17"/>
      <c r="AM767" s="17">
        <v>0.185883652422244</v>
      </c>
    </row>
    <row r="768" spans="2:39" x14ac:dyDescent="0.35">
      <c r="B768" t="s">
        <v>135</v>
      </c>
      <c r="C768" s="17">
        <v>3.3348116065363601E-2</v>
      </c>
      <c r="D768" s="17">
        <v>6.3270769418785899E-2</v>
      </c>
      <c r="E768" s="17">
        <v>4.54196046206151E-3</v>
      </c>
      <c r="F768" s="17"/>
      <c r="G768" s="17">
        <v>2.5920236902665698E-2</v>
      </c>
      <c r="H768" s="17">
        <v>3.9424356179428702E-2</v>
      </c>
      <c r="I768" s="17">
        <v>3.69300808143742E-3</v>
      </c>
      <c r="J768" s="17">
        <v>1.06084015782607E-2</v>
      </c>
      <c r="K768" s="17">
        <v>3.5064878646487198E-2</v>
      </c>
      <c r="L768" s="17">
        <v>8.5147283613708893E-2</v>
      </c>
      <c r="M768" s="17"/>
      <c r="N768" s="17">
        <v>5.2279566607767398E-2</v>
      </c>
      <c r="O768" s="17">
        <v>4.66564930847242E-2</v>
      </c>
      <c r="P768" s="17">
        <v>1.8450518499220799E-2</v>
      </c>
      <c r="Q768" s="17">
        <v>1.6942735463469399E-2</v>
      </c>
      <c r="R768" s="17">
        <v>2.7548736274133098E-3</v>
      </c>
      <c r="S768" s="17">
        <v>0</v>
      </c>
      <c r="T768" s="17">
        <v>6.4935986263067499E-2</v>
      </c>
      <c r="U768" s="17">
        <v>0</v>
      </c>
      <c r="V768" s="17">
        <v>0</v>
      </c>
      <c r="W768" s="17">
        <v>3.7087503813325401E-2</v>
      </c>
      <c r="X768" s="17">
        <v>0</v>
      </c>
      <c r="Y768" s="17">
        <v>0.14680012183561</v>
      </c>
      <c r="Z768" s="17">
        <v>0</v>
      </c>
      <c r="AA768" s="17">
        <v>2.7919401131143402E-2</v>
      </c>
      <c r="AB768" s="17">
        <v>0</v>
      </c>
      <c r="AC768" s="17">
        <v>0</v>
      </c>
      <c r="AD768" s="17">
        <v>0</v>
      </c>
      <c r="AE768" s="17">
        <v>0</v>
      </c>
      <c r="AF768" s="17">
        <v>0.17174248992184399</v>
      </c>
      <c r="AG768" s="17">
        <v>0</v>
      </c>
      <c r="AH768" s="17">
        <v>0</v>
      </c>
      <c r="AI768" s="17"/>
      <c r="AJ768" s="17">
        <v>1.55981363634557E-2</v>
      </c>
      <c r="AK768" s="17">
        <v>4.3502193640727597E-2</v>
      </c>
      <c r="AL768" s="17"/>
      <c r="AM768" s="17">
        <v>2.1262091686578201E-2</v>
      </c>
    </row>
    <row r="769" spans="2:39" x14ac:dyDescent="0.35">
      <c r="B769" t="s">
        <v>136</v>
      </c>
      <c r="C769" s="17">
        <v>2.9854787447642101E-3</v>
      </c>
      <c r="D769" s="17">
        <v>2.8639879763707999E-3</v>
      </c>
      <c r="E769" s="17">
        <v>7.5946602581828402E-4</v>
      </c>
      <c r="F769" s="17"/>
      <c r="G769" s="17">
        <v>1.16078365000145E-2</v>
      </c>
      <c r="H769" s="17">
        <v>8.8473692086024208E-3</v>
      </c>
      <c r="I769" s="17">
        <v>0</v>
      </c>
      <c r="J769" s="17">
        <v>2.03295015838514E-3</v>
      </c>
      <c r="K769" s="17">
        <v>0</v>
      </c>
      <c r="L769" s="17">
        <v>0</v>
      </c>
      <c r="M769" s="17"/>
      <c r="N769" s="17">
        <v>0</v>
      </c>
      <c r="O769" s="17">
        <v>0</v>
      </c>
      <c r="P769" s="17">
        <v>1.2483269367824099E-2</v>
      </c>
      <c r="Q769" s="17">
        <v>0</v>
      </c>
      <c r="R769" s="17">
        <v>0</v>
      </c>
      <c r="S769" s="17">
        <v>0</v>
      </c>
      <c r="T769" s="17">
        <v>0</v>
      </c>
      <c r="U769" s="17">
        <v>0</v>
      </c>
      <c r="V769" s="17">
        <v>0</v>
      </c>
      <c r="W769" s="17">
        <v>1.03043848157311E-2</v>
      </c>
      <c r="X769" s="17">
        <v>0</v>
      </c>
      <c r="Y769" s="17">
        <v>2.0614825062164999E-2</v>
      </c>
      <c r="Z769" s="17">
        <v>0</v>
      </c>
      <c r="AA769" s="17">
        <v>0</v>
      </c>
      <c r="AB769" s="17">
        <v>0</v>
      </c>
      <c r="AC769" s="17">
        <v>0</v>
      </c>
      <c r="AD769" s="17">
        <v>0</v>
      </c>
      <c r="AE769" s="17">
        <v>0</v>
      </c>
      <c r="AF769" s="17">
        <v>0</v>
      </c>
      <c r="AG769" s="17">
        <v>0</v>
      </c>
      <c r="AH769" s="17">
        <v>0</v>
      </c>
      <c r="AI769" s="17"/>
      <c r="AJ769" s="17">
        <v>2.3155044478378401E-3</v>
      </c>
      <c r="AK769" s="17">
        <v>3.4356351026393998E-3</v>
      </c>
      <c r="AL769" s="17"/>
      <c r="AM769" s="17">
        <v>5.3821327119805296E-3</v>
      </c>
    </row>
    <row r="770" spans="2:39" x14ac:dyDescent="0.35">
      <c r="B770" t="s">
        <v>62</v>
      </c>
      <c r="C770" s="17">
        <v>1.6256634659401699E-2</v>
      </c>
      <c r="D770" s="17">
        <v>2.2257238374433001E-2</v>
      </c>
      <c r="E770" s="17">
        <v>1.05150088547123E-2</v>
      </c>
      <c r="F770" s="17"/>
      <c r="G770" s="17">
        <v>1.28435788349379E-2</v>
      </c>
      <c r="H770" s="17">
        <v>6.6057996685931096E-3</v>
      </c>
      <c r="I770" s="17">
        <v>1.8039000253895699E-2</v>
      </c>
      <c r="J770" s="17">
        <v>1.60947302768122E-2</v>
      </c>
      <c r="K770" s="17">
        <v>3.0141542688710801E-2</v>
      </c>
      <c r="L770" s="17">
        <v>1.1552674532007E-2</v>
      </c>
      <c r="M770" s="17"/>
      <c r="N770" s="17">
        <v>0</v>
      </c>
      <c r="O770" s="17">
        <v>5.1469090771099402E-2</v>
      </c>
      <c r="P770" s="17">
        <v>1.52554638152291E-2</v>
      </c>
      <c r="Q770" s="17">
        <v>0</v>
      </c>
      <c r="R770" s="17">
        <v>0</v>
      </c>
      <c r="S770" s="17">
        <v>0</v>
      </c>
      <c r="T770" s="17">
        <v>1.24065933064687E-2</v>
      </c>
      <c r="U770" s="17">
        <v>8.0376005640697704E-2</v>
      </c>
      <c r="V770" s="17">
        <v>0</v>
      </c>
      <c r="W770" s="17">
        <v>7.5707864727100798E-3</v>
      </c>
      <c r="X770" s="17">
        <v>0</v>
      </c>
      <c r="Y770" s="17">
        <v>0</v>
      </c>
      <c r="Z770" s="17">
        <v>0</v>
      </c>
      <c r="AA770" s="17">
        <v>0</v>
      </c>
      <c r="AB770" s="17">
        <v>0</v>
      </c>
      <c r="AC770" s="17">
        <v>0</v>
      </c>
      <c r="AD770" s="17">
        <v>5.9401550724111303E-2</v>
      </c>
      <c r="AE770" s="17">
        <v>0</v>
      </c>
      <c r="AF770" s="17">
        <v>0</v>
      </c>
      <c r="AG770" s="17">
        <v>0</v>
      </c>
      <c r="AH770" s="17">
        <v>0</v>
      </c>
      <c r="AI770" s="17"/>
      <c r="AJ770" s="17">
        <v>4.5620415504737796E-3</v>
      </c>
      <c r="AK770" s="17">
        <v>2.0372873003951901E-2</v>
      </c>
      <c r="AL770" s="17"/>
      <c r="AM770" s="17">
        <v>1.2874785191470501E-2</v>
      </c>
    </row>
    <row r="771" spans="2:39" x14ac:dyDescent="0.35">
      <c r="B771" t="s">
        <v>137</v>
      </c>
      <c r="C771" s="17">
        <v>0.72868964101229705</v>
      </c>
      <c r="D771" s="17">
        <v>0.72432889211754103</v>
      </c>
      <c r="E771" s="17">
        <v>0.73426532883182904</v>
      </c>
      <c r="F771" s="17"/>
      <c r="G771" s="17">
        <v>0.78458569668964095</v>
      </c>
      <c r="H771" s="17">
        <v>0.74903034395504597</v>
      </c>
      <c r="I771" s="17">
        <v>0.70185858151629099</v>
      </c>
      <c r="J771" s="17">
        <v>0.74437313558978402</v>
      </c>
      <c r="K771" s="17">
        <v>0.75741085178329204</v>
      </c>
      <c r="L771" s="17">
        <v>0.66513200913996395</v>
      </c>
      <c r="M771" s="17"/>
      <c r="N771" s="17">
        <v>0.68209833308856405</v>
      </c>
      <c r="O771" s="17">
        <v>0.62191962293040004</v>
      </c>
      <c r="P771" s="17">
        <v>0.78840486290023803</v>
      </c>
      <c r="Q771" s="17">
        <v>0.755279446554322</v>
      </c>
      <c r="R771" s="17">
        <v>0.77686967579941102</v>
      </c>
      <c r="S771" s="17">
        <v>0.90928466449245804</v>
      </c>
      <c r="T771" s="17">
        <v>0.76406840086611205</v>
      </c>
      <c r="U771" s="17">
        <v>0.72017191483909204</v>
      </c>
      <c r="V771" s="17">
        <v>0.71225080704181698</v>
      </c>
      <c r="W771" s="17">
        <v>0.67798939245174095</v>
      </c>
      <c r="X771" s="17">
        <v>0.92810776772017201</v>
      </c>
      <c r="Y771" s="17">
        <v>0.68340236011448496</v>
      </c>
      <c r="Z771" s="17">
        <v>0.61646582194105504</v>
      </c>
      <c r="AA771" s="17">
        <v>0.80220131781711501</v>
      </c>
      <c r="AB771" s="17">
        <v>0.84760843491892401</v>
      </c>
      <c r="AC771" s="17">
        <v>0.77829102427880603</v>
      </c>
      <c r="AD771" s="17">
        <v>0.86049313747764899</v>
      </c>
      <c r="AE771" s="17">
        <v>0.69860701368987099</v>
      </c>
      <c r="AF771" s="17">
        <v>0.82825751007815596</v>
      </c>
      <c r="AG771" s="17">
        <v>0.47815035611717699</v>
      </c>
      <c r="AH771" s="17">
        <v>0.57967926400533598</v>
      </c>
      <c r="AI771" s="17"/>
      <c r="AJ771" s="17">
        <v>0.77130435682887</v>
      </c>
      <c r="AK771" s="17">
        <v>0.70935613554204402</v>
      </c>
      <c r="AL771" s="17"/>
      <c r="AM771" s="17">
        <v>0.77459733798772601</v>
      </c>
    </row>
    <row r="772" spans="2:39" x14ac:dyDescent="0.35">
      <c r="B772" t="s">
        <v>138</v>
      </c>
      <c r="C772" s="17">
        <v>3.6333594810127802E-2</v>
      </c>
      <c r="D772" s="17">
        <v>6.6134757395156701E-2</v>
      </c>
      <c r="E772" s="17">
        <v>5.3014264878797996E-3</v>
      </c>
      <c r="F772" s="17"/>
      <c r="G772" s="17">
        <v>3.7528073402680197E-2</v>
      </c>
      <c r="H772" s="17">
        <v>4.8271725388031199E-2</v>
      </c>
      <c r="I772" s="17">
        <v>3.69300808143742E-3</v>
      </c>
      <c r="J772" s="17">
        <v>1.26413517366458E-2</v>
      </c>
      <c r="K772" s="17">
        <v>3.5064878646487198E-2</v>
      </c>
      <c r="L772" s="17">
        <v>8.5147283613708893E-2</v>
      </c>
      <c r="M772" s="17"/>
      <c r="N772" s="17">
        <v>5.2279566607767398E-2</v>
      </c>
      <c r="O772" s="17">
        <v>4.66564930847242E-2</v>
      </c>
      <c r="P772" s="17">
        <v>3.0933787867044898E-2</v>
      </c>
      <c r="Q772" s="17">
        <v>1.6942735463469399E-2</v>
      </c>
      <c r="R772" s="17">
        <v>2.7548736274133098E-3</v>
      </c>
      <c r="S772" s="17">
        <v>0</v>
      </c>
      <c r="T772" s="17">
        <v>6.4935986263067499E-2</v>
      </c>
      <c r="U772" s="17">
        <v>0</v>
      </c>
      <c r="V772" s="17">
        <v>0</v>
      </c>
      <c r="W772" s="17">
        <v>4.7391888629056501E-2</v>
      </c>
      <c r="X772" s="17">
        <v>0</v>
      </c>
      <c r="Y772" s="17">
        <v>0.167414946897775</v>
      </c>
      <c r="Z772" s="17">
        <v>0</v>
      </c>
      <c r="AA772" s="17">
        <v>2.7919401131143402E-2</v>
      </c>
      <c r="AB772" s="17">
        <v>0</v>
      </c>
      <c r="AC772" s="17">
        <v>0</v>
      </c>
      <c r="AD772" s="17">
        <v>0</v>
      </c>
      <c r="AE772" s="17">
        <v>0</v>
      </c>
      <c r="AF772" s="17">
        <v>0.17174248992184399</v>
      </c>
      <c r="AG772" s="17">
        <v>0</v>
      </c>
      <c r="AH772" s="17">
        <v>0</v>
      </c>
      <c r="AI772" s="17"/>
      <c r="AJ772" s="17">
        <v>1.7913640811293499E-2</v>
      </c>
      <c r="AK772" s="17">
        <v>4.6937828743367001E-2</v>
      </c>
      <c r="AL772" s="17"/>
      <c r="AM772" s="17">
        <v>2.6644224398558701E-2</v>
      </c>
    </row>
    <row r="773" spans="2:39" x14ac:dyDescent="0.35">
      <c r="B773" t="s">
        <v>139</v>
      </c>
      <c r="C773" s="17">
        <v>0.69235604620216895</v>
      </c>
      <c r="D773" s="17">
        <v>0.65819413472238397</v>
      </c>
      <c r="E773" s="17">
        <v>0.72896390234394903</v>
      </c>
      <c r="F773" s="17"/>
      <c r="G773" s="17">
        <v>0.74705762328696101</v>
      </c>
      <c r="H773" s="17">
        <v>0.70075861856701505</v>
      </c>
      <c r="I773" s="17">
        <v>0.69816557343485397</v>
      </c>
      <c r="J773" s="17">
        <v>0.73173178385313797</v>
      </c>
      <c r="K773" s="17">
        <v>0.72234597313680504</v>
      </c>
      <c r="L773" s="17">
        <v>0.57998472552625502</v>
      </c>
      <c r="M773" s="17"/>
      <c r="N773" s="17">
        <v>0.62981876648079704</v>
      </c>
      <c r="O773" s="17">
        <v>0.57526312984567596</v>
      </c>
      <c r="P773" s="17">
        <v>0.757471075033194</v>
      </c>
      <c r="Q773" s="17">
        <v>0.73833671109085297</v>
      </c>
      <c r="R773" s="17">
        <v>0.77411480217199802</v>
      </c>
      <c r="S773" s="17">
        <v>0.90928466449245804</v>
      </c>
      <c r="T773" s="17">
        <v>0.69913241460304498</v>
      </c>
      <c r="U773" s="17">
        <v>0.72017191483909204</v>
      </c>
      <c r="V773" s="17">
        <v>0.71225080704181698</v>
      </c>
      <c r="W773" s="17">
        <v>0.63059750382268398</v>
      </c>
      <c r="X773" s="17">
        <v>0.92810776772017201</v>
      </c>
      <c r="Y773" s="17">
        <v>0.51598741321671004</v>
      </c>
      <c r="Z773" s="17">
        <v>0.61646582194105504</v>
      </c>
      <c r="AA773" s="17">
        <v>0.77428191668597202</v>
      </c>
      <c r="AB773" s="17">
        <v>0.84760843491892401</v>
      </c>
      <c r="AC773" s="17">
        <v>0.77829102427880603</v>
      </c>
      <c r="AD773" s="17">
        <v>0.86049313747764899</v>
      </c>
      <c r="AE773" s="17">
        <v>0.69860701368987099</v>
      </c>
      <c r="AF773" s="17">
        <v>0.65651502015631202</v>
      </c>
      <c r="AG773" s="17">
        <v>0.47815035611717699</v>
      </c>
      <c r="AH773" s="17">
        <v>0.57967926400533598</v>
      </c>
      <c r="AI773" s="17"/>
      <c r="AJ773" s="17">
        <v>0.75339071601757701</v>
      </c>
      <c r="AK773" s="17">
        <v>0.66241830679867697</v>
      </c>
      <c r="AL773" s="17"/>
      <c r="AM773" s="17">
        <v>0.74795311358916705</v>
      </c>
    </row>
    <row r="774" spans="2:39" x14ac:dyDescent="0.35">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row>
    <row r="775" spans="2:39" x14ac:dyDescent="0.35">
      <c r="B775" s="6" t="s">
        <v>356</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row>
    <row r="776" spans="2:39" x14ac:dyDescent="0.35">
      <c r="B776" s="24" t="s">
        <v>65</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row>
    <row r="777" spans="2:39" x14ac:dyDescent="0.35">
      <c r="B777" t="s">
        <v>132</v>
      </c>
      <c r="C777" s="17">
        <v>0.23665493122551001</v>
      </c>
      <c r="D777" s="17">
        <v>0.26664825920933999</v>
      </c>
      <c r="E777" s="17">
        <v>0.208525736313106</v>
      </c>
      <c r="F777" s="17"/>
      <c r="G777" s="17">
        <v>0.30093559807932801</v>
      </c>
      <c r="H777" s="17">
        <v>0.211687261294461</v>
      </c>
      <c r="I777" s="17">
        <v>0.21895982726570601</v>
      </c>
      <c r="J777" s="17">
        <v>0.26779653167713902</v>
      </c>
      <c r="K777" s="17">
        <v>0.253902016434636</v>
      </c>
      <c r="L777" s="17">
        <v>0.19423375401428</v>
      </c>
      <c r="M777" s="17"/>
      <c r="N777" s="17">
        <v>0.28660605933654598</v>
      </c>
      <c r="O777" s="17">
        <v>0.17770121584402199</v>
      </c>
      <c r="P777" s="17">
        <v>0.24660929027438699</v>
      </c>
      <c r="Q777" s="17">
        <v>0.23213204006690299</v>
      </c>
      <c r="R777" s="17">
        <v>0.28219182867611498</v>
      </c>
      <c r="S777" s="17">
        <v>0.40710980353550602</v>
      </c>
      <c r="T777" s="17">
        <v>0.21816564019217899</v>
      </c>
      <c r="U777" s="17">
        <v>0.41309908519778299</v>
      </c>
      <c r="V777" s="17">
        <v>0.29175600329516099</v>
      </c>
      <c r="W777" s="17">
        <v>0.217263575129579</v>
      </c>
      <c r="X777" s="17">
        <v>0.22501294837291699</v>
      </c>
      <c r="Y777" s="17">
        <v>0.25184169776972598</v>
      </c>
      <c r="Z777" s="17">
        <v>0.23557573077360899</v>
      </c>
      <c r="AA777" s="17">
        <v>0.13233550123843801</v>
      </c>
      <c r="AB777" s="17">
        <v>0.26661709579411003</v>
      </c>
      <c r="AC777" s="17">
        <v>0.378721423099175</v>
      </c>
      <c r="AD777" s="17">
        <v>0.31733716603961398</v>
      </c>
      <c r="AE777" s="17">
        <v>0.41021752798031502</v>
      </c>
      <c r="AF777" s="17">
        <v>0</v>
      </c>
      <c r="AG777" s="17">
        <v>0.37584065557503699</v>
      </c>
      <c r="AH777" s="17">
        <v>0.18580657983621099</v>
      </c>
      <c r="AI777" s="17"/>
      <c r="AJ777" s="17">
        <v>0.234492965997294</v>
      </c>
      <c r="AK777" s="17">
        <v>0.24061845317443001</v>
      </c>
      <c r="AL777" s="17"/>
      <c r="AM777" s="17">
        <v>0.25883233883120998</v>
      </c>
    </row>
    <row r="778" spans="2:39" x14ac:dyDescent="0.35">
      <c r="B778" t="s">
        <v>133</v>
      </c>
      <c r="C778" s="17">
        <v>0.44601474377643402</v>
      </c>
      <c r="D778" s="17">
        <v>0.432274034415012</v>
      </c>
      <c r="E778" s="17">
        <v>0.45962248475230399</v>
      </c>
      <c r="F778" s="17"/>
      <c r="G778" s="17">
        <v>0.46435746798552102</v>
      </c>
      <c r="H778" s="17">
        <v>0.47038337608672298</v>
      </c>
      <c r="I778" s="17">
        <v>0.466548817905241</v>
      </c>
      <c r="J778" s="17">
        <v>0.375902922815122</v>
      </c>
      <c r="K778" s="17">
        <v>0.46134984736139201</v>
      </c>
      <c r="L778" s="17">
        <v>0.44636101062290801</v>
      </c>
      <c r="M778" s="17"/>
      <c r="N778" s="17">
        <v>0.44392917159704198</v>
      </c>
      <c r="O778" s="17">
        <v>0.39269940686565502</v>
      </c>
      <c r="P778" s="17">
        <v>0.51905699980781095</v>
      </c>
      <c r="Q778" s="17">
        <v>0.49205121660613699</v>
      </c>
      <c r="R778" s="17">
        <v>0.46156532775430498</v>
      </c>
      <c r="S778" s="17">
        <v>0.41157002376090401</v>
      </c>
      <c r="T778" s="17">
        <v>0.49741258307189901</v>
      </c>
      <c r="U778" s="17">
        <v>0.32579723004769201</v>
      </c>
      <c r="V778" s="17">
        <v>0.32338838404949699</v>
      </c>
      <c r="W778" s="17">
        <v>0.44804732091363297</v>
      </c>
      <c r="X778" s="17">
        <v>0.51966800603824903</v>
      </c>
      <c r="Y778" s="17">
        <v>0.35349469672699702</v>
      </c>
      <c r="Z778" s="17">
        <v>0.36176955248776399</v>
      </c>
      <c r="AA778" s="17">
        <v>0.444897999328494</v>
      </c>
      <c r="AB778" s="17">
        <v>0.52712333668663303</v>
      </c>
      <c r="AC778" s="17">
        <v>0.36119979129313901</v>
      </c>
      <c r="AD778" s="17">
        <v>0.445794039217627</v>
      </c>
      <c r="AE778" s="17">
        <v>0.28838948570955503</v>
      </c>
      <c r="AF778" s="17">
        <v>0.48082492248998199</v>
      </c>
      <c r="AG778" s="17">
        <v>0.231648426458647</v>
      </c>
      <c r="AH778" s="17">
        <v>0.42032073599466402</v>
      </c>
      <c r="AI778" s="17"/>
      <c r="AJ778" s="17">
        <v>0.48684906075758999</v>
      </c>
      <c r="AK778" s="17">
        <v>0.42578646464872399</v>
      </c>
      <c r="AL778" s="17"/>
      <c r="AM778" s="17">
        <v>0.45660272728203799</v>
      </c>
    </row>
    <row r="779" spans="2:39" x14ac:dyDescent="0.35">
      <c r="B779" t="s">
        <v>134</v>
      </c>
      <c r="C779" s="17">
        <v>0.26039223808649797</v>
      </c>
      <c r="D779" s="17">
        <v>0.248071782854628</v>
      </c>
      <c r="E779" s="17">
        <v>0.27325786977583899</v>
      </c>
      <c r="F779" s="17"/>
      <c r="G779" s="17">
        <v>0.185545067766232</v>
      </c>
      <c r="H779" s="17">
        <v>0.29302034724961201</v>
      </c>
      <c r="I779" s="17">
        <v>0.28479709179444401</v>
      </c>
      <c r="J779" s="17">
        <v>0.30410991644526902</v>
      </c>
      <c r="K779" s="17">
        <v>0.23013574864151101</v>
      </c>
      <c r="L779" s="17">
        <v>0.233329429394528</v>
      </c>
      <c r="M779" s="17"/>
      <c r="N779" s="17">
        <v>0.217185202458645</v>
      </c>
      <c r="O779" s="17">
        <v>0.352129537096807</v>
      </c>
      <c r="P779" s="17">
        <v>0.19906830393174399</v>
      </c>
      <c r="Q779" s="17">
        <v>0.25887400786349102</v>
      </c>
      <c r="R779" s="17">
        <v>0.21325892632469901</v>
      </c>
      <c r="S779" s="17">
        <v>0.141374229165038</v>
      </c>
      <c r="T779" s="17">
        <v>0.221308841822144</v>
      </c>
      <c r="U779" s="17">
        <v>0.14547944296353499</v>
      </c>
      <c r="V779" s="17">
        <v>0.38485561265534202</v>
      </c>
      <c r="W779" s="17">
        <v>0.21271497620822599</v>
      </c>
      <c r="X779" s="17">
        <v>0.255319045588834</v>
      </c>
      <c r="Y779" s="17">
        <v>0.36796949762091802</v>
      </c>
      <c r="Z779" s="17">
        <v>0.40265471673862702</v>
      </c>
      <c r="AA779" s="17">
        <v>0.32345336563892502</v>
      </c>
      <c r="AB779" s="17">
        <v>0.206259567519256</v>
      </c>
      <c r="AC779" s="17">
        <v>0.20247757209660699</v>
      </c>
      <c r="AD779" s="17">
        <v>0.177467244018648</v>
      </c>
      <c r="AE779" s="17">
        <v>0.30139298631012901</v>
      </c>
      <c r="AF779" s="17">
        <v>0.34743258758817402</v>
      </c>
      <c r="AG779" s="17">
        <v>0.39251091796631599</v>
      </c>
      <c r="AH779" s="17">
        <v>0.39387268416912502</v>
      </c>
      <c r="AI779" s="17"/>
      <c r="AJ779" s="17">
        <v>0.24739051928761499</v>
      </c>
      <c r="AK779" s="17">
        <v>0.26398686728384602</v>
      </c>
      <c r="AL779" s="17"/>
      <c r="AM779" s="17">
        <v>0.229682763962825</v>
      </c>
    </row>
    <row r="780" spans="2:39" x14ac:dyDescent="0.35">
      <c r="B780" t="s">
        <v>135</v>
      </c>
      <c r="C780" s="17">
        <v>1.32097048635816E-2</v>
      </c>
      <c r="D780" s="17">
        <v>1.49366953257825E-2</v>
      </c>
      <c r="E780" s="17">
        <v>1.15885221099205E-2</v>
      </c>
      <c r="F780" s="17"/>
      <c r="G780" s="17">
        <v>2.0559807950819901E-2</v>
      </c>
      <c r="H780" s="17">
        <v>1.1849920814486501E-2</v>
      </c>
      <c r="I780" s="17">
        <v>1.06550332003664E-2</v>
      </c>
      <c r="J780" s="17">
        <v>4.6813078044834599E-3</v>
      </c>
      <c r="K780" s="17">
        <v>3.3983128150659701E-3</v>
      </c>
      <c r="L780" s="17">
        <v>3.09077132834298E-2</v>
      </c>
      <c r="M780" s="17"/>
      <c r="N780" s="17">
        <v>0</v>
      </c>
      <c r="O780" s="17">
        <v>6.3422678231354101E-3</v>
      </c>
      <c r="P780" s="17">
        <v>9.2558665455781293E-3</v>
      </c>
      <c r="Q780" s="17">
        <v>1.6942735463469399E-2</v>
      </c>
      <c r="R780" s="17">
        <v>3.5721889467969503E-2</v>
      </c>
      <c r="S780" s="17">
        <v>3.9945943538552797E-2</v>
      </c>
      <c r="T780" s="17">
        <v>1.64051442788146E-2</v>
      </c>
      <c r="U780" s="17">
        <v>3.5248236150292697E-2</v>
      </c>
      <c r="V780" s="17">
        <v>0</v>
      </c>
      <c r="W780" s="17">
        <v>0</v>
      </c>
      <c r="X780" s="17">
        <v>0</v>
      </c>
      <c r="Y780" s="17">
        <v>2.66941078823595E-2</v>
      </c>
      <c r="Z780" s="17">
        <v>0</v>
      </c>
      <c r="AA780" s="17">
        <v>9.9313133794142902E-2</v>
      </c>
      <c r="AB780" s="17">
        <v>0</v>
      </c>
      <c r="AC780" s="17">
        <v>0</v>
      </c>
      <c r="AD780" s="17">
        <v>0</v>
      </c>
      <c r="AE780" s="17">
        <v>0</v>
      </c>
      <c r="AF780" s="17">
        <v>0</v>
      </c>
      <c r="AG780" s="17">
        <v>0</v>
      </c>
      <c r="AH780" s="17">
        <v>0</v>
      </c>
      <c r="AI780" s="17"/>
      <c r="AJ780" s="17">
        <v>1.81628102590628E-2</v>
      </c>
      <c r="AK780" s="17">
        <v>1.12484155575404E-2</v>
      </c>
      <c r="AL780" s="17"/>
      <c r="AM780" s="17">
        <v>1.7360184286899401E-2</v>
      </c>
    </row>
    <row r="781" spans="2:39" x14ac:dyDescent="0.35">
      <c r="B781" t="s">
        <v>136</v>
      </c>
      <c r="C781" s="17">
        <v>1.5297335169834701E-2</v>
      </c>
      <c r="D781" s="17">
        <v>1.3627070315312999E-2</v>
      </c>
      <c r="E781" s="17">
        <v>1.46137680308612E-2</v>
      </c>
      <c r="F781" s="17"/>
      <c r="G781" s="17">
        <v>1.16078365000145E-2</v>
      </c>
      <c r="H781" s="17">
        <v>6.4532948861245904E-3</v>
      </c>
      <c r="I781" s="17">
        <v>0</v>
      </c>
      <c r="J781" s="17">
        <v>1.44541253777481E-2</v>
      </c>
      <c r="K781" s="17">
        <v>1.73194734137356E-2</v>
      </c>
      <c r="L781" s="17">
        <v>4.0662193610872303E-2</v>
      </c>
      <c r="M781" s="17"/>
      <c r="N781" s="17">
        <v>0</v>
      </c>
      <c r="O781" s="17">
        <v>7.9402670149046808E-3</v>
      </c>
      <c r="P781" s="17">
        <v>1.2483269367824099E-2</v>
      </c>
      <c r="Q781" s="17">
        <v>0</v>
      </c>
      <c r="R781" s="17">
        <v>0</v>
      </c>
      <c r="S781" s="17">
        <v>0</v>
      </c>
      <c r="T781" s="17">
        <v>0</v>
      </c>
      <c r="U781" s="17">
        <v>0</v>
      </c>
      <c r="V781" s="17">
        <v>0</v>
      </c>
      <c r="W781" s="17">
        <v>9.1433532545938598E-2</v>
      </c>
      <c r="X781" s="17">
        <v>0</v>
      </c>
      <c r="Y781" s="17">
        <v>0</v>
      </c>
      <c r="Z781" s="17">
        <v>0</v>
      </c>
      <c r="AA781" s="17">
        <v>0</v>
      </c>
      <c r="AB781" s="17">
        <v>0</v>
      </c>
      <c r="AC781" s="17">
        <v>0</v>
      </c>
      <c r="AD781" s="17">
        <v>0</v>
      </c>
      <c r="AE781" s="17">
        <v>0</v>
      </c>
      <c r="AF781" s="17">
        <v>0.17174248992184399</v>
      </c>
      <c r="AG781" s="17">
        <v>0</v>
      </c>
      <c r="AH781" s="17">
        <v>0</v>
      </c>
      <c r="AI781" s="17"/>
      <c r="AJ781" s="17">
        <v>1.12820297731576E-3</v>
      </c>
      <c r="AK781" s="17">
        <v>2.29643165939123E-2</v>
      </c>
      <c r="AL781" s="17"/>
      <c r="AM781" s="17">
        <v>5.3821327119805296E-3</v>
      </c>
    </row>
    <row r="782" spans="2:39" x14ac:dyDescent="0.35">
      <c r="B782" t="s">
        <v>62</v>
      </c>
      <c r="C782" s="17">
        <v>2.8431046878142099E-2</v>
      </c>
      <c r="D782" s="17">
        <v>2.44421578799244E-2</v>
      </c>
      <c r="E782" s="17">
        <v>3.2391619017969303E-2</v>
      </c>
      <c r="F782" s="17"/>
      <c r="G782" s="17">
        <v>1.69942217180848E-2</v>
      </c>
      <c r="H782" s="17">
        <v>6.6057996685931096E-3</v>
      </c>
      <c r="I782" s="17">
        <v>1.9039229834242902E-2</v>
      </c>
      <c r="J782" s="17">
        <v>3.3055195880238898E-2</v>
      </c>
      <c r="K782" s="17">
        <v>3.38946013336597E-2</v>
      </c>
      <c r="L782" s="17">
        <v>5.4505899073982303E-2</v>
      </c>
      <c r="M782" s="17"/>
      <c r="N782" s="17">
        <v>5.2279566607767398E-2</v>
      </c>
      <c r="O782" s="17">
        <v>6.3187305355475801E-2</v>
      </c>
      <c r="P782" s="17">
        <v>1.35262700726559E-2</v>
      </c>
      <c r="Q782" s="17">
        <v>0</v>
      </c>
      <c r="R782" s="17">
        <v>7.2620277769121196E-3</v>
      </c>
      <c r="S782" s="17">
        <v>0</v>
      </c>
      <c r="T782" s="17">
        <v>4.6707790634963102E-2</v>
      </c>
      <c r="U782" s="17">
        <v>8.0376005640697704E-2</v>
      </c>
      <c r="V782" s="17">
        <v>0</v>
      </c>
      <c r="W782" s="17">
        <v>3.0540595202622398E-2</v>
      </c>
      <c r="X782" s="17">
        <v>0</v>
      </c>
      <c r="Y782" s="17">
        <v>0</v>
      </c>
      <c r="Z782" s="17">
        <v>0</v>
      </c>
      <c r="AA782" s="17">
        <v>0</v>
      </c>
      <c r="AB782" s="17">
        <v>0</v>
      </c>
      <c r="AC782" s="17">
        <v>5.7601213511079399E-2</v>
      </c>
      <c r="AD782" s="17">
        <v>5.9401550724111303E-2</v>
      </c>
      <c r="AE782" s="17">
        <v>0</v>
      </c>
      <c r="AF782" s="17">
        <v>0</v>
      </c>
      <c r="AG782" s="17">
        <v>0</v>
      </c>
      <c r="AH782" s="17">
        <v>0</v>
      </c>
      <c r="AI782" s="17"/>
      <c r="AJ782" s="17">
        <v>1.19764407211216E-2</v>
      </c>
      <c r="AK782" s="17">
        <v>3.53954827415476E-2</v>
      </c>
      <c r="AL782" s="17"/>
      <c r="AM782" s="17">
        <v>3.2139852925047799E-2</v>
      </c>
    </row>
    <row r="783" spans="2:39" x14ac:dyDescent="0.35">
      <c r="B783" t="s">
        <v>137</v>
      </c>
      <c r="C783" s="17">
        <v>0.68266967500194398</v>
      </c>
      <c r="D783" s="17">
        <v>0.69892229362435199</v>
      </c>
      <c r="E783" s="17">
        <v>0.66814822106541005</v>
      </c>
      <c r="F783" s="17"/>
      <c r="G783" s="17">
        <v>0.76529306606484804</v>
      </c>
      <c r="H783" s="17">
        <v>0.68207063738118401</v>
      </c>
      <c r="I783" s="17">
        <v>0.68550864517094701</v>
      </c>
      <c r="J783" s="17">
        <v>0.64369945449226096</v>
      </c>
      <c r="K783" s="17">
        <v>0.71525186379602701</v>
      </c>
      <c r="L783" s="17">
        <v>0.64059476463718801</v>
      </c>
      <c r="M783" s="17"/>
      <c r="N783" s="17">
        <v>0.73053523093358796</v>
      </c>
      <c r="O783" s="17">
        <v>0.57040062270967695</v>
      </c>
      <c r="P783" s="17">
        <v>0.765666290082198</v>
      </c>
      <c r="Q783" s="17">
        <v>0.72418325667303995</v>
      </c>
      <c r="R783" s="17">
        <v>0.74375715643041895</v>
      </c>
      <c r="S783" s="17">
        <v>0.81867982729640898</v>
      </c>
      <c r="T783" s="17">
        <v>0.71557822326407805</v>
      </c>
      <c r="U783" s="17">
        <v>0.73889631524547394</v>
      </c>
      <c r="V783" s="17">
        <v>0.61514438734465804</v>
      </c>
      <c r="W783" s="17">
        <v>0.66531089604321303</v>
      </c>
      <c r="X783" s="17">
        <v>0.744680954411166</v>
      </c>
      <c r="Y783" s="17">
        <v>0.60533639449672305</v>
      </c>
      <c r="Z783" s="17">
        <v>0.59734528326137304</v>
      </c>
      <c r="AA783" s="17">
        <v>0.57723350056693201</v>
      </c>
      <c r="AB783" s="17">
        <v>0.793740432480744</v>
      </c>
      <c r="AC783" s="17">
        <v>0.73992121439231395</v>
      </c>
      <c r="AD783" s="17">
        <v>0.76313120525724099</v>
      </c>
      <c r="AE783" s="17">
        <v>0.69860701368987099</v>
      </c>
      <c r="AF783" s="17">
        <v>0.48082492248998199</v>
      </c>
      <c r="AG783" s="17">
        <v>0.60748908203368401</v>
      </c>
      <c r="AH783" s="17">
        <v>0.60612731583087498</v>
      </c>
      <c r="AI783" s="17"/>
      <c r="AJ783" s="17">
        <v>0.72134202675488401</v>
      </c>
      <c r="AK783" s="17">
        <v>0.66640491782315403</v>
      </c>
      <c r="AL783" s="17"/>
      <c r="AM783" s="17">
        <v>0.71543506611324803</v>
      </c>
    </row>
    <row r="784" spans="2:39" x14ac:dyDescent="0.35">
      <c r="B784" t="s">
        <v>138</v>
      </c>
      <c r="C784" s="17">
        <v>2.8507040033416298E-2</v>
      </c>
      <c r="D784" s="17">
        <v>2.8563765641095501E-2</v>
      </c>
      <c r="E784" s="17">
        <v>2.6202290140781698E-2</v>
      </c>
      <c r="F784" s="17"/>
      <c r="G784" s="17">
        <v>3.21676444508344E-2</v>
      </c>
      <c r="H784" s="17">
        <v>1.8303215700611102E-2</v>
      </c>
      <c r="I784" s="17">
        <v>1.06550332003664E-2</v>
      </c>
      <c r="J784" s="17">
        <v>1.9135433182231501E-2</v>
      </c>
      <c r="K784" s="17">
        <v>2.0717786228801601E-2</v>
      </c>
      <c r="L784" s="17">
        <v>7.1569906894302204E-2</v>
      </c>
      <c r="M784" s="17"/>
      <c r="N784" s="17">
        <v>0</v>
      </c>
      <c r="O784" s="17">
        <v>1.42825348380401E-2</v>
      </c>
      <c r="P784" s="17">
        <v>2.1739135913402301E-2</v>
      </c>
      <c r="Q784" s="17">
        <v>1.6942735463469399E-2</v>
      </c>
      <c r="R784" s="17">
        <v>3.5721889467969503E-2</v>
      </c>
      <c r="S784" s="17">
        <v>3.9945943538552797E-2</v>
      </c>
      <c r="T784" s="17">
        <v>1.64051442788146E-2</v>
      </c>
      <c r="U784" s="17">
        <v>3.5248236150292697E-2</v>
      </c>
      <c r="V784" s="17">
        <v>0</v>
      </c>
      <c r="W784" s="17">
        <v>9.1433532545938598E-2</v>
      </c>
      <c r="X784" s="17">
        <v>0</v>
      </c>
      <c r="Y784" s="17">
        <v>2.66941078823595E-2</v>
      </c>
      <c r="Z784" s="17">
        <v>0</v>
      </c>
      <c r="AA784" s="17">
        <v>9.9313133794142902E-2</v>
      </c>
      <c r="AB784" s="17">
        <v>0</v>
      </c>
      <c r="AC784" s="17">
        <v>0</v>
      </c>
      <c r="AD784" s="17">
        <v>0</v>
      </c>
      <c r="AE784" s="17">
        <v>0</v>
      </c>
      <c r="AF784" s="17">
        <v>0.17174248992184399</v>
      </c>
      <c r="AG784" s="17">
        <v>0</v>
      </c>
      <c r="AH784" s="17">
        <v>0</v>
      </c>
      <c r="AI784" s="17"/>
      <c r="AJ784" s="17">
        <v>1.92910132363786E-2</v>
      </c>
      <c r="AK784" s="17">
        <v>3.42127321514527E-2</v>
      </c>
      <c r="AL784" s="17"/>
      <c r="AM784" s="17">
        <v>2.2742316998879901E-2</v>
      </c>
    </row>
    <row r="785" spans="2:39" x14ac:dyDescent="0.35">
      <c r="B785" t="s">
        <v>139</v>
      </c>
      <c r="C785" s="17">
        <v>0.654162634968528</v>
      </c>
      <c r="D785" s="17">
        <v>0.67035852798325701</v>
      </c>
      <c r="E785" s="17">
        <v>0.64194593092462904</v>
      </c>
      <c r="F785" s="17"/>
      <c r="G785" s="17">
        <v>0.73312542161401395</v>
      </c>
      <c r="H785" s="17">
        <v>0.66376742168057301</v>
      </c>
      <c r="I785" s="17">
        <v>0.67485361197058003</v>
      </c>
      <c r="J785" s="17">
        <v>0.62456402131002897</v>
      </c>
      <c r="K785" s="17">
        <v>0.69453407756722596</v>
      </c>
      <c r="L785" s="17">
        <v>0.56902485774288603</v>
      </c>
      <c r="M785" s="17"/>
      <c r="N785" s="17">
        <v>0.73053523093358796</v>
      </c>
      <c r="O785" s="17">
        <v>0.55611808787163697</v>
      </c>
      <c r="P785" s="17">
        <v>0.74392715416879596</v>
      </c>
      <c r="Q785" s="17">
        <v>0.70724052120957004</v>
      </c>
      <c r="R785" s="17">
        <v>0.70803526696245001</v>
      </c>
      <c r="S785" s="17">
        <v>0.77873388375785602</v>
      </c>
      <c r="T785" s="17">
        <v>0.69917307898526304</v>
      </c>
      <c r="U785" s="17">
        <v>0.70364807909518201</v>
      </c>
      <c r="V785" s="17">
        <v>0.61514438734465804</v>
      </c>
      <c r="W785" s="17">
        <v>0.57387736349727403</v>
      </c>
      <c r="X785" s="17">
        <v>0.744680954411166</v>
      </c>
      <c r="Y785" s="17">
        <v>0.57864228661436301</v>
      </c>
      <c r="Z785" s="17">
        <v>0.59734528326137304</v>
      </c>
      <c r="AA785" s="17">
        <v>0.47792036677278898</v>
      </c>
      <c r="AB785" s="17">
        <v>0.793740432480744</v>
      </c>
      <c r="AC785" s="17">
        <v>0.73992121439231395</v>
      </c>
      <c r="AD785" s="17">
        <v>0.76313120525724099</v>
      </c>
      <c r="AE785" s="17">
        <v>0.69860701368987099</v>
      </c>
      <c r="AF785" s="17">
        <v>0.309082432568138</v>
      </c>
      <c r="AG785" s="17">
        <v>0.60748908203368401</v>
      </c>
      <c r="AH785" s="17">
        <v>0.60612731583087498</v>
      </c>
      <c r="AI785" s="17"/>
      <c r="AJ785" s="17">
        <v>0.70205101351850596</v>
      </c>
      <c r="AK785" s="17">
        <v>0.63219218567170099</v>
      </c>
      <c r="AL785" s="17"/>
      <c r="AM785" s="17">
        <v>0.69269274911436796</v>
      </c>
    </row>
    <row r="786" spans="2:39" x14ac:dyDescent="0.35">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row>
    <row r="787" spans="2:39" x14ac:dyDescent="0.35">
      <c r="B787" s="6" t="s">
        <v>362</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row>
    <row r="788" spans="2:39" x14ac:dyDescent="0.35">
      <c r="B788" s="24" t="s">
        <v>102</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row>
    <row r="789" spans="2:39" x14ac:dyDescent="0.35">
      <c r="B789" t="s">
        <v>357</v>
      </c>
      <c r="C789" s="17">
        <v>0.15374112588084701</v>
      </c>
      <c r="D789" s="17">
        <v>0.16512562229687</v>
      </c>
      <c r="E789" s="17">
        <v>0.14232588613397601</v>
      </c>
      <c r="F789" s="17"/>
      <c r="G789" s="17">
        <v>0.10807168165525401</v>
      </c>
      <c r="H789" s="17">
        <v>0.13651106344053099</v>
      </c>
      <c r="I789" s="17">
        <v>0.123199600536189</v>
      </c>
      <c r="J789" s="17">
        <v>0.185987588883473</v>
      </c>
      <c r="K789" s="17">
        <v>0.20727970206193599</v>
      </c>
      <c r="L789" s="17">
        <v>0.16577708792638399</v>
      </c>
      <c r="M789" s="17"/>
      <c r="N789" s="17">
        <v>0.13561838487963199</v>
      </c>
      <c r="O789" s="17">
        <v>0.12058394389655901</v>
      </c>
      <c r="P789" s="17">
        <v>0.129291706004871</v>
      </c>
      <c r="Q789" s="17">
        <v>0.22694644039822801</v>
      </c>
      <c r="R789" s="17">
        <v>0.26232155261481399</v>
      </c>
      <c r="S789" s="17">
        <v>0.13685971909553901</v>
      </c>
      <c r="T789" s="17">
        <v>0.122754061778294</v>
      </c>
      <c r="U789" s="17">
        <v>0.132321667529916</v>
      </c>
      <c r="V789" s="17">
        <v>0</v>
      </c>
      <c r="W789" s="17">
        <v>0.153543560551782</v>
      </c>
      <c r="X789" s="17">
        <v>0.107988921549868</v>
      </c>
      <c r="Y789" s="17">
        <v>1.57154854575372E-2</v>
      </c>
      <c r="Z789" s="17">
        <v>0.225611096315116</v>
      </c>
      <c r="AA789" s="17">
        <v>0.101073246775621</v>
      </c>
      <c r="AB789" s="17">
        <v>0.25685121494672403</v>
      </c>
      <c r="AC789" s="17">
        <v>0.168308282125923</v>
      </c>
      <c r="AD789" s="17">
        <v>6.7991192144797805E-2</v>
      </c>
      <c r="AE789" s="17">
        <v>0</v>
      </c>
      <c r="AF789" s="17">
        <v>0.39316069816186699</v>
      </c>
      <c r="AG789" s="17">
        <v>0.13575937255999099</v>
      </c>
      <c r="AH789" s="17">
        <v>0</v>
      </c>
      <c r="AI789" s="17"/>
      <c r="AJ789" s="17">
        <v>0.14340525334172999</v>
      </c>
      <c r="AK789" s="17">
        <v>0.15808828472831599</v>
      </c>
      <c r="AL789" s="17"/>
      <c r="AM789" s="17">
        <v>0.15158428515438299</v>
      </c>
    </row>
    <row r="790" spans="2:39" x14ac:dyDescent="0.35">
      <c r="B790" t="s">
        <v>358</v>
      </c>
      <c r="C790" s="17">
        <v>0.18060072678289199</v>
      </c>
      <c r="D790" s="17">
        <v>0.17055989384172901</v>
      </c>
      <c r="E790" s="17">
        <v>0.19129904090744601</v>
      </c>
      <c r="F790" s="17"/>
      <c r="G790" s="17">
        <v>0.214234297192127</v>
      </c>
      <c r="H790" s="17">
        <v>0.13986392280033999</v>
      </c>
      <c r="I790" s="17">
        <v>0.225181936591413</v>
      </c>
      <c r="J790" s="17">
        <v>0.215366863344649</v>
      </c>
      <c r="K790" s="17">
        <v>0.207852614453853</v>
      </c>
      <c r="L790" s="17">
        <v>8.8391348537598502E-2</v>
      </c>
      <c r="M790" s="17"/>
      <c r="N790" s="17">
        <v>0.13608713320920901</v>
      </c>
      <c r="O790" s="17">
        <v>0.22790784140658399</v>
      </c>
      <c r="P790" s="17">
        <v>0.177766016408478</v>
      </c>
      <c r="Q790" s="17">
        <v>9.0923903023719804E-2</v>
      </c>
      <c r="R790" s="17">
        <v>0.18024959087998099</v>
      </c>
      <c r="S790" s="17">
        <v>0.31106586856758001</v>
      </c>
      <c r="T790" s="17">
        <v>0.30268435585971998</v>
      </c>
      <c r="U790" s="17">
        <v>0.256232581452635</v>
      </c>
      <c r="V790" s="17">
        <v>0.169778320951019</v>
      </c>
      <c r="W790" s="17">
        <v>6.2797864057127298E-2</v>
      </c>
      <c r="X790" s="17">
        <v>0.132886891628862</v>
      </c>
      <c r="Y790" s="17">
        <v>0.183973559713766</v>
      </c>
      <c r="Z790" s="17">
        <v>0.19494595364784001</v>
      </c>
      <c r="AA790" s="17">
        <v>0.139972951953374</v>
      </c>
      <c r="AB790" s="17">
        <v>0.19652581739967301</v>
      </c>
      <c r="AC790" s="17">
        <v>0</v>
      </c>
      <c r="AD790" s="17">
        <v>0.42508629577249701</v>
      </c>
      <c r="AE790" s="17">
        <v>0</v>
      </c>
      <c r="AF790" s="17">
        <v>0</v>
      </c>
      <c r="AG790" s="17">
        <v>0.37594796354325999</v>
      </c>
      <c r="AH790" s="17">
        <v>0</v>
      </c>
      <c r="AI790" s="17"/>
      <c r="AJ790" s="17">
        <v>0.19048123783763399</v>
      </c>
      <c r="AK790" s="17">
        <v>0.175734910799769</v>
      </c>
      <c r="AL790" s="17"/>
      <c r="AM790" s="17">
        <v>0.20210313215803299</v>
      </c>
    </row>
    <row r="791" spans="2:39" x14ac:dyDescent="0.35">
      <c r="B791" t="s">
        <v>359</v>
      </c>
      <c r="C791" s="17">
        <v>0.17055095831084999</v>
      </c>
      <c r="D791" s="17">
        <v>0.16558131424830599</v>
      </c>
      <c r="E791" s="17">
        <v>0.17600782580242499</v>
      </c>
      <c r="F791" s="17"/>
      <c r="G791" s="17">
        <v>0.14981968742857399</v>
      </c>
      <c r="H791" s="17">
        <v>0.22756714844256201</v>
      </c>
      <c r="I791" s="17">
        <v>0.144089296986743</v>
      </c>
      <c r="J791" s="17">
        <v>0.13157490354221099</v>
      </c>
      <c r="K791" s="17">
        <v>0.14944604204039599</v>
      </c>
      <c r="L791" s="17">
        <v>0.20787717476728099</v>
      </c>
      <c r="M791" s="17"/>
      <c r="N791" s="17">
        <v>0.21547542115947099</v>
      </c>
      <c r="O791" s="17">
        <v>0.13804912878700801</v>
      </c>
      <c r="P791" s="17">
        <v>0.15311769574376699</v>
      </c>
      <c r="Q791" s="17">
        <v>0.21403618090892099</v>
      </c>
      <c r="R791" s="17">
        <v>0.16840574523756399</v>
      </c>
      <c r="S791" s="17">
        <v>0</v>
      </c>
      <c r="T791" s="17">
        <v>0.153451938229373</v>
      </c>
      <c r="U791" s="17">
        <v>0.22329543045986</v>
      </c>
      <c r="V791" s="17">
        <v>0.145718296204086</v>
      </c>
      <c r="W791" s="17">
        <v>0.24507604522239201</v>
      </c>
      <c r="X791" s="17">
        <v>0.30721611322585901</v>
      </c>
      <c r="Y791" s="17">
        <v>0.30792025714959498</v>
      </c>
      <c r="Z791" s="17">
        <v>0</v>
      </c>
      <c r="AA791" s="17">
        <v>9.6313877547733698E-2</v>
      </c>
      <c r="AB791" s="17">
        <v>0.21320623119423601</v>
      </c>
      <c r="AC791" s="17">
        <v>0.15197887295663001</v>
      </c>
      <c r="AD791" s="17">
        <v>0</v>
      </c>
      <c r="AE791" s="17">
        <v>0</v>
      </c>
      <c r="AF791" s="17">
        <v>0.30487404562683401</v>
      </c>
      <c r="AG791" s="17">
        <v>0</v>
      </c>
      <c r="AH791" s="17">
        <v>0.18580657983621099</v>
      </c>
      <c r="AI791" s="17"/>
      <c r="AJ791" s="17">
        <v>0.18343842881150901</v>
      </c>
      <c r="AK791" s="17">
        <v>0.16593400201554601</v>
      </c>
      <c r="AL791" s="17"/>
      <c r="AM791" s="17">
        <v>0.17022547658468001</v>
      </c>
    </row>
    <row r="792" spans="2:39" x14ac:dyDescent="0.35">
      <c r="B792" t="s">
        <v>360</v>
      </c>
      <c r="C792" s="17">
        <v>0.17782916151575501</v>
      </c>
      <c r="D792" s="17">
        <v>0.18968868599918101</v>
      </c>
      <c r="E792" s="17">
        <v>0.16597284374634699</v>
      </c>
      <c r="F792" s="17"/>
      <c r="G792" s="17">
        <v>0.13390175221380099</v>
      </c>
      <c r="H792" s="17">
        <v>0.16099633602879801</v>
      </c>
      <c r="I792" s="17">
        <v>0.23253534732129499</v>
      </c>
      <c r="J792" s="17">
        <v>0.15688086294596601</v>
      </c>
      <c r="K792" s="17">
        <v>0.186481517520247</v>
      </c>
      <c r="L792" s="17">
        <v>0.17363289489024</v>
      </c>
      <c r="M792" s="17"/>
      <c r="N792" s="17">
        <v>0.28114719649266501</v>
      </c>
      <c r="O792" s="17">
        <v>0.16309756718829499</v>
      </c>
      <c r="P792" s="17">
        <v>0.16840541205452</v>
      </c>
      <c r="Q792" s="17">
        <v>0.21183639206225899</v>
      </c>
      <c r="R792" s="17">
        <v>0.17317369859933901</v>
      </c>
      <c r="S792" s="17">
        <v>0.28960915977180801</v>
      </c>
      <c r="T792" s="17">
        <v>0.170016467376645</v>
      </c>
      <c r="U792" s="17">
        <v>0.27222877359679098</v>
      </c>
      <c r="V792" s="17">
        <v>0.34425633715413501</v>
      </c>
      <c r="W792" s="17">
        <v>0.16600780697253301</v>
      </c>
      <c r="X792" s="17">
        <v>0</v>
      </c>
      <c r="Y792" s="17">
        <v>0.22978554118028199</v>
      </c>
      <c r="Z792" s="17">
        <v>3.57653854748518E-2</v>
      </c>
      <c r="AA792" s="17">
        <v>0.25761924941700698</v>
      </c>
      <c r="AB792" s="17">
        <v>0.113115563401257</v>
      </c>
      <c r="AC792" s="17">
        <v>0.23992411272241501</v>
      </c>
      <c r="AD792" s="17">
        <v>0.188499848599959</v>
      </c>
      <c r="AE792" s="17">
        <v>0</v>
      </c>
      <c r="AF792" s="17">
        <v>0</v>
      </c>
      <c r="AG792" s="17">
        <v>0</v>
      </c>
      <c r="AH792" s="17">
        <v>0.43145049824301601</v>
      </c>
      <c r="AI792" s="17"/>
      <c r="AJ792" s="17">
        <v>0.19454952579467799</v>
      </c>
      <c r="AK792" s="17">
        <v>0.169034674117089</v>
      </c>
      <c r="AL792" s="17"/>
      <c r="AM792" s="17">
        <v>0.18643793385392901</v>
      </c>
    </row>
    <row r="793" spans="2:39" x14ac:dyDescent="0.35">
      <c r="B793" t="s">
        <v>361</v>
      </c>
      <c r="C793" s="17">
        <v>0.281433187120747</v>
      </c>
      <c r="D793" s="17">
        <v>0.27120172453204</v>
      </c>
      <c r="E793" s="17">
        <v>0.29053520563831797</v>
      </c>
      <c r="F793" s="17"/>
      <c r="G793" s="17">
        <v>0.31781993350974602</v>
      </c>
      <c r="H793" s="17">
        <v>0.29773246818655003</v>
      </c>
      <c r="I793" s="17">
        <v>0.24360765386442099</v>
      </c>
      <c r="J793" s="17">
        <v>0.26233767767614402</v>
      </c>
      <c r="K793" s="17">
        <v>0.21550199291066699</v>
      </c>
      <c r="L793" s="17">
        <v>0.36432149387849699</v>
      </c>
      <c r="M793" s="17"/>
      <c r="N793" s="17">
        <v>0.17480404545179901</v>
      </c>
      <c r="O793" s="17">
        <v>0.313618904994443</v>
      </c>
      <c r="P793" s="17">
        <v>0.34090967074838702</v>
      </c>
      <c r="Q793" s="17">
        <v>0.24318166085388901</v>
      </c>
      <c r="R793" s="17">
        <v>0.186677055009382</v>
      </c>
      <c r="S793" s="17">
        <v>0.26246525256507303</v>
      </c>
      <c r="T793" s="17">
        <v>0.24307132007634799</v>
      </c>
      <c r="U793" s="17">
        <v>0.115921546960798</v>
      </c>
      <c r="V793" s="17">
        <v>0.29887434068355301</v>
      </c>
      <c r="W793" s="17">
        <v>0.337108159627999</v>
      </c>
      <c r="X793" s="17">
        <v>0.45190807359541002</v>
      </c>
      <c r="Y793" s="17">
        <v>0.22512912775233701</v>
      </c>
      <c r="Z793" s="17">
        <v>0.38640417174224001</v>
      </c>
      <c r="AA793" s="17">
        <v>0.40502067430626498</v>
      </c>
      <c r="AB793" s="17">
        <v>0.22030117305811001</v>
      </c>
      <c r="AC793" s="17">
        <v>0.20775531572794201</v>
      </c>
      <c r="AD793" s="17">
        <v>0.139478160458403</v>
      </c>
      <c r="AE793" s="17">
        <v>1</v>
      </c>
      <c r="AF793" s="17">
        <v>0.22224613498033999</v>
      </c>
      <c r="AG793" s="17">
        <v>0.48829266389674802</v>
      </c>
      <c r="AH793" s="17">
        <v>0.38274292192077303</v>
      </c>
      <c r="AI793" s="17"/>
      <c r="AJ793" s="17">
        <v>0.24635813574055601</v>
      </c>
      <c r="AK793" s="17">
        <v>0.29840393583916602</v>
      </c>
      <c r="AL793" s="17"/>
      <c r="AM793" s="17">
        <v>0.25344230890769098</v>
      </c>
    </row>
    <row r="794" spans="2:39" x14ac:dyDescent="0.35">
      <c r="B794" t="s">
        <v>63</v>
      </c>
      <c r="C794" s="17">
        <v>0</v>
      </c>
      <c r="D794" s="17">
        <v>0</v>
      </c>
      <c r="E794" s="17">
        <v>0</v>
      </c>
      <c r="F794" s="17"/>
      <c r="G794" s="17">
        <v>0</v>
      </c>
      <c r="H794" s="17">
        <v>0</v>
      </c>
      <c r="I794" s="17">
        <v>0</v>
      </c>
      <c r="J794" s="17">
        <v>0</v>
      </c>
      <c r="K794" s="17">
        <v>0</v>
      </c>
      <c r="L794" s="17">
        <v>0</v>
      </c>
      <c r="M794" s="17"/>
      <c r="N794" s="17">
        <v>0</v>
      </c>
      <c r="O794" s="17">
        <v>0</v>
      </c>
      <c r="P794" s="17">
        <v>0</v>
      </c>
      <c r="Q794" s="17">
        <v>0</v>
      </c>
      <c r="R794" s="17">
        <v>0</v>
      </c>
      <c r="S794" s="17">
        <v>0</v>
      </c>
      <c r="T794" s="17">
        <v>0</v>
      </c>
      <c r="U794" s="17">
        <v>0</v>
      </c>
      <c r="V794" s="17">
        <v>0</v>
      </c>
      <c r="W794" s="17">
        <v>0</v>
      </c>
      <c r="X794" s="17">
        <v>0</v>
      </c>
      <c r="Y794" s="17">
        <v>0</v>
      </c>
      <c r="Z794" s="17">
        <v>0</v>
      </c>
      <c r="AA794" s="17">
        <v>0</v>
      </c>
      <c r="AB794" s="17">
        <v>0</v>
      </c>
      <c r="AC794" s="17">
        <v>0</v>
      </c>
      <c r="AD794" s="17">
        <v>0</v>
      </c>
      <c r="AE794" s="17">
        <v>0</v>
      </c>
      <c r="AF794" s="17">
        <v>0</v>
      </c>
      <c r="AG794" s="17">
        <v>0</v>
      </c>
      <c r="AH794" s="17">
        <v>0</v>
      </c>
      <c r="AI794" s="17"/>
      <c r="AJ794" s="17">
        <v>0</v>
      </c>
      <c r="AK794" s="17">
        <v>0</v>
      </c>
      <c r="AL794" s="17"/>
      <c r="AM794" s="17">
        <v>0</v>
      </c>
    </row>
    <row r="795" spans="2:39" x14ac:dyDescent="0.35">
      <c r="B795" t="s">
        <v>62</v>
      </c>
      <c r="C795" s="17">
        <v>3.5844840388909602E-2</v>
      </c>
      <c r="D795" s="17">
        <v>3.7842759081872797E-2</v>
      </c>
      <c r="E795" s="17">
        <v>3.3859197771487402E-2</v>
      </c>
      <c r="F795" s="17"/>
      <c r="G795" s="17">
        <v>7.6152648000497397E-2</v>
      </c>
      <c r="H795" s="17">
        <v>3.7329061101218697E-2</v>
      </c>
      <c r="I795" s="17">
        <v>3.1386164699938698E-2</v>
      </c>
      <c r="J795" s="17">
        <v>4.7852103607557303E-2</v>
      </c>
      <c r="K795" s="17">
        <v>3.3438131012900801E-2</v>
      </c>
      <c r="L795" s="17">
        <v>0</v>
      </c>
      <c r="M795" s="17"/>
      <c r="N795" s="17">
        <v>5.68678188072234E-2</v>
      </c>
      <c r="O795" s="17">
        <v>3.67426137271099E-2</v>
      </c>
      <c r="P795" s="17">
        <v>3.05094990399776E-2</v>
      </c>
      <c r="Q795" s="17">
        <v>1.30754227529843E-2</v>
      </c>
      <c r="R795" s="17">
        <v>2.91723576589198E-2</v>
      </c>
      <c r="S795" s="17">
        <v>0</v>
      </c>
      <c r="T795" s="17">
        <v>8.0218566796194605E-3</v>
      </c>
      <c r="U795" s="17">
        <v>0</v>
      </c>
      <c r="V795" s="17">
        <v>4.1372705007207203E-2</v>
      </c>
      <c r="W795" s="17">
        <v>3.5466563568166902E-2</v>
      </c>
      <c r="X795" s="17">
        <v>0</v>
      </c>
      <c r="Y795" s="17">
        <v>3.7476028746484098E-2</v>
      </c>
      <c r="Z795" s="17">
        <v>0.15727339281995201</v>
      </c>
      <c r="AA795" s="17">
        <v>0</v>
      </c>
      <c r="AB795" s="17">
        <v>0</v>
      </c>
      <c r="AC795" s="17">
        <v>0.23203341646709</v>
      </c>
      <c r="AD795" s="17">
        <v>0.178944503024343</v>
      </c>
      <c r="AE795" s="17">
        <v>0</v>
      </c>
      <c r="AF795" s="17">
        <v>7.9719121230958603E-2</v>
      </c>
      <c r="AG795" s="17">
        <v>0</v>
      </c>
      <c r="AH795" s="17">
        <v>0</v>
      </c>
      <c r="AI795" s="17"/>
      <c r="AJ795" s="17">
        <v>4.1767418473892398E-2</v>
      </c>
      <c r="AK795" s="17">
        <v>3.2804192500113898E-2</v>
      </c>
      <c r="AL795" s="17"/>
      <c r="AM795" s="17">
        <v>3.6206863341285103E-2</v>
      </c>
    </row>
    <row r="796" spans="2:39"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row>
    <row r="797" spans="2:39" x14ac:dyDescent="0.35">
      <c r="B797" s="6" t="s">
        <v>368</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row>
    <row r="798" spans="2:39" x14ac:dyDescent="0.35">
      <c r="B798" s="24" t="s">
        <v>102</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row>
    <row r="799" spans="2:39" x14ac:dyDescent="0.35">
      <c r="B799" t="s">
        <v>363</v>
      </c>
      <c r="C799" s="17">
        <v>0.19219718062678701</v>
      </c>
      <c r="D799" s="17">
        <v>0.22641884652237601</v>
      </c>
      <c r="E799" s="17">
        <v>0.15734493697770499</v>
      </c>
      <c r="F799" s="17"/>
      <c r="G799" s="17">
        <v>6.43857424030152E-2</v>
      </c>
      <c r="H799" s="17">
        <v>0.118263728048299</v>
      </c>
      <c r="I799" s="17">
        <v>0.10456509008378601</v>
      </c>
      <c r="J799" s="17">
        <v>0.14932234330807001</v>
      </c>
      <c r="K799" s="17">
        <v>0.20664990558836399</v>
      </c>
      <c r="L799" s="17">
        <v>0.52033722530933602</v>
      </c>
      <c r="M799" s="17"/>
      <c r="N799" s="17">
        <v>1.99078642297181E-2</v>
      </c>
      <c r="O799" s="17">
        <v>0.18820092062709001</v>
      </c>
      <c r="P799" s="17">
        <v>0.13319952061978599</v>
      </c>
      <c r="Q799" s="17">
        <v>0.30811965751192</v>
      </c>
      <c r="R799" s="17">
        <v>0.237892061415205</v>
      </c>
      <c r="S799" s="17">
        <v>7.3359738423224699E-2</v>
      </c>
      <c r="T799" s="17">
        <v>0.152530408949138</v>
      </c>
      <c r="U799" s="17">
        <v>6.5630523033919405E-2</v>
      </c>
      <c r="V799" s="17">
        <v>0.20787368021521899</v>
      </c>
      <c r="W799" s="17">
        <v>0.26309244202043802</v>
      </c>
      <c r="X799" s="17">
        <v>0</v>
      </c>
      <c r="Y799" s="17">
        <v>0.105070479365117</v>
      </c>
      <c r="Z799" s="17">
        <v>0.26206670106332097</v>
      </c>
      <c r="AA799" s="17">
        <v>0.317306469132139</v>
      </c>
      <c r="AB799" s="17">
        <v>0.13863526346091801</v>
      </c>
      <c r="AC799" s="17">
        <v>0.12004898049730101</v>
      </c>
      <c r="AD799" s="17">
        <v>0.173563612786024</v>
      </c>
      <c r="AE799" s="17">
        <v>0</v>
      </c>
      <c r="AF799" s="17">
        <v>0.58750745679628402</v>
      </c>
      <c r="AG799" s="17">
        <v>0</v>
      </c>
      <c r="AH799" s="17">
        <v>0.18580657983621099</v>
      </c>
      <c r="AI799" s="17"/>
      <c r="AJ799" s="17">
        <v>0.115023608831871</v>
      </c>
      <c r="AK799" s="17">
        <v>0.240428530623326</v>
      </c>
      <c r="AL799" s="17"/>
      <c r="AM799" s="17">
        <v>0.12629388314744</v>
      </c>
    </row>
    <row r="800" spans="2:39" x14ac:dyDescent="0.35">
      <c r="B800" t="s">
        <v>364</v>
      </c>
      <c r="C800" s="17">
        <v>0.30061399911423398</v>
      </c>
      <c r="D800" s="17">
        <v>0.292698613928423</v>
      </c>
      <c r="E800" s="17">
        <v>0.30936316121638302</v>
      </c>
      <c r="F800" s="17"/>
      <c r="G800" s="17">
        <v>0.31840661327922098</v>
      </c>
      <c r="H800" s="17">
        <v>0.284118480607639</v>
      </c>
      <c r="I800" s="17">
        <v>0.24923133618489299</v>
      </c>
      <c r="J800" s="17">
        <v>0.31990109193945998</v>
      </c>
      <c r="K800" s="17">
        <v>0.37435040485862298</v>
      </c>
      <c r="L800" s="17">
        <v>0.28410115438915201</v>
      </c>
      <c r="M800" s="17"/>
      <c r="N800" s="17">
        <v>0.42486036201484101</v>
      </c>
      <c r="O800" s="17">
        <v>0.27041381543679999</v>
      </c>
      <c r="P800" s="17">
        <v>0.39977106860976602</v>
      </c>
      <c r="Q800" s="17">
        <v>0.165498298867405</v>
      </c>
      <c r="R800" s="17">
        <v>0.245717595029395</v>
      </c>
      <c r="S800" s="17">
        <v>0.35364966257873698</v>
      </c>
      <c r="T800" s="17">
        <v>0.38088108997501602</v>
      </c>
      <c r="U800" s="17">
        <v>0.48909687413758801</v>
      </c>
      <c r="V800" s="17">
        <v>0.112894969044934</v>
      </c>
      <c r="W800" s="17">
        <v>0.25948601249108999</v>
      </c>
      <c r="X800" s="17">
        <v>0.54940069878091102</v>
      </c>
      <c r="Y800" s="17">
        <v>0.31911430564430598</v>
      </c>
      <c r="Z800" s="17">
        <v>0.35181493046672202</v>
      </c>
      <c r="AA800" s="17">
        <v>0.311290989617934</v>
      </c>
      <c r="AB800" s="17">
        <v>0.248895174610827</v>
      </c>
      <c r="AC800" s="17">
        <v>0.23921047603940801</v>
      </c>
      <c r="AD800" s="17">
        <v>0.28514782083846701</v>
      </c>
      <c r="AE800" s="17">
        <v>0</v>
      </c>
      <c r="AF800" s="17">
        <v>8.4694288232867898E-2</v>
      </c>
      <c r="AG800" s="17">
        <v>0.14125657248869</v>
      </c>
      <c r="AH800" s="17">
        <v>0.43145049824301601</v>
      </c>
      <c r="AI800" s="17"/>
      <c r="AJ800" s="17">
        <v>0.25991419905062102</v>
      </c>
      <c r="AK800" s="17">
        <v>0.332292958916725</v>
      </c>
      <c r="AL800" s="17"/>
      <c r="AM800" s="17">
        <v>0.31909256729717</v>
      </c>
    </row>
    <row r="801" spans="2:39" x14ac:dyDescent="0.35">
      <c r="B801" t="s">
        <v>365</v>
      </c>
      <c r="C801" s="17">
        <v>0.27765739143832002</v>
      </c>
      <c r="D801" s="17">
        <v>0.25954243473553401</v>
      </c>
      <c r="E801" s="17">
        <v>0.29486890755738399</v>
      </c>
      <c r="F801" s="17"/>
      <c r="G801" s="17">
        <v>0.27001505578913898</v>
      </c>
      <c r="H801" s="17">
        <v>0.31806953060391302</v>
      </c>
      <c r="I801" s="17">
        <v>0.349208210304432</v>
      </c>
      <c r="J801" s="17">
        <v>0.31625224036324301</v>
      </c>
      <c r="K801" s="17">
        <v>0.24419224966648601</v>
      </c>
      <c r="L801" s="17">
        <v>0.135877575650444</v>
      </c>
      <c r="M801" s="17"/>
      <c r="N801" s="17">
        <v>0.21757996187994399</v>
      </c>
      <c r="O801" s="17">
        <v>0.354555833640672</v>
      </c>
      <c r="P801" s="17">
        <v>0.21255510508716399</v>
      </c>
      <c r="Q801" s="17">
        <v>0.29403327215301001</v>
      </c>
      <c r="R801" s="17">
        <v>0.31625659081993601</v>
      </c>
      <c r="S801" s="17">
        <v>0.301424395015153</v>
      </c>
      <c r="T801" s="17">
        <v>0.20225382259876501</v>
      </c>
      <c r="U801" s="17">
        <v>0.32935105586769498</v>
      </c>
      <c r="V801" s="17">
        <v>0.36183291166636999</v>
      </c>
      <c r="W801" s="17">
        <v>0.24592797293413499</v>
      </c>
      <c r="X801" s="17">
        <v>0.24087581317873</v>
      </c>
      <c r="Y801" s="17">
        <v>0.38448920549419902</v>
      </c>
      <c r="Z801" s="17">
        <v>0.128420888604526</v>
      </c>
      <c r="AA801" s="17">
        <v>0.20910682968722699</v>
      </c>
      <c r="AB801" s="17">
        <v>0.49425361044244798</v>
      </c>
      <c r="AC801" s="17">
        <v>0.204577988660164</v>
      </c>
      <c r="AD801" s="17">
        <v>0.20084767760142</v>
      </c>
      <c r="AE801" s="17">
        <v>0</v>
      </c>
      <c r="AF801" s="17">
        <v>0.32779825497084802</v>
      </c>
      <c r="AG801" s="17">
        <v>0.85874342751131005</v>
      </c>
      <c r="AH801" s="17">
        <v>0.38274292192077303</v>
      </c>
      <c r="AI801" s="17"/>
      <c r="AJ801" s="17">
        <v>0.36390025713887603</v>
      </c>
      <c r="AK801" s="17">
        <v>0.219742921737071</v>
      </c>
      <c r="AL801" s="17"/>
      <c r="AM801" s="17">
        <v>0.31625772459498103</v>
      </c>
    </row>
    <row r="802" spans="2:39" x14ac:dyDescent="0.35">
      <c r="B802" t="s">
        <v>366</v>
      </c>
      <c r="C802" s="17">
        <v>0.141907534600486</v>
      </c>
      <c r="D802" s="17">
        <v>0.12576407168836301</v>
      </c>
      <c r="E802" s="17">
        <v>0.15881211706242901</v>
      </c>
      <c r="F802" s="17"/>
      <c r="G802" s="17">
        <v>0.20842777874651799</v>
      </c>
      <c r="H802" s="17">
        <v>0.143142816848501</v>
      </c>
      <c r="I802" s="17">
        <v>0.194860850495328</v>
      </c>
      <c r="J802" s="17">
        <v>0.13052765653126799</v>
      </c>
      <c r="K802" s="17">
        <v>0.11459722505942101</v>
      </c>
      <c r="L802" s="17">
        <v>5.96840446510679E-2</v>
      </c>
      <c r="M802" s="17"/>
      <c r="N802" s="17">
        <v>0.23596006770822101</v>
      </c>
      <c r="O802" s="17">
        <v>0.10420040018501001</v>
      </c>
      <c r="P802" s="17">
        <v>0.15907631962534999</v>
      </c>
      <c r="Q802" s="17">
        <v>0.121611448244449</v>
      </c>
      <c r="R802" s="17">
        <v>0.125602479723705</v>
      </c>
      <c r="S802" s="17">
        <v>0.271566203982885</v>
      </c>
      <c r="T802" s="17">
        <v>0.18104195440724799</v>
      </c>
      <c r="U802" s="17">
        <v>6.5630523033919405E-2</v>
      </c>
      <c r="V802" s="17">
        <v>0.17380495582264999</v>
      </c>
      <c r="W802" s="17">
        <v>0.165676014069191</v>
      </c>
      <c r="X802" s="17">
        <v>0.124756558248189</v>
      </c>
      <c r="Y802" s="17">
        <v>0.19132600949637901</v>
      </c>
      <c r="Z802" s="17">
        <v>6.4658701570627003E-2</v>
      </c>
      <c r="AA802" s="17">
        <v>0.16229571156270101</v>
      </c>
      <c r="AB802" s="17">
        <v>0.11821595148580701</v>
      </c>
      <c r="AC802" s="17">
        <v>0.28147361049173403</v>
      </c>
      <c r="AD802" s="17">
        <v>0.11812719850791301</v>
      </c>
      <c r="AE802" s="17">
        <v>0</v>
      </c>
      <c r="AF802" s="17">
        <v>0</v>
      </c>
      <c r="AG802" s="17">
        <v>0</v>
      </c>
      <c r="AH802" s="17">
        <v>0</v>
      </c>
      <c r="AI802" s="17"/>
      <c r="AJ802" s="17">
        <v>0.16156557254783999</v>
      </c>
      <c r="AK802" s="17">
        <v>0.12710160458049699</v>
      </c>
      <c r="AL802" s="17"/>
      <c r="AM802" s="17">
        <v>0.155322096080657</v>
      </c>
    </row>
    <row r="803" spans="2:39" x14ac:dyDescent="0.35">
      <c r="B803" t="s">
        <v>367</v>
      </c>
      <c r="C803" s="17">
        <v>6.8307697707077106E-2</v>
      </c>
      <c r="D803" s="17">
        <v>7.3058164137493303E-2</v>
      </c>
      <c r="E803" s="17">
        <v>6.3552686939552197E-2</v>
      </c>
      <c r="F803" s="17"/>
      <c r="G803" s="17">
        <v>0.10007972483088701</v>
      </c>
      <c r="H803" s="17">
        <v>0.11709271885879501</v>
      </c>
      <c r="I803" s="17">
        <v>8.7409208261062396E-2</v>
      </c>
      <c r="J803" s="17">
        <v>6.8738387755714794E-2</v>
      </c>
      <c r="K803" s="17">
        <v>2.5638008939455101E-2</v>
      </c>
      <c r="L803" s="17">
        <v>0</v>
      </c>
      <c r="M803" s="17"/>
      <c r="N803" s="17">
        <v>6.6686552330394E-2</v>
      </c>
      <c r="O803" s="17">
        <v>6.8560260646809298E-2</v>
      </c>
      <c r="P803" s="17">
        <v>8.8506304139923303E-2</v>
      </c>
      <c r="Q803" s="17">
        <v>8.7438669572562605E-2</v>
      </c>
      <c r="R803" s="17">
        <v>6.18893428699464E-2</v>
      </c>
      <c r="S803" s="17">
        <v>0</v>
      </c>
      <c r="T803" s="17">
        <v>5.05831462255555E-2</v>
      </c>
      <c r="U803" s="17">
        <v>5.0291023926878599E-2</v>
      </c>
      <c r="V803" s="17">
        <v>0.10222077824362</v>
      </c>
      <c r="W803" s="17">
        <v>5.8099496548715601E-2</v>
      </c>
      <c r="X803" s="17">
        <v>8.4966929792169396E-2</v>
      </c>
      <c r="Y803" s="17">
        <v>0</v>
      </c>
      <c r="Z803" s="17">
        <v>3.57653854748518E-2</v>
      </c>
      <c r="AA803" s="17">
        <v>0</v>
      </c>
      <c r="AB803" s="17">
        <v>0</v>
      </c>
      <c r="AC803" s="17">
        <v>0.15468894431139399</v>
      </c>
      <c r="AD803" s="17">
        <v>0.121917495729747</v>
      </c>
      <c r="AE803" s="17">
        <v>1</v>
      </c>
      <c r="AF803" s="17">
        <v>0</v>
      </c>
      <c r="AG803" s="17">
        <v>0</v>
      </c>
      <c r="AH803" s="17">
        <v>0</v>
      </c>
      <c r="AI803" s="17"/>
      <c r="AJ803" s="17">
        <v>8.2886036127960097E-2</v>
      </c>
      <c r="AK803" s="17">
        <v>5.9021923585381199E-2</v>
      </c>
      <c r="AL803" s="17"/>
      <c r="AM803" s="17">
        <v>7.39765961741147E-2</v>
      </c>
    </row>
    <row r="804" spans="2:39" x14ac:dyDescent="0.35">
      <c r="B804" t="s">
        <v>62</v>
      </c>
      <c r="C804" s="17">
        <v>1.9316196513096899E-2</v>
      </c>
      <c r="D804" s="17">
        <v>2.2517868987811399E-2</v>
      </c>
      <c r="E804" s="17">
        <v>1.6058190246546401E-2</v>
      </c>
      <c r="F804" s="17"/>
      <c r="G804" s="17">
        <v>3.8685084951218897E-2</v>
      </c>
      <c r="H804" s="17">
        <v>1.93127250328534E-2</v>
      </c>
      <c r="I804" s="17">
        <v>1.4725304670499101E-2</v>
      </c>
      <c r="J804" s="17">
        <v>1.5258280102245E-2</v>
      </c>
      <c r="K804" s="17">
        <v>3.4572205887651503E-2</v>
      </c>
      <c r="L804" s="17">
        <v>0</v>
      </c>
      <c r="M804" s="17"/>
      <c r="N804" s="17">
        <v>3.50051918368827E-2</v>
      </c>
      <c r="O804" s="17">
        <v>1.4068769463618401E-2</v>
      </c>
      <c r="P804" s="17">
        <v>6.89168191800977E-3</v>
      </c>
      <c r="Q804" s="17">
        <v>2.3298653650652701E-2</v>
      </c>
      <c r="R804" s="17">
        <v>1.2641930141812901E-2</v>
      </c>
      <c r="S804" s="17">
        <v>0</v>
      </c>
      <c r="T804" s="17">
        <v>3.27095778442772E-2</v>
      </c>
      <c r="U804" s="17">
        <v>0</v>
      </c>
      <c r="V804" s="17">
        <v>4.1372705007207203E-2</v>
      </c>
      <c r="W804" s="17">
        <v>7.7180619364302702E-3</v>
      </c>
      <c r="X804" s="17">
        <v>0</v>
      </c>
      <c r="Y804" s="17">
        <v>0</v>
      </c>
      <c r="Z804" s="17">
        <v>0.15727339281995201</v>
      </c>
      <c r="AA804" s="17">
        <v>0</v>
      </c>
      <c r="AB804" s="17">
        <v>0</v>
      </c>
      <c r="AC804" s="17">
        <v>0</v>
      </c>
      <c r="AD804" s="17">
        <v>0.10039619453642799</v>
      </c>
      <c r="AE804" s="17">
        <v>0</v>
      </c>
      <c r="AF804" s="17">
        <v>0</v>
      </c>
      <c r="AG804" s="17">
        <v>0</v>
      </c>
      <c r="AH804" s="17">
        <v>0</v>
      </c>
      <c r="AI804" s="17"/>
      <c r="AJ804" s="17">
        <v>1.6710326302832101E-2</v>
      </c>
      <c r="AK804" s="17">
        <v>2.1412060556999499E-2</v>
      </c>
      <c r="AL804" s="17"/>
      <c r="AM804" s="17">
        <v>9.0571327056383905E-3</v>
      </c>
    </row>
    <row r="805" spans="2:39" x14ac:dyDescent="0.35">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row>
    <row r="806" spans="2:39" x14ac:dyDescent="0.35">
      <c r="B806" s="6" t="s">
        <v>371</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row>
    <row r="807" spans="2:39" x14ac:dyDescent="0.35">
      <c r="B807" s="24" t="s">
        <v>87</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row>
    <row r="808" spans="2:39" x14ac:dyDescent="0.35">
      <c r="B808" t="s">
        <v>369</v>
      </c>
      <c r="C808" s="17">
        <v>0.27377813136158502</v>
      </c>
      <c r="D808" s="17">
        <v>0.353076739410216</v>
      </c>
      <c r="E808" s="17">
        <v>0.19454394193331101</v>
      </c>
      <c r="F808" s="17"/>
      <c r="G808" s="17">
        <v>0.29252611095777897</v>
      </c>
      <c r="H808" s="17">
        <v>0.36023693618809299</v>
      </c>
      <c r="I808" s="17">
        <v>0.23945033166365301</v>
      </c>
      <c r="J808" s="17">
        <v>0.21162250212833</v>
      </c>
      <c r="K808" s="17">
        <v>0.29178351851142698</v>
      </c>
      <c r="L808" s="17">
        <v>0.236792015699933</v>
      </c>
      <c r="M808" s="17"/>
      <c r="N808" s="17">
        <v>0.397713440651078</v>
      </c>
      <c r="O808" s="17">
        <v>0.23560084104415799</v>
      </c>
      <c r="P808" s="17">
        <v>0.25288012194333698</v>
      </c>
      <c r="Q808" s="17">
        <v>0.17041778767226401</v>
      </c>
      <c r="R808" s="17">
        <v>0.23141123345578499</v>
      </c>
      <c r="S808" s="17">
        <v>1</v>
      </c>
      <c r="T808" s="17">
        <v>0.21547053395198901</v>
      </c>
      <c r="U808" s="17">
        <v>0.667371180452214</v>
      </c>
      <c r="V808" s="17">
        <v>0.46742544880863002</v>
      </c>
      <c r="W808" s="17">
        <v>9.0811557973253104E-2</v>
      </c>
      <c r="X808" s="17" t="s">
        <v>85</v>
      </c>
      <c r="Y808" s="17">
        <v>0.51453947494639196</v>
      </c>
      <c r="Z808" s="17">
        <v>0.62835755549441596</v>
      </c>
      <c r="AA808" s="17">
        <v>0</v>
      </c>
      <c r="AB808" s="17">
        <v>0</v>
      </c>
      <c r="AC808" s="17">
        <v>0.26656550953826003</v>
      </c>
      <c r="AD808" s="17">
        <v>0.30644843341282801</v>
      </c>
      <c r="AE808" s="17" t="s">
        <v>85</v>
      </c>
      <c r="AF808" s="17" t="s">
        <v>85</v>
      </c>
      <c r="AG808" s="17" t="s">
        <v>85</v>
      </c>
      <c r="AH808" s="17" t="s">
        <v>85</v>
      </c>
      <c r="AI808" s="17"/>
      <c r="AJ808" s="17">
        <v>0.22569871216835299</v>
      </c>
      <c r="AK808" s="17">
        <v>0.30593809788109799</v>
      </c>
      <c r="AL808" s="17"/>
      <c r="AM808" s="17">
        <v>0.27377813136158502</v>
      </c>
    </row>
    <row r="809" spans="2:39" x14ac:dyDescent="0.35">
      <c r="B809" t="s">
        <v>370</v>
      </c>
      <c r="C809" s="17">
        <v>0.68667979407348601</v>
      </c>
      <c r="D809" s="17">
        <v>0.605612131220996</v>
      </c>
      <c r="E809" s="17">
        <v>0.76768160120511097</v>
      </c>
      <c r="F809" s="17"/>
      <c r="G809" s="17">
        <v>0.647695314969158</v>
      </c>
      <c r="H809" s="17">
        <v>0.60614378208682296</v>
      </c>
      <c r="I809" s="17">
        <v>0.72941294282062297</v>
      </c>
      <c r="J809" s="17">
        <v>0.75454864585938397</v>
      </c>
      <c r="K809" s="17">
        <v>0.61940238592915997</v>
      </c>
      <c r="L809" s="17">
        <v>0.76320798430006798</v>
      </c>
      <c r="M809" s="17"/>
      <c r="N809" s="17">
        <v>0.60228655934892295</v>
      </c>
      <c r="O809" s="17">
        <v>0.73864276983779498</v>
      </c>
      <c r="P809" s="17">
        <v>0.74711987805666302</v>
      </c>
      <c r="Q809" s="17">
        <v>0.68348251411483996</v>
      </c>
      <c r="R809" s="17">
        <v>0.72392425005469596</v>
      </c>
      <c r="S809" s="17">
        <v>0</v>
      </c>
      <c r="T809" s="17">
        <v>0.658336825505489</v>
      </c>
      <c r="U809" s="17">
        <v>0.332628819547786</v>
      </c>
      <c r="V809" s="17">
        <v>0.53257455119136998</v>
      </c>
      <c r="W809" s="17">
        <v>0.90918844202674698</v>
      </c>
      <c r="X809" s="17" t="s">
        <v>85</v>
      </c>
      <c r="Y809" s="17">
        <v>0.48546052505360798</v>
      </c>
      <c r="Z809" s="17">
        <v>0.183947351734116</v>
      </c>
      <c r="AA809" s="17">
        <v>1</v>
      </c>
      <c r="AB809" s="17">
        <v>1</v>
      </c>
      <c r="AC809" s="17">
        <v>0.73343449046174003</v>
      </c>
      <c r="AD809" s="17">
        <v>0.69355156658717199</v>
      </c>
      <c r="AE809" s="17" t="s">
        <v>85</v>
      </c>
      <c r="AF809" s="17" t="s">
        <v>85</v>
      </c>
      <c r="AG809" s="17" t="s">
        <v>85</v>
      </c>
      <c r="AH809" s="17" t="s">
        <v>85</v>
      </c>
      <c r="AI809" s="17"/>
      <c r="AJ809" s="17">
        <v>0.73653166192780095</v>
      </c>
      <c r="AK809" s="17">
        <v>0.65273102267101502</v>
      </c>
      <c r="AL809" s="17"/>
      <c r="AM809" s="17">
        <v>0.68667979407348601</v>
      </c>
    </row>
    <row r="810" spans="2:39" x14ac:dyDescent="0.35">
      <c r="B810" t="s">
        <v>62</v>
      </c>
      <c r="C810" s="17">
        <v>3.9542074564929398E-2</v>
      </c>
      <c r="D810" s="17">
        <v>4.1311129368787301E-2</v>
      </c>
      <c r="E810" s="17">
        <v>3.7774456861578203E-2</v>
      </c>
      <c r="F810" s="17"/>
      <c r="G810" s="17">
        <v>5.9778574073063903E-2</v>
      </c>
      <c r="H810" s="17">
        <v>3.36192817250833E-2</v>
      </c>
      <c r="I810" s="17">
        <v>3.1136725515723902E-2</v>
      </c>
      <c r="J810" s="17">
        <v>3.3828852012285797E-2</v>
      </c>
      <c r="K810" s="17">
        <v>8.8814095559412595E-2</v>
      </c>
      <c r="L810" s="17">
        <v>0</v>
      </c>
      <c r="M810" s="17"/>
      <c r="N810" s="17">
        <v>0</v>
      </c>
      <c r="O810" s="17">
        <v>2.5756389118047899E-2</v>
      </c>
      <c r="P810" s="17">
        <v>0</v>
      </c>
      <c r="Q810" s="17">
        <v>0.14609969821289601</v>
      </c>
      <c r="R810" s="17">
        <v>4.4664516489519697E-2</v>
      </c>
      <c r="S810" s="17">
        <v>0</v>
      </c>
      <c r="T810" s="17">
        <v>0.12619264054252199</v>
      </c>
      <c r="U810" s="17">
        <v>0</v>
      </c>
      <c r="V810" s="17">
        <v>0</v>
      </c>
      <c r="W810" s="17">
        <v>0</v>
      </c>
      <c r="X810" s="17" t="s">
        <v>85</v>
      </c>
      <c r="Y810" s="17">
        <v>0</v>
      </c>
      <c r="Z810" s="17">
        <v>0.18769509277146801</v>
      </c>
      <c r="AA810" s="17">
        <v>0</v>
      </c>
      <c r="AB810" s="17">
        <v>0</v>
      </c>
      <c r="AC810" s="17">
        <v>0</v>
      </c>
      <c r="AD810" s="17">
        <v>0</v>
      </c>
      <c r="AE810" s="17" t="s">
        <v>85</v>
      </c>
      <c r="AF810" s="17" t="s">
        <v>85</v>
      </c>
      <c r="AG810" s="17" t="s">
        <v>85</v>
      </c>
      <c r="AH810" s="17" t="s">
        <v>85</v>
      </c>
      <c r="AI810" s="17"/>
      <c r="AJ810" s="17">
        <v>3.7769625903846298E-2</v>
      </c>
      <c r="AK810" s="17">
        <v>4.1330879447886999E-2</v>
      </c>
      <c r="AL810" s="17"/>
      <c r="AM810" s="17">
        <v>3.9542074564929398E-2</v>
      </c>
    </row>
    <row r="811" spans="2:39" x14ac:dyDescent="0.35">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row>
    <row r="812" spans="2:39" x14ac:dyDescent="0.35">
      <c r="B812" s="6" t="s">
        <v>373</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row>
    <row r="813" spans="2:39" x14ac:dyDescent="0.35">
      <c r="B813" s="24" t="s">
        <v>87</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row>
    <row r="814" spans="2:39" x14ac:dyDescent="0.35">
      <c r="B814" t="s">
        <v>372</v>
      </c>
      <c r="C814" s="17">
        <v>0.215376208265004</v>
      </c>
      <c r="D814" s="17">
        <v>0.21644297392747699</v>
      </c>
      <c r="E814" s="17">
        <v>0.21468309608241401</v>
      </c>
      <c r="F814" s="17"/>
      <c r="G814" s="17">
        <v>0.36926013005952701</v>
      </c>
      <c r="H814" s="17">
        <v>0.28321008432556699</v>
      </c>
      <c r="I814" s="17">
        <v>0.18504084058769199</v>
      </c>
      <c r="J814" s="17">
        <v>0.230417550712818</v>
      </c>
      <c r="K814" s="17">
        <v>0.17991256689611801</v>
      </c>
      <c r="L814" s="17">
        <v>9.9921282021838795E-2</v>
      </c>
      <c r="M814" s="17"/>
      <c r="N814" s="17">
        <v>0.248821629492533</v>
      </c>
      <c r="O814" s="17">
        <v>0.24908026547142301</v>
      </c>
      <c r="P814" s="17">
        <v>0.214168289443294</v>
      </c>
      <c r="Q814" s="17">
        <v>5.0201074784422199E-2</v>
      </c>
      <c r="R814" s="17">
        <v>0.15766998148352801</v>
      </c>
      <c r="S814" s="17">
        <v>0.30436042339226699</v>
      </c>
      <c r="T814" s="17">
        <v>0.19028944255713301</v>
      </c>
      <c r="U814" s="17">
        <v>0</v>
      </c>
      <c r="V814" s="17">
        <v>0.36226802329383601</v>
      </c>
      <c r="W814" s="17">
        <v>0.23819308353937799</v>
      </c>
      <c r="X814" s="17">
        <v>0.38810235524220699</v>
      </c>
      <c r="Y814" s="17">
        <v>0.77925097119562203</v>
      </c>
      <c r="Z814" s="17">
        <v>0.43879062931955998</v>
      </c>
      <c r="AA814" s="17">
        <v>0</v>
      </c>
      <c r="AB814" s="17">
        <v>0</v>
      </c>
      <c r="AC814" s="17">
        <v>0.372986549220233</v>
      </c>
      <c r="AD814" s="17">
        <v>0.59060013637433395</v>
      </c>
      <c r="AE814" s="17" t="s">
        <v>85</v>
      </c>
      <c r="AF814" s="17">
        <v>0</v>
      </c>
      <c r="AG814" s="17">
        <v>0</v>
      </c>
      <c r="AH814" s="17" t="s">
        <v>85</v>
      </c>
      <c r="AI814" s="17"/>
      <c r="AJ814" s="17">
        <v>0.17011724531868599</v>
      </c>
      <c r="AK814" s="17">
        <v>0.23358573504204599</v>
      </c>
      <c r="AL814" s="17"/>
      <c r="AM814" s="17">
        <v>0.215376208265004</v>
      </c>
    </row>
    <row r="815" spans="2:39" x14ac:dyDescent="0.35">
      <c r="B815" t="s">
        <v>370</v>
      </c>
      <c r="C815" s="17">
        <v>0.73984843623128804</v>
      </c>
      <c r="D815" s="17">
        <v>0.74236705902391498</v>
      </c>
      <c r="E815" s="17">
        <v>0.73821200547397303</v>
      </c>
      <c r="F815" s="17"/>
      <c r="G815" s="17">
        <v>0.60154150240639803</v>
      </c>
      <c r="H815" s="17">
        <v>0.71678991567443295</v>
      </c>
      <c r="I815" s="17">
        <v>0.71685806232824001</v>
      </c>
      <c r="J815" s="17">
        <v>0.74046394624539402</v>
      </c>
      <c r="K815" s="17">
        <v>0.75928563014831396</v>
      </c>
      <c r="L815" s="17">
        <v>0.90007871797816097</v>
      </c>
      <c r="M815" s="17"/>
      <c r="N815" s="17">
        <v>0.75117837050746705</v>
      </c>
      <c r="O815" s="17">
        <v>0.72752683122375195</v>
      </c>
      <c r="P815" s="17">
        <v>0.78583171055670598</v>
      </c>
      <c r="Q815" s="17">
        <v>0.77810236946709299</v>
      </c>
      <c r="R815" s="17">
        <v>0.69009277657336798</v>
      </c>
      <c r="S815" s="17">
        <v>0.52611002445775901</v>
      </c>
      <c r="T815" s="17">
        <v>0.77931788453378903</v>
      </c>
      <c r="U815" s="17">
        <v>1</v>
      </c>
      <c r="V815" s="17">
        <v>0.63773197670616399</v>
      </c>
      <c r="W815" s="17">
        <v>0.76180691646062204</v>
      </c>
      <c r="X815" s="17">
        <v>0.61189764475779296</v>
      </c>
      <c r="Y815" s="17">
        <v>6.7265215457558994E-2</v>
      </c>
      <c r="Z815" s="17">
        <v>0.56120937068043997</v>
      </c>
      <c r="AA815" s="17">
        <v>1</v>
      </c>
      <c r="AB815" s="17">
        <v>1</v>
      </c>
      <c r="AC815" s="17">
        <v>0.627013450779767</v>
      </c>
      <c r="AD815" s="17">
        <v>0.40939986362566599</v>
      </c>
      <c r="AE815" s="17" t="s">
        <v>85</v>
      </c>
      <c r="AF815" s="17">
        <v>1</v>
      </c>
      <c r="AG815" s="17">
        <v>1</v>
      </c>
      <c r="AH815" s="17" t="s">
        <v>85</v>
      </c>
      <c r="AI815" s="17"/>
      <c r="AJ815" s="17">
        <v>0.78578677866573998</v>
      </c>
      <c r="AK815" s="17">
        <v>0.72026262372286998</v>
      </c>
      <c r="AL815" s="17"/>
      <c r="AM815" s="17">
        <v>0.73984843623128804</v>
      </c>
    </row>
    <row r="816" spans="2:39" x14ac:dyDescent="0.35">
      <c r="B816" t="s">
        <v>62</v>
      </c>
      <c r="C816" s="17">
        <v>4.4775355503707398E-2</v>
      </c>
      <c r="D816" s="17">
        <v>4.1189967048607203E-2</v>
      </c>
      <c r="E816" s="17">
        <v>4.71048984436125E-2</v>
      </c>
      <c r="F816" s="17"/>
      <c r="G816" s="17">
        <v>2.9198367534074399E-2</v>
      </c>
      <c r="H816" s="17">
        <v>0</v>
      </c>
      <c r="I816" s="17">
        <v>9.8101097084067695E-2</v>
      </c>
      <c r="J816" s="17">
        <v>2.9118503041788101E-2</v>
      </c>
      <c r="K816" s="17">
        <v>6.0801802955568598E-2</v>
      </c>
      <c r="L816" s="17">
        <v>0</v>
      </c>
      <c r="M816" s="17"/>
      <c r="N816" s="17">
        <v>0</v>
      </c>
      <c r="O816" s="17">
        <v>2.3392903304824499E-2</v>
      </c>
      <c r="P816" s="17">
        <v>0</v>
      </c>
      <c r="Q816" s="17">
        <v>0.171696555748485</v>
      </c>
      <c r="R816" s="17">
        <v>0.15223724194310401</v>
      </c>
      <c r="S816" s="17">
        <v>0.169529552149975</v>
      </c>
      <c r="T816" s="17">
        <v>3.0392672909078301E-2</v>
      </c>
      <c r="U816" s="17">
        <v>0</v>
      </c>
      <c r="V816" s="17">
        <v>0</v>
      </c>
      <c r="W816" s="17">
        <v>0</v>
      </c>
      <c r="X816" s="17">
        <v>0</v>
      </c>
      <c r="Y816" s="17">
        <v>0.15348381334681899</v>
      </c>
      <c r="Z816" s="17">
        <v>0</v>
      </c>
      <c r="AA816" s="17">
        <v>0</v>
      </c>
      <c r="AB816" s="17">
        <v>0</v>
      </c>
      <c r="AC816" s="17">
        <v>0</v>
      </c>
      <c r="AD816" s="17">
        <v>0</v>
      </c>
      <c r="AE816" s="17" t="s">
        <v>85</v>
      </c>
      <c r="AF816" s="17">
        <v>0</v>
      </c>
      <c r="AG816" s="17">
        <v>0</v>
      </c>
      <c r="AH816" s="17" t="s">
        <v>85</v>
      </c>
      <c r="AI816" s="17"/>
      <c r="AJ816" s="17">
        <v>4.4095976015574703E-2</v>
      </c>
      <c r="AK816" s="17">
        <v>4.6151641235084501E-2</v>
      </c>
      <c r="AL816" s="17"/>
      <c r="AM816" s="17">
        <v>4.4775355503707398E-2</v>
      </c>
    </row>
    <row r="817" spans="2:39" x14ac:dyDescent="0.3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row>
    <row r="818" spans="2:39" x14ac:dyDescent="0.35">
      <c r="B818" s="6" t="s">
        <v>375</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row>
    <row r="819" spans="2:39" x14ac:dyDescent="0.35">
      <c r="B819" s="24" t="s">
        <v>87</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row>
    <row r="820" spans="2:39" x14ac:dyDescent="0.35">
      <c r="B820" t="s">
        <v>374</v>
      </c>
      <c r="C820" s="17">
        <v>0.35513065969482699</v>
      </c>
      <c r="D820" s="17">
        <v>0.333443673582975</v>
      </c>
      <c r="E820" s="17">
        <v>0.36590392584482501</v>
      </c>
      <c r="F820" s="17"/>
      <c r="G820" s="17">
        <v>0.29759219169005402</v>
      </c>
      <c r="H820" s="17">
        <v>0.40855134980534602</v>
      </c>
      <c r="I820" s="17">
        <v>0.47094677747658398</v>
      </c>
      <c r="J820" s="17">
        <v>0.260831154300107</v>
      </c>
      <c r="K820" s="17">
        <v>0.39377682685193899</v>
      </c>
      <c r="L820" s="17">
        <v>0.18617525173722899</v>
      </c>
      <c r="M820" s="17"/>
      <c r="N820" s="17">
        <v>0.27975019204170098</v>
      </c>
      <c r="O820" s="17">
        <v>0.34539216915149201</v>
      </c>
      <c r="P820" s="17">
        <v>0.27562234934709601</v>
      </c>
      <c r="Q820" s="17">
        <v>0.42070600622167098</v>
      </c>
      <c r="R820" s="17">
        <v>0.37781305401026899</v>
      </c>
      <c r="S820" s="17">
        <v>0.59582920795333205</v>
      </c>
      <c r="T820" s="17">
        <v>0.30092248954762701</v>
      </c>
      <c r="U820" s="17">
        <v>0.35501540335604198</v>
      </c>
      <c r="V820" s="17">
        <v>0.58893537906543703</v>
      </c>
      <c r="W820" s="17">
        <v>0.47423446382305801</v>
      </c>
      <c r="X820" s="17">
        <v>0</v>
      </c>
      <c r="Y820" s="17">
        <v>0.33542025148993898</v>
      </c>
      <c r="Z820" s="17" t="s">
        <v>85</v>
      </c>
      <c r="AA820" s="17">
        <v>0.64714272168390696</v>
      </c>
      <c r="AB820" s="17">
        <v>0.52142417198934399</v>
      </c>
      <c r="AC820" s="17">
        <v>0.19984452525621499</v>
      </c>
      <c r="AD820" s="17">
        <v>0.29421745267350602</v>
      </c>
      <c r="AE820" s="17" t="s">
        <v>85</v>
      </c>
      <c r="AF820" s="17" t="s">
        <v>85</v>
      </c>
      <c r="AG820" s="17">
        <v>1</v>
      </c>
      <c r="AH820" s="17" t="s">
        <v>85</v>
      </c>
      <c r="AI820" s="17"/>
      <c r="AJ820" s="17">
        <v>0.44201996373062702</v>
      </c>
      <c r="AK820" s="17">
        <v>0.26536679446008199</v>
      </c>
      <c r="AL820" s="17"/>
      <c r="AM820" s="17">
        <v>0.35513065969482699</v>
      </c>
    </row>
    <row r="821" spans="2:39" x14ac:dyDescent="0.35">
      <c r="B821" t="s">
        <v>370</v>
      </c>
      <c r="C821" s="17">
        <v>0.58593335406535396</v>
      </c>
      <c r="D821" s="17">
        <v>0.59608659657595198</v>
      </c>
      <c r="E821" s="17">
        <v>0.58473432486509103</v>
      </c>
      <c r="F821" s="17"/>
      <c r="G821" s="17">
        <v>0.61653328113788997</v>
      </c>
      <c r="H821" s="17">
        <v>0.54032998358418804</v>
      </c>
      <c r="I821" s="17">
        <v>0.47285886598597898</v>
      </c>
      <c r="J821" s="17">
        <v>0.70101440720464403</v>
      </c>
      <c r="K821" s="17">
        <v>0.53495266095291805</v>
      </c>
      <c r="L821" s="17">
        <v>0.75515107252676394</v>
      </c>
      <c r="M821" s="17"/>
      <c r="N821" s="17">
        <v>0.72024980795829896</v>
      </c>
      <c r="O821" s="17">
        <v>0.559668447325397</v>
      </c>
      <c r="P821" s="17">
        <v>0.69486212991636997</v>
      </c>
      <c r="Q821" s="17">
        <v>0.55553458495366803</v>
      </c>
      <c r="R821" s="17">
        <v>0.52363537918574898</v>
      </c>
      <c r="S821" s="17">
        <v>0.404170792046668</v>
      </c>
      <c r="T821" s="17">
        <v>0.62195042511147203</v>
      </c>
      <c r="U821" s="17">
        <v>0.64498459664395802</v>
      </c>
      <c r="V821" s="17">
        <v>0.41106462093456297</v>
      </c>
      <c r="W821" s="17">
        <v>0.468919290633596</v>
      </c>
      <c r="X821" s="17">
        <v>1</v>
      </c>
      <c r="Y821" s="17">
        <v>0</v>
      </c>
      <c r="Z821" s="17" t="s">
        <v>85</v>
      </c>
      <c r="AA821" s="17">
        <v>0.35285727831609298</v>
      </c>
      <c r="AB821" s="17">
        <v>0.47857582801065601</v>
      </c>
      <c r="AC821" s="17">
        <v>0.80015547474378501</v>
      </c>
      <c r="AD821" s="17">
        <v>0.70578254732649404</v>
      </c>
      <c r="AE821" s="17" t="s">
        <v>85</v>
      </c>
      <c r="AF821" s="17" t="s">
        <v>85</v>
      </c>
      <c r="AG821" s="17">
        <v>0</v>
      </c>
      <c r="AH821" s="17" t="s">
        <v>85</v>
      </c>
      <c r="AI821" s="17"/>
      <c r="AJ821" s="17">
        <v>0.54142812544695795</v>
      </c>
      <c r="AK821" s="17">
        <v>0.64128140135795797</v>
      </c>
      <c r="AL821" s="17"/>
      <c r="AM821" s="17">
        <v>0.58593335406535396</v>
      </c>
    </row>
    <row r="822" spans="2:39" x14ac:dyDescent="0.35">
      <c r="B822" t="s">
        <v>62</v>
      </c>
      <c r="C822" s="17">
        <v>5.8935986239819202E-2</v>
      </c>
      <c r="D822" s="17">
        <v>7.0469729841073303E-2</v>
      </c>
      <c r="E822" s="17">
        <v>4.9361749290084203E-2</v>
      </c>
      <c r="F822" s="17"/>
      <c r="G822" s="17">
        <v>8.5874527172056098E-2</v>
      </c>
      <c r="H822" s="17">
        <v>5.1118666610465803E-2</v>
      </c>
      <c r="I822" s="17">
        <v>5.6194356537436797E-2</v>
      </c>
      <c r="J822" s="17">
        <v>3.8154438495249098E-2</v>
      </c>
      <c r="K822" s="17">
        <v>7.1270512195142896E-2</v>
      </c>
      <c r="L822" s="17">
        <v>5.86736757360075E-2</v>
      </c>
      <c r="M822" s="17"/>
      <c r="N822" s="17">
        <v>0</v>
      </c>
      <c r="O822" s="17">
        <v>9.4939383523111098E-2</v>
      </c>
      <c r="P822" s="17">
        <v>2.9515520736534399E-2</v>
      </c>
      <c r="Q822" s="17">
        <v>2.3759408824660499E-2</v>
      </c>
      <c r="R822" s="17">
        <v>9.8551566803981305E-2</v>
      </c>
      <c r="S822" s="17">
        <v>0</v>
      </c>
      <c r="T822" s="17">
        <v>7.7127085340901194E-2</v>
      </c>
      <c r="U822" s="17">
        <v>0</v>
      </c>
      <c r="V822" s="17">
        <v>0</v>
      </c>
      <c r="W822" s="17">
        <v>5.6846245543345601E-2</v>
      </c>
      <c r="X822" s="17">
        <v>0</v>
      </c>
      <c r="Y822" s="17">
        <v>0.66457974851006096</v>
      </c>
      <c r="Z822" s="17" t="s">
        <v>85</v>
      </c>
      <c r="AA822" s="17">
        <v>0</v>
      </c>
      <c r="AB822" s="17">
        <v>0</v>
      </c>
      <c r="AC822" s="17">
        <v>0</v>
      </c>
      <c r="AD822" s="17">
        <v>0</v>
      </c>
      <c r="AE822" s="17" t="s">
        <v>85</v>
      </c>
      <c r="AF822" s="17" t="s">
        <v>85</v>
      </c>
      <c r="AG822" s="17">
        <v>0</v>
      </c>
      <c r="AH822" s="17" t="s">
        <v>85</v>
      </c>
      <c r="AI822" s="17"/>
      <c r="AJ822" s="17">
        <v>1.65519108224156E-2</v>
      </c>
      <c r="AK822" s="17">
        <v>9.3351804181960596E-2</v>
      </c>
      <c r="AL822" s="17"/>
      <c r="AM822" s="17">
        <v>5.8935986239819202E-2</v>
      </c>
    </row>
    <row r="823" spans="2:39"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row>
    <row r="824" spans="2:39" x14ac:dyDescent="0.35">
      <c r="B824" s="6" t="s">
        <v>377</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row>
    <row r="825" spans="2:39" x14ac:dyDescent="0.35">
      <c r="B825" s="24" t="s">
        <v>87</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row>
    <row r="826" spans="2:39" x14ac:dyDescent="0.35">
      <c r="B826" t="s">
        <v>376</v>
      </c>
      <c r="C826" s="17">
        <v>0.359227357018917</v>
      </c>
      <c r="D826" s="17">
        <v>0.34564288691220801</v>
      </c>
      <c r="E826" s="17">
        <v>0.37407014338223898</v>
      </c>
      <c r="F826" s="17"/>
      <c r="G826" s="17">
        <v>0.39461219927144398</v>
      </c>
      <c r="H826" s="17">
        <v>0.32585485441725898</v>
      </c>
      <c r="I826" s="17">
        <v>0.418784961992545</v>
      </c>
      <c r="J826" s="17">
        <v>0.41034539076230703</v>
      </c>
      <c r="K826" s="17">
        <v>0.28810866977447003</v>
      </c>
      <c r="L826" s="17">
        <v>0.25765553263070601</v>
      </c>
      <c r="M826" s="17"/>
      <c r="N826" s="17">
        <v>0.62306211183014704</v>
      </c>
      <c r="O826" s="17">
        <v>0.32869996612763902</v>
      </c>
      <c r="P826" s="17">
        <v>0.40927447662071798</v>
      </c>
      <c r="Q826" s="17">
        <v>0.22863401046704901</v>
      </c>
      <c r="R826" s="17">
        <v>0.381318587580946</v>
      </c>
      <c r="S826" s="17">
        <v>0.48806991018250201</v>
      </c>
      <c r="T826" s="17">
        <v>0.46868346150203899</v>
      </c>
      <c r="U826" s="17">
        <v>0.132139864546926</v>
      </c>
      <c r="V826" s="17">
        <v>0.35774032138154699</v>
      </c>
      <c r="W826" s="17">
        <v>0.42620082307030699</v>
      </c>
      <c r="X826" s="17">
        <v>0</v>
      </c>
      <c r="Y826" s="17">
        <v>0</v>
      </c>
      <c r="Z826" s="17">
        <v>0.110050304941935</v>
      </c>
      <c r="AA826" s="17">
        <v>0.43777324152240799</v>
      </c>
      <c r="AB826" s="17">
        <v>1</v>
      </c>
      <c r="AC826" s="17">
        <v>0.46848826177493802</v>
      </c>
      <c r="AD826" s="17">
        <v>0.47660346492865002</v>
      </c>
      <c r="AE826" s="17" t="s">
        <v>85</v>
      </c>
      <c r="AF826" s="17" t="s">
        <v>85</v>
      </c>
      <c r="AG826" s="17">
        <v>0</v>
      </c>
      <c r="AH826" s="17" t="s">
        <v>85</v>
      </c>
      <c r="AI826" s="17"/>
      <c r="AJ826" s="17">
        <v>0.42245060265485201</v>
      </c>
      <c r="AK826" s="17">
        <v>0.293180371690555</v>
      </c>
      <c r="AL826" s="17"/>
      <c r="AM826" s="17">
        <v>0.359227357018917</v>
      </c>
    </row>
    <row r="827" spans="2:39" x14ac:dyDescent="0.35">
      <c r="B827" t="s">
        <v>370</v>
      </c>
      <c r="C827" s="17">
        <v>0.587102280470023</v>
      </c>
      <c r="D827" s="17">
        <v>0.58094524711271101</v>
      </c>
      <c r="E827" s="17">
        <v>0.58927696203651903</v>
      </c>
      <c r="F827" s="17"/>
      <c r="G827" s="17">
        <v>0.60538780072855602</v>
      </c>
      <c r="H827" s="17">
        <v>0.65820605997478099</v>
      </c>
      <c r="I827" s="17">
        <v>0.50139099950986599</v>
      </c>
      <c r="J827" s="17">
        <v>0.51761933627910495</v>
      </c>
      <c r="K827" s="17">
        <v>0.629892082276861</v>
      </c>
      <c r="L827" s="17">
        <v>0.65680663663710903</v>
      </c>
      <c r="M827" s="17"/>
      <c r="N827" s="17">
        <v>0.37693788816985302</v>
      </c>
      <c r="O827" s="17">
        <v>0.60085719056642395</v>
      </c>
      <c r="P827" s="17">
        <v>0.565214115488064</v>
      </c>
      <c r="Q827" s="17">
        <v>0.77136598953295099</v>
      </c>
      <c r="R827" s="17">
        <v>0.61868141241905406</v>
      </c>
      <c r="S827" s="17">
        <v>0.51193008981749799</v>
      </c>
      <c r="T827" s="17">
        <v>0.53131653849796101</v>
      </c>
      <c r="U827" s="17">
        <v>0.86786013545307406</v>
      </c>
      <c r="V827" s="17">
        <v>0.64225967861845301</v>
      </c>
      <c r="W827" s="17">
        <v>0.53713457592881397</v>
      </c>
      <c r="X827" s="17">
        <v>1</v>
      </c>
      <c r="Y827" s="17">
        <v>0</v>
      </c>
      <c r="Z827" s="17">
        <v>0.29009983013136698</v>
      </c>
      <c r="AA827" s="17">
        <v>0.56222675847759196</v>
      </c>
      <c r="AB827" s="17">
        <v>0</v>
      </c>
      <c r="AC827" s="17">
        <v>0.53151173822506204</v>
      </c>
      <c r="AD827" s="17">
        <v>0.52339653507134998</v>
      </c>
      <c r="AE827" s="17" t="s">
        <v>85</v>
      </c>
      <c r="AF827" s="17" t="s">
        <v>85</v>
      </c>
      <c r="AG827" s="17">
        <v>0.51936326632136998</v>
      </c>
      <c r="AH827" s="17" t="s">
        <v>85</v>
      </c>
      <c r="AI827" s="17"/>
      <c r="AJ827" s="17">
        <v>0.54119513646582096</v>
      </c>
      <c r="AK827" s="17">
        <v>0.63595432276201802</v>
      </c>
      <c r="AL827" s="17"/>
      <c r="AM827" s="17">
        <v>0.587102280470023</v>
      </c>
    </row>
    <row r="828" spans="2:39" x14ac:dyDescent="0.35">
      <c r="B828" t="s">
        <v>62</v>
      </c>
      <c r="C828" s="17">
        <v>5.3670362511059597E-2</v>
      </c>
      <c r="D828" s="17">
        <v>7.3411865975080801E-2</v>
      </c>
      <c r="E828" s="17">
        <v>3.66528945812419E-2</v>
      </c>
      <c r="F828" s="17"/>
      <c r="G828" s="17">
        <v>0</v>
      </c>
      <c r="H828" s="17">
        <v>1.593908560796E-2</v>
      </c>
      <c r="I828" s="17">
        <v>7.9824038497588803E-2</v>
      </c>
      <c r="J828" s="17">
        <v>7.2035272958587998E-2</v>
      </c>
      <c r="K828" s="17">
        <v>8.1999247948668502E-2</v>
      </c>
      <c r="L828" s="17">
        <v>8.5537830732185294E-2</v>
      </c>
      <c r="M828" s="17"/>
      <c r="N828" s="17">
        <v>0</v>
      </c>
      <c r="O828" s="17">
        <v>7.0442843305936906E-2</v>
      </c>
      <c r="P828" s="17">
        <v>2.5511407891217999E-2</v>
      </c>
      <c r="Q828" s="17">
        <v>0</v>
      </c>
      <c r="R828" s="17">
        <v>0</v>
      </c>
      <c r="S828" s="17">
        <v>0</v>
      </c>
      <c r="T828" s="17">
        <v>0</v>
      </c>
      <c r="U828" s="17">
        <v>0</v>
      </c>
      <c r="V828" s="17">
        <v>0</v>
      </c>
      <c r="W828" s="17">
        <v>3.6664601000878698E-2</v>
      </c>
      <c r="X828" s="17">
        <v>0</v>
      </c>
      <c r="Y828" s="17">
        <v>1</v>
      </c>
      <c r="Z828" s="17">
        <v>0.59984986492669801</v>
      </c>
      <c r="AA828" s="17">
        <v>0</v>
      </c>
      <c r="AB828" s="17">
        <v>0</v>
      </c>
      <c r="AC828" s="17">
        <v>0</v>
      </c>
      <c r="AD828" s="17">
        <v>0</v>
      </c>
      <c r="AE828" s="17" t="s">
        <v>85</v>
      </c>
      <c r="AF828" s="17" t="s">
        <v>85</v>
      </c>
      <c r="AG828" s="17">
        <v>0.48063673367863002</v>
      </c>
      <c r="AH828" s="17" t="s">
        <v>85</v>
      </c>
      <c r="AI828" s="17"/>
      <c r="AJ828" s="17">
        <v>3.63542608793277E-2</v>
      </c>
      <c r="AK828" s="17">
        <v>7.0865305547427801E-2</v>
      </c>
      <c r="AL828" s="17"/>
      <c r="AM828" s="17">
        <v>5.3670362511059597E-2</v>
      </c>
    </row>
    <row r="829" spans="2:39"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row>
    <row r="830" spans="2:39" x14ac:dyDescent="0.35">
      <c r="B830" s="6" t="s">
        <v>379</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row>
    <row r="831" spans="2:39" x14ac:dyDescent="0.35">
      <c r="B831" s="24" t="s">
        <v>87</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row>
    <row r="832" spans="2:39" x14ac:dyDescent="0.35">
      <c r="B832" t="s">
        <v>378</v>
      </c>
      <c r="C832" s="17">
        <v>0.503011139214254</v>
      </c>
      <c r="D832" s="17">
        <v>0.45317448005969002</v>
      </c>
      <c r="E832" s="17">
        <v>0.54164352464504395</v>
      </c>
      <c r="F832" s="17"/>
      <c r="G832" s="17">
        <v>0.56687125383160997</v>
      </c>
      <c r="H832" s="17">
        <v>0.53584713853837396</v>
      </c>
      <c r="I832" s="17">
        <v>0.53375118958518197</v>
      </c>
      <c r="J832" s="17">
        <v>0.48551210296214198</v>
      </c>
      <c r="K832" s="17">
        <v>0.20027358448232299</v>
      </c>
      <c r="L832" s="17">
        <v>0.71989442625481703</v>
      </c>
      <c r="M832" s="17"/>
      <c r="N832" s="17">
        <v>0.34197805127398101</v>
      </c>
      <c r="O832" s="17">
        <v>0.45929516528097802</v>
      </c>
      <c r="P832" s="17">
        <v>0.43995380430011999</v>
      </c>
      <c r="Q832" s="17">
        <v>0.36936780176804201</v>
      </c>
      <c r="R832" s="17">
        <v>0.72401307830727502</v>
      </c>
      <c r="S832" s="17">
        <v>1</v>
      </c>
      <c r="T832" s="17">
        <v>0.66544024499811305</v>
      </c>
      <c r="U832" s="17" t="s">
        <v>85</v>
      </c>
      <c r="V832" s="17">
        <v>0.55172553275313296</v>
      </c>
      <c r="W832" s="17">
        <v>0.37676944148971497</v>
      </c>
      <c r="X832" s="17" t="s">
        <v>85</v>
      </c>
      <c r="Y832" s="17">
        <v>0.37722786509628597</v>
      </c>
      <c r="Z832" s="17">
        <v>0.72663887598120802</v>
      </c>
      <c r="AA832" s="17">
        <v>0.31172844760387902</v>
      </c>
      <c r="AB832" s="17">
        <v>0.471587311200728</v>
      </c>
      <c r="AC832" s="17">
        <v>0.77620101303514899</v>
      </c>
      <c r="AD832" s="17">
        <v>0</v>
      </c>
      <c r="AE832" s="17" t="s">
        <v>85</v>
      </c>
      <c r="AF832" s="17" t="s">
        <v>85</v>
      </c>
      <c r="AG832" s="17">
        <v>0.48063673367863002</v>
      </c>
      <c r="AH832" s="17" t="s">
        <v>85</v>
      </c>
      <c r="AI832" s="17"/>
      <c r="AJ832" s="17">
        <v>0.55814863121129799</v>
      </c>
      <c r="AK832" s="17">
        <v>0.47058911261549502</v>
      </c>
      <c r="AL832" s="17"/>
      <c r="AM832" s="17">
        <v>0.503011139214254</v>
      </c>
    </row>
    <row r="833" spans="2:39" x14ac:dyDescent="0.35">
      <c r="B833" t="s">
        <v>370</v>
      </c>
      <c r="C833" s="17">
        <v>0.47406719180514401</v>
      </c>
      <c r="D833" s="17">
        <v>0.53059280165072398</v>
      </c>
      <c r="E833" s="17">
        <v>0.43024966504251899</v>
      </c>
      <c r="F833" s="17"/>
      <c r="G833" s="17">
        <v>0.43312874616838998</v>
      </c>
      <c r="H833" s="17">
        <v>0.429235972599114</v>
      </c>
      <c r="I833" s="17">
        <v>0.44182308957458799</v>
      </c>
      <c r="J833" s="17">
        <v>0.51448789703785802</v>
      </c>
      <c r="K833" s="17">
        <v>0.72793771648765804</v>
      </c>
      <c r="L833" s="17">
        <v>0.28010557374518202</v>
      </c>
      <c r="M833" s="17"/>
      <c r="N833" s="17">
        <v>0.65802194872601905</v>
      </c>
      <c r="O833" s="17">
        <v>0.45028851026293698</v>
      </c>
      <c r="P833" s="17">
        <v>0.56004619569988001</v>
      </c>
      <c r="Q833" s="17">
        <v>0.63063219823195804</v>
      </c>
      <c r="R833" s="17">
        <v>0.27598692169272498</v>
      </c>
      <c r="S833" s="17">
        <v>0</v>
      </c>
      <c r="T833" s="17">
        <v>0.28775576222752702</v>
      </c>
      <c r="U833" s="17" t="s">
        <v>85</v>
      </c>
      <c r="V833" s="17">
        <v>0.44827446724686698</v>
      </c>
      <c r="W833" s="17">
        <v>0.62323055851028497</v>
      </c>
      <c r="X833" s="17" t="s">
        <v>85</v>
      </c>
      <c r="Y833" s="17">
        <v>0.62277213490371397</v>
      </c>
      <c r="Z833" s="17">
        <v>0.27336112401879198</v>
      </c>
      <c r="AA833" s="17">
        <v>0.68827155239612103</v>
      </c>
      <c r="AB833" s="17">
        <v>0.52841268879927195</v>
      </c>
      <c r="AC833" s="17">
        <v>0.22379898696485101</v>
      </c>
      <c r="AD833" s="17">
        <v>1</v>
      </c>
      <c r="AE833" s="17" t="s">
        <v>85</v>
      </c>
      <c r="AF833" s="17" t="s">
        <v>85</v>
      </c>
      <c r="AG833" s="17">
        <v>0.51936326632136998</v>
      </c>
      <c r="AH833" s="17" t="s">
        <v>85</v>
      </c>
      <c r="AI833" s="17"/>
      <c r="AJ833" s="17">
        <v>0.42881759195368002</v>
      </c>
      <c r="AK833" s="17">
        <v>0.500562400766972</v>
      </c>
      <c r="AL833" s="17"/>
      <c r="AM833" s="17">
        <v>0.47406719180514401</v>
      </c>
    </row>
    <row r="834" spans="2:39" x14ac:dyDescent="0.35">
      <c r="B834" t="s">
        <v>62</v>
      </c>
      <c r="C834" s="17">
        <v>2.2921668980602099E-2</v>
      </c>
      <c r="D834" s="17">
        <v>1.62327182895864E-2</v>
      </c>
      <c r="E834" s="17">
        <v>2.8106810312436399E-2</v>
      </c>
      <c r="F834" s="17"/>
      <c r="G834" s="17">
        <v>0</v>
      </c>
      <c r="H834" s="17">
        <v>3.4916888862511701E-2</v>
      </c>
      <c r="I834" s="17">
        <v>2.4425720840229401E-2</v>
      </c>
      <c r="J834" s="17">
        <v>0</v>
      </c>
      <c r="K834" s="17">
        <v>7.1788699030019901E-2</v>
      </c>
      <c r="L834" s="17">
        <v>0</v>
      </c>
      <c r="M834" s="17"/>
      <c r="N834" s="17">
        <v>0</v>
      </c>
      <c r="O834" s="17">
        <v>9.0416324456084704E-2</v>
      </c>
      <c r="P834" s="17">
        <v>0</v>
      </c>
      <c r="Q834" s="17">
        <v>0</v>
      </c>
      <c r="R834" s="17">
        <v>0</v>
      </c>
      <c r="S834" s="17">
        <v>0</v>
      </c>
      <c r="T834" s="17">
        <v>4.68039927743596E-2</v>
      </c>
      <c r="U834" s="17" t="s">
        <v>85</v>
      </c>
      <c r="V834" s="17">
        <v>0</v>
      </c>
      <c r="W834" s="17">
        <v>0</v>
      </c>
      <c r="X834" s="17" t="s">
        <v>85</v>
      </c>
      <c r="Y834" s="17">
        <v>0</v>
      </c>
      <c r="Z834" s="17">
        <v>0</v>
      </c>
      <c r="AA834" s="17">
        <v>0</v>
      </c>
      <c r="AB834" s="17">
        <v>0</v>
      </c>
      <c r="AC834" s="17">
        <v>0</v>
      </c>
      <c r="AD834" s="17">
        <v>0</v>
      </c>
      <c r="AE834" s="17" t="s">
        <v>85</v>
      </c>
      <c r="AF834" s="17" t="s">
        <v>85</v>
      </c>
      <c r="AG834" s="17">
        <v>0</v>
      </c>
      <c r="AH834" s="17" t="s">
        <v>85</v>
      </c>
      <c r="AI834" s="17"/>
      <c r="AJ834" s="17">
        <v>1.3033776835022199E-2</v>
      </c>
      <c r="AK834" s="17">
        <v>2.8848486617532702E-2</v>
      </c>
      <c r="AL834" s="17"/>
      <c r="AM834" s="17">
        <v>2.2921668980602099E-2</v>
      </c>
    </row>
    <row r="835" spans="2:39"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row>
    <row r="836" spans="2:39" x14ac:dyDescent="0.35">
      <c r="B836" s="6" t="s">
        <v>381</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row>
    <row r="837" spans="2:39" x14ac:dyDescent="0.35">
      <c r="B837" s="24" t="s">
        <v>87</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row>
    <row r="838" spans="2:39" x14ac:dyDescent="0.35">
      <c r="B838" t="s">
        <v>380</v>
      </c>
      <c r="C838" s="17">
        <v>0.58591108835103201</v>
      </c>
      <c r="D838" s="17">
        <v>0.57095949988586703</v>
      </c>
      <c r="E838" s="17">
        <v>0.59800157173398505</v>
      </c>
      <c r="F838" s="17"/>
      <c r="G838" s="17">
        <v>0.65711795497953296</v>
      </c>
      <c r="H838" s="17">
        <v>0.47862119303200101</v>
      </c>
      <c r="I838" s="17">
        <v>0.61767018889245995</v>
      </c>
      <c r="J838" s="17">
        <v>0.60469704242656996</v>
      </c>
      <c r="K838" s="17">
        <v>0.761112845697414</v>
      </c>
      <c r="L838" s="17">
        <v>0.47572210243767499</v>
      </c>
      <c r="M838" s="17"/>
      <c r="N838" s="17">
        <v>0.39692547664317901</v>
      </c>
      <c r="O838" s="17">
        <v>0.56265433414767596</v>
      </c>
      <c r="P838" s="17">
        <v>0.56195973503445396</v>
      </c>
      <c r="Q838" s="17">
        <v>0.57223467776354797</v>
      </c>
      <c r="R838" s="17">
        <v>0.83641442684724898</v>
      </c>
      <c r="S838" s="17">
        <v>0.67763854309473204</v>
      </c>
      <c r="T838" s="17">
        <v>0.64167420555265298</v>
      </c>
      <c r="U838" s="17">
        <v>0.39818707402402498</v>
      </c>
      <c r="V838" s="17">
        <v>1</v>
      </c>
      <c r="W838" s="17">
        <v>0.37205886518662401</v>
      </c>
      <c r="X838" s="17">
        <v>0.43325606542342598</v>
      </c>
      <c r="Y838" s="17">
        <v>0.41280645635999702</v>
      </c>
      <c r="Z838" s="17">
        <v>1</v>
      </c>
      <c r="AA838" s="17">
        <v>0.71076765102309802</v>
      </c>
      <c r="AB838" s="17">
        <v>0.476859470652086</v>
      </c>
      <c r="AC838" s="17">
        <v>1</v>
      </c>
      <c r="AD838" s="17">
        <v>0.50739115905263898</v>
      </c>
      <c r="AE838" s="17" t="s">
        <v>85</v>
      </c>
      <c r="AF838" s="17" t="s">
        <v>85</v>
      </c>
      <c r="AG838" s="17" t="s">
        <v>85</v>
      </c>
      <c r="AH838" s="17" t="s">
        <v>85</v>
      </c>
      <c r="AI838" s="17"/>
      <c r="AJ838" s="17">
        <v>0.540137497153928</v>
      </c>
      <c r="AK838" s="17">
        <v>0.62415457425310295</v>
      </c>
      <c r="AL838" s="17"/>
      <c r="AM838" s="17">
        <v>0.58591108835103201</v>
      </c>
    </row>
    <row r="839" spans="2:39" x14ac:dyDescent="0.35">
      <c r="B839" t="s">
        <v>370</v>
      </c>
      <c r="C839" s="17">
        <v>0.37775141181983002</v>
      </c>
      <c r="D839" s="17">
        <v>0.39160571940665401</v>
      </c>
      <c r="E839" s="17">
        <v>0.36654823591306301</v>
      </c>
      <c r="F839" s="17"/>
      <c r="G839" s="17">
        <v>0.30488244165970502</v>
      </c>
      <c r="H839" s="17">
        <v>0.43814547321484298</v>
      </c>
      <c r="I839" s="17">
        <v>0.38232981110754</v>
      </c>
      <c r="J839" s="17">
        <v>0.36397903598810299</v>
      </c>
      <c r="K839" s="17">
        <v>0.15574432798971699</v>
      </c>
      <c r="L839" s="17">
        <v>0.52427789756232501</v>
      </c>
      <c r="M839" s="17"/>
      <c r="N839" s="17">
        <v>0.51978032882681602</v>
      </c>
      <c r="O839" s="17">
        <v>0.39720784541551901</v>
      </c>
      <c r="P839" s="17">
        <v>0.43804026496554599</v>
      </c>
      <c r="Q839" s="17">
        <v>0.34064049330159701</v>
      </c>
      <c r="R839" s="17">
        <v>0.102946575012969</v>
      </c>
      <c r="S839" s="17">
        <v>0.32236145690526802</v>
      </c>
      <c r="T839" s="17">
        <v>0.304563735143211</v>
      </c>
      <c r="U839" s="17">
        <v>0.60181292597597502</v>
      </c>
      <c r="V839" s="17">
        <v>0</v>
      </c>
      <c r="W839" s="17">
        <v>0.58884557492422795</v>
      </c>
      <c r="X839" s="17">
        <v>0.56674393457657402</v>
      </c>
      <c r="Y839" s="17">
        <v>0.58719354364000298</v>
      </c>
      <c r="Z839" s="17">
        <v>0</v>
      </c>
      <c r="AA839" s="17">
        <v>0.28923234897690198</v>
      </c>
      <c r="AB839" s="17">
        <v>0.523140529347914</v>
      </c>
      <c r="AC839" s="17">
        <v>0</v>
      </c>
      <c r="AD839" s="17">
        <v>0.49260884094736102</v>
      </c>
      <c r="AE839" s="17" t="s">
        <v>85</v>
      </c>
      <c r="AF839" s="17" t="s">
        <v>85</v>
      </c>
      <c r="AG839" s="17" t="s">
        <v>85</v>
      </c>
      <c r="AH839" s="17" t="s">
        <v>85</v>
      </c>
      <c r="AI839" s="17"/>
      <c r="AJ839" s="17">
        <v>0.43515053698362599</v>
      </c>
      <c r="AK839" s="17">
        <v>0.33066322014437399</v>
      </c>
      <c r="AL839" s="17"/>
      <c r="AM839" s="17">
        <v>0.37775141181983002</v>
      </c>
    </row>
    <row r="840" spans="2:39" x14ac:dyDescent="0.35">
      <c r="B840" t="s">
        <v>62</v>
      </c>
      <c r="C840" s="17">
        <v>3.6337499829138302E-2</v>
      </c>
      <c r="D840" s="17">
        <v>3.7434780707479201E-2</v>
      </c>
      <c r="E840" s="17">
        <v>3.5450192352951201E-2</v>
      </c>
      <c r="F840" s="17"/>
      <c r="G840" s="17">
        <v>3.7999603360762101E-2</v>
      </c>
      <c r="H840" s="17">
        <v>8.3233333753155503E-2</v>
      </c>
      <c r="I840" s="17">
        <v>0</v>
      </c>
      <c r="J840" s="17">
        <v>3.1323921585326701E-2</v>
      </c>
      <c r="K840" s="17">
        <v>8.3142826312868401E-2</v>
      </c>
      <c r="L840" s="17">
        <v>0</v>
      </c>
      <c r="M840" s="17"/>
      <c r="N840" s="17">
        <v>8.32941945300055E-2</v>
      </c>
      <c r="O840" s="17">
        <v>4.0137820436805201E-2</v>
      </c>
      <c r="P840" s="17">
        <v>0</v>
      </c>
      <c r="Q840" s="17">
        <v>8.7124828934855306E-2</v>
      </c>
      <c r="R840" s="17">
        <v>6.0638998139782602E-2</v>
      </c>
      <c r="S840" s="17">
        <v>0</v>
      </c>
      <c r="T840" s="17">
        <v>5.3762059304135398E-2</v>
      </c>
      <c r="U840" s="17">
        <v>0</v>
      </c>
      <c r="V840" s="17">
        <v>0</v>
      </c>
      <c r="W840" s="17">
        <v>3.90955598891485E-2</v>
      </c>
      <c r="X840" s="17">
        <v>0</v>
      </c>
      <c r="Y840" s="17">
        <v>0</v>
      </c>
      <c r="Z840" s="17">
        <v>0</v>
      </c>
      <c r="AA840" s="17">
        <v>0</v>
      </c>
      <c r="AB840" s="17">
        <v>0</v>
      </c>
      <c r="AC840" s="17">
        <v>0</v>
      </c>
      <c r="AD840" s="17">
        <v>0</v>
      </c>
      <c r="AE840" s="17" t="s">
        <v>85</v>
      </c>
      <c r="AF840" s="17" t="s">
        <v>85</v>
      </c>
      <c r="AG840" s="17" t="s">
        <v>85</v>
      </c>
      <c r="AH840" s="17" t="s">
        <v>85</v>
      </c>
      <c r="AI840" s="17"/>
      <c r="AJ840" s="17">
        <v>2.47119658624467E-2</v>
      </c>
      <c r="AK840" s="17">
        <v>4.5182205602523499E-2</v>
      </c>
      <c r="AL840" s="17"/>
      <c r="AM840" s="17">
        <v>3.6337499829138302E-2</v>
      </c>
    </row>
    <row r="841" spans="2:39"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row>
    <row r="842" spans="2:39" x14ac:dyDescent="0.35">
      <c r="B842" s="6" t="s">
        <v>383</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row>
    <row r="843" spans="2:39" x14ac:dyDescent="0.35">
      <c r="B843" s="24" t="s">
        <v>87</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row>
    <row r="844" spans="2:39" x14ac:dyDescent="0.35">
      <c r="B844" t="s">
        <v>382</v>
      </c>
      <c r="C844" s="17">
        <v>0.65982942468839501</v>
      </c>
      <c r="D844" s="17">
        <v>0.61990005091858902</v>
      </c>
      <c r="E844" s="17">
        <v>0.68483362339882103</v>
      </c>
      <c r="F844" s="17"/>
      <c r="G844" s="17">
        <v>0.73061063696309603</v>
      </c>
      <c r="H844" s="17">
        <v>0.70192966310503302</v>
      </c>
      <c r="I844" s="17">
        <v>0.70890173321882599</v>
      </c>
      <c r="J844" s="17">
        <v>0.64411048984032004</v>
      </c>
      <c r="K844" s="17">
        <v>0.54950670622306597</v>
      </c>
      <c r="L844" s="17">
        <v>0.55722725306370102</v>
      </c>
      <c r="M844" s="17"/>
      <c r="N844" s="17">
        <v>1</v>
      </c>
      <c r="O844" s="17">
        <v>0.54239614149219295</v>
      </c>
      <c r="P844" s="17">
        <v>0.75884115855816603</v>
      </c>
      <c r="Q844" s="17">
        <v>0.58030586546060003</v>
      </c>
      <c r="R844" s="17">
        <v>0.760781907524545</v>
      </c>
      <c r="S844" s="17">
        <v>0.69667178506364202</v>
      </c>
      <c r="T844" s="17">
        <v>0.71386179517178505</v>
      </c>
      <c r="U844" s="17">
        <v>0.46234782037778799</v>
      </c>
      <c r="V844" s="17">
        <v>0.75818775957082496</v>
      </c>
      <c r="W844" s="17">
        <v>0.47914663343547897</v>
      </c>
      <c r="X844" s="17">
        <v>1</v>
      </c>
      <c r="Y844" s="17">
        <v>1</v>
      </c>
      <c r="Z844" s="17">
        <v>0.32584917488520199</v>
      </c>
      <c r="AA844" s="17">
        <v>0.82956843559285498</v>
      </c>
      <c r="AB844" s="17">
        <v>0.58204698636477803</v>
      </c>
      <c r="AC844" s="17">
        <v>0.61010098127866097</v>
      </c>
      <c r="AD844" s="17">
        <v>0</v>
      </c>
      <c r="AE844" s="17" t="s">
        <v>85</v>
      </c>
      <c r="AF844" s="17">
        <v>1</v>
      </c>
      <c r="AG844" s="17" t="s">
        <v>85</v>
      </c>
      <c r="AH844" s="17" t="s">
        <v>85</v>
      </c>
      <c r="AI844" s="17"/>
      <c r="AJ844" s="17">
        <v>0.65875196191745999</v>
      </c>
      <c r="AK844" s="17">
        <v>0.65983532809462497</v>
      </c>
      <c r="AL844" s="17"/>
      <c r="AM844" s="17">
        <v>0.65982942468839501</v>
      </c>
    </row>
    <row r="845" spans="2:39" x14ac:dyDescent="0.35">
      <c r="B845" t="s">
        <v>370</v>
      </c>
      <c r="C845" s="17">
        <v>0.27487158250447602</v>
      </c>
      <c r="D845" s="17">
        <v>0.35625055351309398</v>
      </c>
      <c r="E845" s="17">
        <v>0.21444885375579101</v>
      </c>
      <c r="F845" s="17"/>
      <c r="G845" s="17">
        <v>0.24381562356611799</v>
      </c>
      <c r="H845" s="17">
        <v>0.23205770799556899</v>
      </c>
      <c r="I845" s="17">
        <v>0.273262700834699</v>
      </c>
      <c r="J845" s="17">
        <v>0.33883075697075898</v>
      </c>
      <c r="K845" s="17">
        <v>0.38064363202896101</v>
      </c>
      <c r="L845" s="17">
        <v>0</v>
      </c>
      <c r="M845" s="17"/>
      <c r="N845" s="17">
        <v>0</v>
      </c>
      <c r="O845" s="17">
        <v>0.37140714013419002</v>
      </c>
      <c r="P845" s="17">
        <v>0.241158841441834</v>
      </c>
      <c r="Q845" s="17">
        <v>0.37972271665971802</v>
      </c>
      <c r="R845" s="17">
        <v>0.15981355438164299</v>
      </c>
      <c r="S845" s="17">
        <v>0.30332821493635798</v>
      </c>
      <c r="T845" s="17">
        <v>0.25662415313965897</v>
      </c>
      <c r="U845" s="17">
        <v>0</v>
      </c>
      <c r="V845" s="17">
        <v>0.24181224042917501</v>
      </c>
      <c r="W845" s="17">
        <v>0.467600341008031</v>
      </c>
      <c r="X845" s="17">
        <v>0</v>
      </c>
      <c r="Y845" s="17">
        <v>0</v>
      </c>
      <c r="Z845" s="17">
        <v>0.67415082511479796</v>
      </c>
      <c r="AA845" s="17">
        <v>0.17043156440714499</v>
      </c>
      <c r="AB845" s="17">
        <v>0.41795301363522203</v>
      </c>
      <c r="AC845" s="17">
        <v>0.38989901872133897</v>
      </c>
      <c r="AD845" s="17">
        <v>1</v>
      </c>
      <c r="AE845" s="17" t="s">
        <v>85</v>
      </c>
      <c r="AF845" s="17">
        <v>0</v>
      </c>
      <c r="AG845" s="17" t="s">
        <v>85</v>
      </c>
      <c r="AH845" s="17" t="s">
        <v>85</v>
      </c>
      <c r="AI845" s="17"/>
      <c r="AJ845" s="17">
        <v>0.315938237274695</v>
      </c>
      <c r="AK845" s="17">
        <v>0.245936512299197</v>
      </c>
      <c r="AL845" s="17"/>
      <c r="AM845" s="17">
        <v>0.27487158250447602</v>
      </c>
    </row>
    <row r="846" spans="2:39" x14ac:dyDescent="0.35">
      <c r="B846" t="s">
        <v>62</v>
      </c>
      <c r="C846" s="17">
        <v>6.5298992807128795E-2</v>
      </c>
      <c r="D846" s="17">
        <v>2.3849395568316702E-2</v>
      </c>
      <c r="E846" s="17">
        <v>0.100717522845388</v>
      </c>
      <c r="F846" s="17"/>
      <c r="G846" s="17">
        <v>2.5573739470785999E-2</v>
      </c>
      <c r="H846" s="17">
        <v>6.6012628899398004E-2</v>
      </c>
      <c r="I846" s="17">
        <v>1.7835565946475299E-2</v>
      </c>
      <c r="J846" s="17">
        <v>1.7058753188921E-2</v>
      </c>
      <c r="K846" s="17">
        <v>6.9849661747972705E-2</v>
      </c>
      <c r="L846" s="17">
        <v>0.44277274693629898</v>
      </c>
      <c r="M846" s="17"/>
      <c r="N846" s="17">
        <v>0</v>
      </c>
      <c r="O846" s="17">
        <v>8.6196718373616699E-2</v>
      </c>
      <c r="P846" s="17">
        <v>0</v>
      </c>
      <c r="Q846" s="17">
        <v>3.9971417879682197E-2</v>
      </c>
      <c r="R846" s="17">
        <v>7.9404538093811899E-2</v>
      </c>
      <c r="S846" s="17">
        <v>0</v>
      </c>
      <c r="T846" s="17">
        <v>2.9514051688555899E-2</v>
      </c>
      <c r="U846" s="17">
        <v>0.53765217962221201</v>
      </c>
      <c r="V846" s="17">
        <v>0</v>
      </c>
      <c r="W846" s="17">
        <v>5.3253025556490002E-2</v>
      </c>
      <c r="X846" s="17">
        <v>0</v>
      </c>
      <c r="Y846" s="17">
        <v>0</v>
      </c>
      <c r="Z846" s="17">
        <v>0</v>
      </c>
      <c r="AA846" s="17">
        <v>0</v>
      </c>
      <c r="AB846" s="17">
        <v>0</v>
      </c>
      <c r="AC846" s="17">
        <v>0</v>
      </c>
      <c r="AD846" s="17">
        <v>0</v>
      </c>
      <c r="AE846" s="17" t="s">
        <v>85</v>
      </c>
      <c r="AF846" s="17">
        <v>0</v>
      </c>
      <c r="AG846" s="17" t="s">
        <v>85</v>
      </c>
      <c r="AH846" s="17" t="s">
        <v>85</v>
      </c>
      <c r="AI846" s="17"/>
      <c r="AJ846" s="17">
        <v>2.5309800807845201E-2</v>
      </c>
      <c r="AK846" s="17">
        <v>9.42281596061781E-2</v>
      </c>
      <c r="AL846" s="17"/>
      <c r="AM846" s="17">
        <v>6.5298992807128795E-2</v>
      </c>
    </row>
    <row r="847" spans="2:39"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row>
    <row r="848" spans="2:39" x14ac:dyDescent="0.35">
      <c r="B848" s="6" t="s">
        <v>385</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row>
    <row r="849" spans="2:39" x14ac:dyDescent="0.35">
      <c r="B849" s="24" t="s">
        <v>87</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row>
    <row r="850" spans="2:39" x14ac:dyDescent="0.35">
      <c r="B850" t="s">
        <v>384</v>
      </c>
      <c r="C850" s="17">
        <v>0.67207326825575397</v>
      </c>
      <c r="D850" s="17">
        <v>0.60294507647096895</v>
      </c>
      <c r="E850" s="17">
        <v>0.72644608086354301</v>
      </c>
      <c r="F850" s="17"/>
      <c r="G850" s="17">
        <v>0.64901918803513203</v>
      </c>
      <c r="H850" s="17">
        <v>0.59031380710055603</v>
      </c>
      <c r="I850" s="17">
        <v>0.69391699270441398</v>
      </c>
      <c r="J850" s="17">
        <v>0.68420890135870505</v>
      </c>
      <c r="K850" s="17">
        <v>0.64102192668346603</v>
      </c>
      <c r="L850" s="17">
        <v>0.77749111607598498</v>
      </c>
      <c r="M850" s="17"/>
      <c r="N850" s="17">
        <v>0.56975532508275795</v>
      </c>
      <c r="O850" s="17">
        <v>0.81895842118869799</v>
      </c>
      <c r="P850" s="17">
        <v>0.62776019114225901</v>
      </c>
      <c r="Q850" s="17">
        <v>0.68740155743379505</v>
      </c>
      <c r="R850" s="17">
        <v>0.72821580077164705</v>
      </c>
      <c r="S850" s="17">
        <v>0.73301988154023201</v>
      </c>
      <c r="T850" s="17">
        <v>0.76588649814836995</v>
      </c>
      <c r="U850" s="17">
        <v>0.13417887013888899</v>
      </c>
      <c r="V850" s="17">
        <v>0</v>
      </c>
      <c r="W850" s="17">
        <v>0.66300079531796396</v>
      </c>
      <c r="X850" s="17">
        <v>1</v>
      </c>
      <c r="Y850" s="17">
        <v>1</v>
      </c>
      <c r="Z850" s="17">
        <v>0.495140170450309</v>
      </c>
      <c r="AA850" s="17">
        <v>0.242942987926272</v>
      </c>
      <c r="AB850" s="17">
        <v>1</v>
      </c>
      <c r="AC850" s="17">
        <v>1</v>
      </c>
      <c r="AD850" s="17">
        <v>0.82430599782252401</v>
      </c>
      <c r="AE850" s="17" t="s">
        <v>85</v>
      </c>
      <c r="AF850" s="17">
        <v>1</v>
      </c>
      <c r="AG850" s="17" t="s">
        <v>85</v>
      </c>
      <c r="AH850" s="17" t="s">
        <v>85</v>
      </c>
      <c r="AI850" s="17"/>
      <c r="AJ850" s="17">
        <v>0.69851682090420597</v>
      </c>
      <c r="AK850" s="17">
        <v>0.64809949719932303</v>
      </c>
      <c r="AL850" s="17"/>
      <c r="AM850" s="17">
        <v>0.67207326825575397</v>
      </c>
    </row>
    <row r="851" spans="2:39" x14ac:dyDescent="0.35">
      <c r="B851" t="s">
        <v>370</v>
      </c>
      <c r="C851" s="17">
        <v>0.26759777779933702</v>
      </c>
      <c r="D851" s="17">
        <v>0.37520942947809299</v>
      </c>
      <c r="E851" s="17">
        <v>0.18295578124082901</v>
      </c>
      <c r="F851" s="17"/>
      <c r="G851" s="17">
        <v>0.318743083996119</v>
      </c>
      <c r="H851" s="17">
        <v>0.34032191443691601</v>
      </c>
      <c r="I851" s="17">
        <v>0.30608300729558602</v>
      </c>
      <c r="J851" s="17">
        <v>0.31579109864129501</v>
      </c>
      <c r="K851" s="17">
        <v>0.28010351184136401</v>
      </c>
      <c r="L851" s="17">
        <v>6.3864217358981901E-2</v>
      </c>
      <c r="M851" s="17"/>
      <c r="N851" s="17">
        <v>0.430244674917242</v>
      </c>
      <c r="O851" s="17">
        <v>0.1343515710923</v>
      </c>
      <c r="P851" s="17">
        <v>0.37223980885774099</v>
      </c>
      <c r="Q851" s="17">
        <v>0.312598442566205</v>
      </c>
      <c r="R851" s="17">
        <v>0.23485925517259101</v>
      </c>
      <c r="S851" s="17">
        <v>0.26698011845976799</v>
      </c>
      <c r="T851" s="17">
        <v>0.192440577147522</v>
      </c>
      <c r="U851" s="17">
        <v>0</v>
      </c>
      <c r="V851" s="17">
        <v>0.79361345718339205</v>
      </c>
      <c r="W851" s="17">
        <v>0.259237325607515</v>
      </c>
      <c r="X851" s="17">
        <v>0</v>
      </c>
      <c r="Y851" s="17">
        <v>0</v>
      </c>
      <c r="Z851" s="17">
        <v>0.504859829549691</v>
      </c>
      <c r="AA851" s="17">
        <v>0.757057012073728</v>
      </c>
      <c r="AB851" s="17">
        <v>0</v>
      </c>
      <c r="AC851" s="17">
        <v>0</v>
      </c>
      <c r="AD851" s="17">
        <v>0.17569400217747599</v>
      </c>
      <c r="AE851" s="17" t="s">
        <v>85</v>
      </c>
      <c r="AF851" s="17">
        <v>0</v>
      </c>
      <c r="AG851" s="17" t="s">
        <v>85</v>
      </c>
      <c r="AH851" s="17" t="s">
        <v>85</v>
      </c>
      <c r="AI851" s="17"/>
      <c r="AJ851" s="17">
        <v>0.26803822620441298</v>
      </c>
      <c r="AK851" s="17">
        <v>0.27226936865055001</v>
      </c>
      <c r="AL851" s="17"/>
      <c r="AM851" s="17">
        <v>0.26759777779933702</v>
      </c>
    </row>
    <row r="852" spans="2:39" x14ac:dyDescent="0.35">
      <c r="B852" t="s">
        <v>62</v>
      </c>
      <c r="C852" s="17">
        <v>6.0328953944909003E-2</v>
      </c>
      <c r="D852" s="17">
        <v>2.1845494050938E-2</v>
      </c>
      <c r="E852" s="17">
        <v>9.0598137895628206E-2</v>
      </c>
      <c r="F852" s="17"/>
      <c r="G852" s="17">
        <v>3.2237727968748499E-2</v>
      </c>
      <c r="H852" s="17">
        <v>6.9364278462528003E-2</v>
      </c>
      <c r="I852" s="17">
        <v>0</v>
      </c>
      <c r="J852" s="17">
        <v>0</v>
      </c>
      <c r="K852" s="17">
        <v>7.8874561475169705E-2</v>
      </c>
      <c r="L852" s="17">
        <v>0.15864466656503401</v>
      </c>
      <c r="M852" s="17"/>
      <c r="N852" s="17">
        <v>0</v>
      </c>
      <c r="O852" s="17">
        <v>4.6690007719001399E-2</v>
      </c>
      <c r="P852" s="17">
        <v>0</v>
      </c>
      <c r="Q852" s="17">
        <v>0</v>
      </c>
      <c r="R852" s="17">
        <v>3.6924944055761397E-2</v>
      </c>
      <c r="S852" s="17">
        <v>0</v>
      </c>
      <c r="T852" s="17">
        <v>4.16729247041078E-2</v>
      </c>
      <c r="U852" s="17">
        <v>0.86582112986111104</v>
      </c>
      <c r="V852" s="17">
        <v>0.20638654281660801</v>
      </c>
      <c r="W852" s="17">
        <v>7.7761879074521506E-2</v>
      </c>
      <c r="X852" s="17">
        <v>0</v>
      </c>
      <c r="Y852" s="17">
        <v>0</v>
      </c>
      <c r="Z852" s="17">
        <v>0</v>
      </c>
      <c r="AA852" s="17">
        <v>0</v>
      </c>
      <c r="AB852" s="17">
        <v>0</v>
      </c>
      <c r="AC852" s="17">
        <v>0</v>
      </c>
      <c r="AD852" s="17">
        <v>0</v>
      </c>
      <c r="AE852" s="17" t="s">
        <v>85</v>
      </c>
      <c r="AF852" s="17">
        <v>0</v>
      </c>
      <c r="AG852" s="17" t="s">
        <v>85</v>
      </c>
      <c r="AH852" s="17" t="s">
        <v>85</v>
      </c>
      <c r="AI852" s="17"/>
      <c r="AJ852" s="17">
        <v>3.34449528913804E-2</v>
      </c>
      <c r="AK852" s="17">
        <v>7.9631134150126806E-2</v>
      </c>
      <c r="AL852" s="17"/>
      <c r="AM852" s="17">
        <v>6.0328953944909003E-2</v>
      </c>
    </row>
    <row r="853" spans="2:39"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row>
    <row r="854" spans="2:39" x14ac:dyDescent="0.35">
      <c r="B854" s="6" t="s">
        <v>387</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row>
    <row r="855" spans="2:39" x14ac:dyDescent="0.35">
      <c r="B855" s="24" t="s">
        <v>87</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row>
    <row r="856" spans="2:39" x14ac:dyDescent="0.35">
      <c r="B856" t="s">
        <v>386</v>
      </c>
      <c r="C856" s="17">
        <v>0.74476447104993704</v>
      </c>
      <c r="D856" s="17">
        <v>0.63772841119295198</v>
      </c>
      <c r="E856" s="17">
        <v>0.82988041727859096</v>
      </c>
      <c r="F856" s="17"/>
      <c r="G856" s="17">
        <v>0.76883234064588102</v>
      </c>
      <c r="H856" s="17">
        <v>0.79892442468272196</v>
      </c>
      <c r="I856" s="17">
        <v>0.77253678542468796</v>
      </c>
      <c r="J856" s="17">
        <v>0.72786451969230404</v>
      </c>
      <c r="K856" s="17">
        <v>0.61106967726425498</v>
      </c>
      <c r="L856" s="17">
        <v>0.72522155355968498</v>
      </c>
      <c r="M856" s="17"/>
      <c r="N856" s="17">
        <v>0.50992217240009896</v>
      </c>
      <c r="O856" s="17">
        <v>0.74362478705773905</v>
      </c>
      <c r="P856" s="17">
        <v>0.71980764460602598</v>
      </c>
      <c r="Q856" s="17">
        <v>0.69830153309696597</v>
      </c>
      <c r="R856" s="17">
        <v>0.77865932348392697</v>
      </c>
      <c r="S856" s="17">
        <v>1</v>
      </c>
      <c r="T856" s="17">
        <v>0.59946352467661801</v>
      </c>
      <c r="U856" s="17">
        <v>0.52291498369679901</v>
      </c>
      <c r="V856" s="17">
        <v>0.67673265602786303</v>
      </c>
      <c r="W856" s="17">
        <v>0.856386753068344</v>
      </c>
      <c r="X856" s="17">
        <v>1</v>
      </c>
      <c r="Y856" s="17">
        <v>9.9031779964228697E-2</v>
      </c>
      <c r="Z856" s="17">
        <v>1</v>
      </c>
      <c r="AA856" s="17">
        <v>1</v>
      </c>
      <c r="AB856" s="17">
        <v>1</v>
      </c>
      <c r="AC856" s="17">
        <v>0.64888702689505595</v>
      </c>
      <c r="AD856" s="17">
        <v>0.75210743528469204</v>
      </c>
      <c r="AE856" s="17" t="s">
        <v>85</v>
      </c>
      <c r="AF856" s="17" t="s">
        <v>85</v>
      </c>
      <c r="AG856" s="17" t="s">
        <v>85</v>
      </c>
      <c r="AH856" s="17" t="s">
        <v>85</v>
      </c>
      <c r="AI856" s="17"/>
      <c r="AJ856" s="17">
        <v>0.75780328128644403</v>
      </c>
      <c r="AK856" s="17">
        <v>0.73210986095380604</v>
      </c>
      <c r="AL856" s="17"/>
      <c r="AM856" s="17">
        <v>0.74476447104993704</v>
      </c>
    </row>
    <row r="857" spans="2:39" x14ac:dyDescent="0.35">
      <c r="B857" t="s">
        <v>370</v>
      </c>
      <c r="C857" s="17">
        <v>0.21004353503000101</v>
      </c>
      <c r="D857" s="17">
        <v>0.27835071994661298</v>
      </c>
      <c r="E857" s="17">
        <v>0.15682213151242</v>
      </c>
      <c r="F857" s="17"/>
      <c r="G857" s="17">
        <v>0.18220654042551501</v>
      </c>
      <c r="H857" s="17">
        <v>0.145846308155446</v>
      </c>
      <c r="I857" s="17">
        <v>0.18977004619111701</v>
      </c>
      <c r="J857" s="17">
        <v>0.27213548030769602</v>
      </c>
      <c r="K857" s="17">
        <v>0.33407585421182201</v>
      </c>
      <c r="L857" s="17">
        <v>0.168345798222272</v>
      </c>
      <c r="M857" s="17"/>
      <c r="N857" s="17">
        <v>0.49007782759990098</v>
      </c>
      <c r="O857" s="17">
        <v>0.19837231322441501</v>
      </c>
      <c r="P857" s="17">
        <v>0.28019235539397402</v>
      </c>
      <c r="Q857" s="17">
        <v>0.26990795155008501</v>
      </c>
      <c r="R857" s="17">
        <v>0.123644111017063</v>
      </c>
      <c r="S857" s="17">
        <v>0</v>
      </c>
      <c r="T857" s="17">
        <v>0.36590791336803802</v>
      </c>
      <c r="U857" s="17">
        <v>0.47708501630320099</v>
      </c>
      <c r="V857" s="17">
        <v>0.32326734397213702</v>
      </c>
      <c r="W857" s="17">
        <v>9.9186628832495002E-2</v>
      </c>
      <c r="X857" s="17">
        <v>0</v>
      </c>
      <c r="Y857" s="17">
        <v>0.22596783683868901</v>
      </c>
      <c r="Z857" s="17">
        <v>0</v>
      </c>
      <c r="AA857" s="17">
        <v>0</v>
      </c>
      <c r="AB857" s="17">
        <v>0</v>
      </c>
      <c r="AC857" s="17">
        <v>0.35111297310494399</v>
      </c>
      <c r="AD857" s="17">
        <v>0.24789256471530799</v>
      </c>
      <c r="AE857" s="17" t="s">
        <v>85</v>
      </c>
      <c r="AF857" s="17" t="s">
        <v>85</v>
      </c>
      <c r="AG857" s="17" t="s">
        <v>85</v>
      </c>
      <c r="AH857" s="17" t="s">
        <v>85</v>
      </c>
      <c r="AI857" s="17"/>
      <c r="AJ857" s="17">
        <v>0.204569864867017</v>
      </c>
      <c r="AK857" s="17">
        <v>0.21533489417082199</v>
      </c>
      <c r="AL857" s="17"/>
      <c r="AM857" s="17">
        <v>0.21004353503000101</v>
      </c>
    </row>
    <row r="858" spans="2:39" x14ac:dyDescent="0.35">
      <c r="B858" t="s">
        <v>62</v>
      </c>
      <c r="C858" s="17">
        <v>4.5191993920062103E-2</v>
      </c>
      <c r="D858" s="17">
        <v>8.3920868860435399E-2</v>
      </c>
      <c r="E858" s="17">
        <v>1.32974512089885E-2</v>
      </c>
      <c r="F858" s="17"/>
      <c r="G858" s="17">
        <v>4.89611189286044E-2</v>
      </c>
      <c r="H858" s="17">
        <v>5.5229267161832102E-2</v>
      </c>
      <c r="I858" s="17">
        <v>3.7693168384195001E-2</v>
      </c>
      <c r="J858" s="17">
        <v>0</v>
      </c>
      <c r="K858" s="17">
        <v>5.48544685239232E-2</v>
      </c>
      <c r="L858" s="17">
        <v>0.10643264821804301</v>
      </c>
      <c r="M858" s="17"/>
      <c r="N858" s="17">
        <v>0</v>
      </c>
      <c r="O858" s="17">
        <v>5.8002899717845897E-2</v>
      </c>
      <c r="P858" s="17">
        <v>0</v>
      </c>
      <c r="Q858" s="17">
        <v>3.1790515352949501E-2</v>
      </c>
      <c r="R858" s="17">
        <v>9.7696565499009902E-2</v>
      </c>
      <c r="S858" s="17">
        <v>0</v>
      </c>
      <c r="T858" s="17">
        <v>3.4628561955344001E-2</v>
      </c>
      <c r="U858" s="17">
        <v>0</v>
      </c>
      <c r="V858" s="17">
        <v>0</v>
      </c>
      <c r="W858" s="17">
        <v>4.4426618099161201E-2</v>
      </c>
      <c r="X858" s="17">
        <v>0</v>
      </c>
      <c r="Y858" s="17">
        <v>0.675000383197082</v>
      </c>
      <c r="Z858" s="17">
        <v>0</v>
      </c>
      <c r="AA858" s="17">
        <v>0</v>
      </c>
      <c r="AB858" s="17">
        <v>0</v>
      </c>
      <c r="AC858" s="17">
        <v>0</v>
      </c>
      <c r="AD858" s="17">
        <v>0</v>
      </c>
      <c r="AE858" s="17" t="s">
        <v>85</v>
      </c>
      <c r="AF858" s="17" t="s">
        <v>85</v>
      </c>
      <c r="AG858" s="17" t="s">
        <v>85</v>
      </c>
      <c r="AH858" s="17" t="s">
        <v>85</v>
      </c>
      <c r="AI858" s="17"/>
      <c r="AJ858" s="17">
        <v>3.7626853846539701E-2</v>
      </c>
      <c r="AK858" s="17">
        <v>5.2555244875372401E-2</v>
      </c>
      <c r="AL858" s="17"/>
      <c r="AM858" s="17">
        <v>4.5191993920062103E-2</v>
      </c>
    </row>
    <row r="859" spans="2:39"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row>
    <row r="860" spans="2:39" x14ac:dyDescent="0.35">
      <c r="B860" s="6" t="s">
        <v>388</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row>
    <row r="861" spans="2:39" x14ac:dyDescent="0.35">
      <c r="B861" s="24" t="s">
        <v>102</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row>
    <row r="862" spans="2:39" x14ac:dyDescent="0.35">
      <c r="B862" t="s">
        <v>50</v>
      </c>
      <c r="C862" s="17">
        <v>0.52049895304738902</v>
      </c>
      <c r="D862" s="17">
        <v>0.50385412092049098</v>
      </c>
      <c r="E862" s="17">
        <v>0.53668092216757401</v>
      </c>
      <c r="F862" s="17"/>
      <c r="G862" s="17">
        <v>0.540943189040619</v>
      </c>
      <c r="H862" s="17">
        <v>0.54398214274038403</v>
      </c>
      <c r="I862" s="17">
        <v>0.57914758143605705</v>
      </c>
      <c r="J862" s="17">
        <v>0.57537349602661403</v>
      </c>
      <c r="K862" s="17">
        <v>0.44425042779520602</v>
      </c>
      <c r="L862" s="17">
        <v>0.42020586833054002</v>
      </c>
      <c r="M862" s="17"/>
      <c r="N862" s="17">
        <v>0.48097254664287298</v>
      </c>
      <c r="O862" s="17">
        <v>0.603167697251212</v>
      </c>
      <c r="P862" s="17">
        <v>0.48110553150769902</v>
      </c>
      <c r="Q862" s="17">
        <v>0.59666114524480196</v>
      </c>
      <c r="R862" s="17">
        <v>0.54247028743750902</v>
      </c>
      <c r="S862" s="17">
        <v>0.48601496261770599</v>
      </c>
      <c r="T862" s="17">
        <v>0.52071710946776395</v>
      </c>
      <c r="U862" s="17">
        <v>0.39723192817688302</v>
      </c>
      <c r="V862" s="17">
        <v>0.42604447179115601</v>
      </c>
      <c r="W862" s="17">
        <v>0.482093326344048</v>
      </c>
      <c r="X862" s="17">
        <v>0.79027651195964199</v>
      </c>
      <c r="Y862" s="17">
        <v>0.42330344308689999</v>
      </c>
      <c r="Z862" s="17">
        <v>0.53602064763603896</v>
      </c>
      <c r="AA862" s="17">
        <v>0.47891454305404302</v>
      </c>
      <c r="AB862" s="17">
        <v>0.54299898227948595</v>
      </c>
      <c r="AC862" s="17">
        <v>0.39399758748753499</v>
      </c>
      <c r="AD862" s="17">
        <v>0.498944386426669</v>
      </c>
      <c r="AE862" s="17">
        <v>0</v>
      </c>
      <c r="AF862" s="17">
        <v>0.50368798515428503</v>
      </c>
      <c r="AG862" s="17">
        <v>0.25360127284217798</v>
      </c>
      <c r="AH862" s="17">
        <v>0.19693634208456301</v>
      </c>
      <c r="AI862" s="17"/>
      <c r="AJ862" s="17">
        <v>0.632896369255877</v>
      </c>
      <c r="AK862" s="17">
        <v>0.44815189943300499</v>
      </c>
      <c r="AL862" s="17"/>
      <c r="AM862" s="17">
        <v>0.71186080638982496</v>
      </c>
    </row>
    <row r="863" spans="2:39" x14ac:dyDescent="0.35">
      <c r="B863" t="s">
        <v>70</v>
      </c>
      <c r="C863" s="17">
        <v>6.0397927257587698E-2</v>
      </c>
      <c r="D863" s="17">
        <v>6.7321135732232196E-2</v>
      </c>
      <c r="E863" s="17">
        <v>5.3390042976307499E-2</v>
      </c>
      <c r="F863" s="17"/>
      <c r="G863" s="17">
        <v>1.54184048204402E-2</v>
      </c>
      <c r="H863" s="17">
        <v>6.1745432025709701E-2</v>
      </c>
      <c r="I863" s="17">
        <v>0</v>
      </c>
      <c r="J863" s="17">
        <v>3.0131825367532401E-2</v>
      </c>
      <c r="K863" s="17">
        <v>4.4372225909917802E-2</v>
      </c>
      <c r="L863" s="17">
        <v>0.215029028852395</v>
      </c>
      <c r="M863" s="17"/>
      <c r="N863" s="17">
        <v>0</v>
      </c>
      <c r="O863" s="17">
        <v>5.5783239589889802E-2</v>
      </c>
      <c r="P863" s="17">
        <v>5.6341799812156902E-2</v>
      </c>
      <c r="Q863" s="17">
        <v>3.8812787924854902E-2</v>
      </c>
      <c r="R863" s="17">
        <v>3.8499746946162101E-2</v>
      </c>
      <c r="S863" s="17">
        <v>0</v>
      </c>
      <c r="T863" s="17">
        <v>0.119156612047428</v>
      </c>
      <c r="U863" s="17">
        <v>6.1921445725634398E-2</v>
      </c>
      <c r="V863" s="17">
        <v>0</v>
      </c>
      <c r="W863" s="17">
        <v>0.113558419296413</v>
      </c>
      <c r="X863" s="17">
        <v>0</v>
      </c>
      <c r="Y863" s="17">
        <v>9.00010868547413E-2</v>
      </c>
      <c r="Z863" s="17">
        <v>0.11216442189723801</v>
      </c>
      <c r="AA863" s="17">
        <v>3.4101073067225401E-2</v>
      </c>
      <c r="AB863" s="17">
        <v>0.130679223125021</v>
      </c>
      <c r="AC863" s="17">
        <v>3.8972301454156602E-2</v>
      </c>
      <c r="AD863" s="17">
        <v>0</v>
      </c>
      <c r="AE863" s="17">
        <v>0</v>
      </c>
      <c r="AF863" s="17">
        <v>0</v>
      </c>
      <c r="AG863" s="17">
        <v>0.13575937255999099</v>
      </c>
      <c r="AH863" s="17">
        <v>0.18580657983621099</v>
      </c>
      <c r="AI863" s="17"/>
      <c r="AJ863" s="17">
        <v>2.6825024719826299E-2</v>
      </c>
      <c r="AK863" s="17">
        <v>8.1957827272635106E-2</v>
      </c>
      <c r="AL863" s="17"/>
      <c r="AM863" s="17">
        <v>1.9220303360366099E-2</v>
      </c>
    </row>
    <row r="864" spans="2:39" x14ac:dyDescent="0.35">
      <c r="B864" t="s">
        <v>68</v>
      </c>
      <c r="C864" s="17">
        <v>0.27785076905672201</v>
      </c>
      <c r="D864" s="17">
        <v>0.24441646843401299</v>
      </c>
      <c r="E864" s="17">
        <v>0.31282940681649202</v>
      </c>
      <c r="F864" s="17"/>
      <c r="G864" s="17">
        <v>0.32716961072978701</v>
      </c>
      <c r="H864" s="17">
        <v>0.26848201009487999</v>
      </c>
      <c r="I864" s="17">
        <v>0.33282300538662402</v>
      </c>
      <c r="J864" s="17">
        <v>0.29438328070972503</v>
      </c>
      <c r="K864" s="17">
        <v>0.300960936086824</v>
      </c>
      <c r="L864" s="17">
        <v>0.14348470575442199</v>
      </c>
      <c r="M864" s="17"/>
      <c r="N864" s="17">
        <v>0.37900043584534698</v>
      </c>
      <c r="O864" s="17">
        <v>0.204751343640688</v>
      </c>
      <c r="P864" s="17">
        <v>0.346634385401412</v>
      </c>
      <c r="Q864" s="17">
        <v>0.29135306664371702</v>
      </c>
      <c r="R864" s="17">
        <v>0.26831874880655399</v>
      </c>
      <c r="S864" s="17">
        <v>0.39998201691935598</v>
      </c>
      <c r="T864" s="17">
        <v>0.28483073247194401</v>
      </c>
      <c r="U864" s="17">
        <v>0.47521610306356299</v>
      </c>
      <c r="V864" s="17">
        <v>0.21385856155697899</v>
      </c>
      <c r="W864" s="17">
        <v>0.218454845119602</v>
      </c>
      <c r="X864" s="17">
        <v>0.20972348804035801</v>
      </c>
      <c r="Y864" s="17">
        <v>0.242558207127784</v>
      </c>
      <c r="Z864" s="17">
        <v>0.270206513528509</v>
      </c>
      <c r="AA864" s="17">
        <v>0.32227251135395901</v>
      </c>
      <c r="AB864" s="17">
        <v>0.32632179459549299</v>
      </c>
      <c r="AC864" s="17">
        <v>0.52394903770557399</v>
      </c>
      <c r="AD864" s="17">
        <v>0.34716316436058198</v>
      </c>
      <c r="AE864" s="17">
        <v>1</v>
      </c>
      <c r="AF864" s="17">
        <v>8.4694288232867898E-2</v>
      </c>
      <c r="AG864" s="17">
        <v>0.14125657248869</v>
      </c>
      <c r="AH864" s="17">
        <v>0.38274292192077303</v>
      </c>
      <c r="AI864" s="17"/>
      <c r="AJ864" s="17">
        <v>0.24020369181527501</v>
      </c>
      <c r="AK864" s="17">
        <v>0.30043283852684199</v>
      </c>
      <c r="AL864" s="17"/>
      <c r="AM864" s="17">
        <v>0.18087883051175799</v>
      </c>
    </row>
    <row r="865" spans="2:39" x14ac:dyDescent="0.35">
      <c r="B865" t="s">
        <v>69</v>
      </c>
      <c r="C865" s="17">
        <v>8.7562491421166802E-2</v>
      </c>
      <c r="D865" s="17">
        <v>0.12251871394817999</v>
      </c>
      <c r="E865" s="17">
        <v>5.1745332778494101E-2</v>
      </c>
      <c r="F865" s="17"/>
      <c r="G865" s="17">
        <v>7.8859345022388699E-2</v>
      </c>
      <c r="H865" s="17">
        <v>7.7432661354103996E-2</v>
      </c>
      <c r="I865" s="17">
        <v>4.2175829534640899E-2</v>
      </c>
      <c r="J865" s="17">
        <v>5.67027840764864E-2</v>
      </c>
      <c r="K865" s="17">
        <v>0.134306859639752</v>
      </c>
      <c r="L865" s="17">
        <v>0.15027869326051199</v>
      </c>
      <c r="M865" s="17"/>
      <c r="N865" s="17">
        <v>0.116320494219371</v>
      </c>
      <c r="O865" s="17">
        <v>4.8283676483787202E-2</v>
      </c>
      <c r="P865" s="17">
        <v>9.4905425164368007E-2</v>
      </c>
      <c r="Q865" s="17">
        <v>1.91858941191905E-2</v>
      </c>
      <c r="R865" s="17">
        <v>3.4837810870467001E-2</v>
      </c>
      <c r="S865" s="17">
        <v>0</v>
      </c>
      <c r="T865" s="17">
        <v>5.2136678685038997E-2</v>
      </c>
      <c r="U865" s="17">
        <v>6.5630523033919405E-2</v>
      </c>
      <c r="V865" s="17">
        <v>0.20272878151666501</v>
      </c>
      <c r="W865" s="17">
        <v>0.15904156184879201</v>
      </c>
      <c r="X865" s="17">
        <v>0</v>
      </c>
      <c r="Y865" s="17">
        <v>7.6469545521001298E-2</v>
      </c>
      <c r="Z865" s="17">
        <v>8.1608416938213094E-2</v>
      </c>
      <c r="AA865" s="17">
        <v>0.16471187252477301</v>
      </c>
      <c r="AB865" s="17">
        <v>0</v>
      </c>
      <c r="AC865" s="17">
        <v>4.30810733527342E-2</v>
      </c>
      <c r="AD865" s="17">
        <v>5.34962546763205E-2</v>
      </c>
      <c r="AE865" s="17">
        <v>0</v>
      </c>
      <c r="AF865" s="17">
        <v>0.33189860538188898</v>
      </c>
      <c r="AG865" s="17">
        <v>0.46938278210914097</v>
      </c>
      <c r="AH865" s="17">
        <v>0.234514156158453</v>
      </c>
      <c r="AI865" s="17"/>
      <c r="AJ865" s="17">
        <v>6.04212299654057E-2</v>
      </c>
      <c r="AK865" s="17">
        <v>0.106937147860756</v>
      </c>
      <c r="AL865" s="17"/>
      <c r="AM865" s="17">
        <v>3.3446986113726901E-2</v>
      </c>
    </row>
    <row r="866" spans="2:39" x14ac:dyDescent="0.35">
      <c r="B866" t="s">
        <v>63</v>
      </c>
      <c r="C866" s="17">
        <v>0</v>
      </c>
      <c r="D866" s="17">
        <v>0</v>
      </c>
      <c r="E866" s="17">
        <v>0</v>
      </c>
      <c r="F866" s="17"/>
      <c r="G866" s="17">
        <v>0</v>
      </c>
      <c r="H866" s="17">
        <v>0</v>
      </c>
      <c r="I866" s="17">
        <v>0</v>
      </c>
      <c r="J866" s="17">
        <v>0</v>
      </c>
      <c r="K866" s="17">
        <v>0</v>
      </c>
      <c r="L866" s="17">
        <v>0</v>
      </c>
      <c r="M866" s="17"/>
      <c r="N866" s="17">
        <v>0</v>
      </c>
      <c r="O866" s="17">
        <v>0</v>
      </c>
      <c r="P866" s="17">
        <v>0</v>
      </c>
      <c r="Q866" s="17">
        <v>0</v>
      </c>
      <c r="R866" s="17">
        <v>0</v>
      </c>
      <c r="S866" s="17">
        <v>0</v>
      </c>
      <c r="T866" s="17">
        <v>0</v>
      </c>
      <c r="U866" s="17">
        <v>0</v>
      </c>
      <c r="V866" s="17">
        <v>0</v>
      </c>
      <c r="W866" s="17">
        <v>0</v>
      </c>
      <c r="X866" s="17">
        <v>0</v>
      </c>
      <c r="Y866" s="17">
        <v>0</v>
      </c>
      <c r="Z866" s="17">
        <v>0</v>
      </c>
      <c r="AA866" s="17">
        <v>0</v>
      </c>
      <c r="AB866" s="17">
        <v>0</v>
      </c>
      <c r="AC866" s="17">
        <v>0</v>
      </c>
      <c r="AD866" s="17">
        <v>0</v>
      </c>
      <c r="AE866" s="17">
        <v>0</v>
      </c>
      <c r="AF866" s="17">
        <v>0</v>
      </c>
      <c r="AG866" s="17">
        <v>0</v>
      </c>
      <c r="AH866" s="17">
        <v>0</v>
      </c>
      <c r="AI866" s="17"/>
      <c r="AJ866" s="17">
        <v>0</v>
      </c>
      <c r="AK866" s="17">
        <v>0</v>
      </c>
      <c r="AL866" s="17"/>
      <c r="AM866" s="17">
        <v>0</v>
      </c>
    </row>
    <row r="867" spans="2:39" x14ac:dyDescent="0.35">
      <c r="B867" t="s">
        <v>62</v>
      </c>
      <c r="C867" s="17">
        <v>5.36898592171344E-2</v>
      </c>
      <c r="D867" s="17">
        <v>6.1889560965083398E-2</v>
      </c>
      <c r="E867" s="17">
        <v>4.5354295261131397E-2</v>
      </c>
      <c r="F867" s="17"/>
      <c r="G867" s="17">
        <v>3.7609450386764602E-2</v>
      </c>
      <c r="H867" s="17">
        <v>4.8357753784922401E-2</v>
      </c>
      <c r="I867" s="17">
        <v>4.58535836426779E-2</v>
      </c>
      <c r="J867" s="17">
        <v>4.34086138196422E-2</v>
      </c>
      <c r="K867" s="17">
        <v>7.6109550568300793E-2</v>
      </c>
      <c r="L867" s="17">
        <v>7.1001703802130806E-2</v>
      </c>
      <c r="M867" s="17"/>
      <c r="N867" s="17">
        <v>2.37065232924085E-2</v>
      </c>
      <c r="O867" s="17">
        <v>8.8014043034422895E-2</v>
      </c>
      <c r="P867" s="17">
        <v>2.1012858114364499E-2</v>
      </c>
      <c r="Q867" s="17">
        <v>5.3987106067435099E-2</v>
      </c>
      <c r="R867" s="17">
        <v>0.115873405939309</v>
      </c>
      <c r="S867" s="17">
        <v>0.114003020462938</v>
      </c>
      <c r="T867" s="17">
        <v>2.3158867327825201E-2</v>
      </c>
      <c r="U867" s="17">
        <v>0</v>
      </c>
      <c r="V867" s="17">
        <v>0.15736818513519901</v>
      </c>
      <c r="W867" s="17">
        <v>2.6851847391144198E-2</v>
      </c>
      <c r="X867" s="17">
        <v>0</v>
      </c>
      <c r="Y867" s="17">
        <v>0.16766771740957401</v>
      </c>
      <c r="Z867" s="17">
        <v>0</v>
      </c>
      <c r="AA867" s="17">
        <v>0</v>
      </c>
      <c r="AB867" s="17">
        <v>0</v>
      </c>
      <c r="AC867" s="17">
        <v>0</v>
      </c>
      <c r="AD867" s="17">
        <v>0.10039619453642799</v>
      </c>
      <c r="AE867" s="17">
        <v>0</v>
      </c>
      <c r="AF867" s="17">
        <v>7.9719121230958603E-2</v>
      </c>
      <c r="AG867" s="17">
        <v>0</v>
      </c>
      <c r="AH867" s="17">
        <v>0</v>
      </c>
      <c r="AI867" s="17"/>
      <c r="AJ867" s="17">
        <v>3.9653684243616601E-2</v>
      </c>
      <c r="AK867" s="17">
        <v>6.2520286906762507E-2</v>
      </c>
      <c r="AL867" s="17"/>
      <c r="AM867" s="17">
        <v>5.45930736243238E-2</v>
      </c>
    </row>
    <row r="868" spans="2:39"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row>
    <row r="869" spans="2:39" x14ac:dyDescent="0.35">
      <c r="B869" s="6" t="s">
        <v>395</v>
      </c>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row>
    <row r="870" spans="2:39" x14ac:dyDescent="0.35">
      <c r="B870" s="24" t="s">
        <v>396</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row>
    <row r="871" spans="2:39" x14ac:dyDescent="0.35">
      <c r="B871" t="s">
        <v>389</v>
      </c>
      <c r="C871" s="17">
        <v>0.45108012499015998</v>
      </c>
      <c r="D871" s="17">
        <v>0.44338036489531502</v>
      </c>
      <c r="E871" s="17">
        <v>0.46019866834041201</v>
      </c>
      <c r="F871" s="17"/>
      <c r="G871" s="17">
        <v>0.53632608956510897</v>
      </c>
      <c r="H871" s="17">
        <v>0.42683331748355902</v>
      </c>
      <c r="I871" s="17">
        <v>0.44661761344485201</v>
      </c>
      <c r="J871" s="17">
        <v>0.41789259823659097</v>
      </c>
      <c r="K871" s="17">
        <v>0.45763318781301898</v>
      </c>
      <c r="L871" s="17">
        <v>0.45310247586359098</v>
      </c>
      <c r="M871" s="17"/>
      <c r="N871" s="17">
        <v>0.31181365628438401</v>
      </c>
      <c r="O871" s="17">
        <v>0.513381829034388</v>
      </c>
      <c r="P871" s="17">
        <v>0.43439942979917401</v>
      </c>
      <c r="Q871" s="17">
        <v>0.47701166833388198</v>
      </c>
      <c r="R871" s="17">
        <v>0.51116232869544898</v>
      </c>
      <c r="S871" s="17">
        <v>0.14914028279210201</v>
      </c>
      <c r="T871" s="17">
        <v>0.53046588218019497</v>
      </c>
      <c r="U871" s="17">
        <v>0.368744368751381</v>
      </c>
      <c r="V871" s="17">
        <v>0.101041043840114</v>
      </c>
      <c r="W871" s="17">
        <v>0.54677811068120996</v>
      </c>
      <c r="X871" s="17">
        <v>0.194372544657856</v>
      </c>
      <c r="Y871" s="17">
        <v>0.40090195328143102</v>
      </c>
      <c r="Z871" s="17">
        <v>0.58137034230853302</v>
      </c>
      <c r="AA871" s="17">
        <v>0.29227124960700701</v>
      </c>
      <c r="AB871" s="17">
        <v>0.75747065308214401</v>
      </c>
      <c r="AC871" s="17">
        <v>0.33000415227515301</v>
      </c>
      <c r="AD871" s="17">
        <v>0.29862263566909297</v>
      </c>
      <c r="AE871" s="17" t="s">
        <v>85</v>
      </c>
      <c r="AF871" s="17">
        <v>0</v>
      </c>
      <c r="AG871" s="17">
        <v>0</v>
      </c>
      <c r="AH871" s="17">
        <v>1</v>
      </c>
      <c r="AI871" s="17"/>
      <c r="AJ871" s="17">
        <v>0.44267663404308799</v>
      </c>
      <c r="AK871" s="17">
        <v>0.45642746484850399</v>
      </c>
      <c r="AL871" s="17"/>
      <c r="AM871" s="17">
        <v>0.474676565304887</v>
      </c>
    </row>
    <row r="872" spans="2:39" x14ac:dyDescent="0.35">
      <c r="B872" t="s">
        <v>390</v>
      </c>
      <c r="C872" s="17">
        <v>0.43798069826983599</v>
      </c>
      <c r="D872" s="17">
        <v>0.44731952195442298</v>
      </c>
      <c r="E872" s="17">
        <v>0.430580327978413</v>
      </c>
      <c r="F872" s="17"/>
      <c r="G872" s="17">
        <v>0.44045735706703998</v>
      </c>
      <c r="H872" s="17">
        <v>0.49701174881559002</v>
      </c>
      <c r="I872" s="17">
        <v>0.50814473242361002</v>
      </c>
      <c r="J872" s="17">
        <v>0.437915537498486</v>
      </c>
      <c r="K872" s="17">
        <v>0.47827081368389901</v>
      </c>
      <c r="L872" s="17">
        <v>0.17613083383460701</v>
      </c>
      <c r="M872" s="17"/>
      <c r="N872" s="17">
        <v>0.37617163947535998</v>
      </c>
      <c r="O872" s="17">
        <v>0.38857075063171698</v>
      </c>
      <c r="P872" s="17">
        <v>0.55709554994063104</v>
      </c>
      <c r="Q872" s="17">
        <v>0.47703939334447898</v>
      </c>
      <c r="R872" s="17">
        <v>0.421107790364802</v>
      </c>
      <c r="S872" s="17">
        <v>0.42284038572977001</v>
      </c>
      <c r="T872" s="17">
        <v>0.46785713410539898</v>
      </c>
      <c r="U872" s="17">
        <v>0.212828613937806</v>
      </c>
      <c r="V872" s="17">
        <v>0.30139017038285898</v>
      </c>
      <c r="W872" s="17">
        <v>0.38796673043421398</v>
      </c>
      <c r="X872" s="17">
        <v>0.80346660770142697</v>
      </c>
      <c r="Y872" s="17">
        <v>0.59493592895424396</v>
      </c>
      <c r="Z872" s="17">
        <v>0.43152632741848701</v>
      </c>
      <c r="AA872" s="17">
        <v>0.36347617240964902</v>
      </c>
      <c r="AB872" s="17">
        <v>0.33897401609810002</v>
      </c>
      <c r="AC872" s="17">
        <v>0.38460612104743902</v>
      </c>
      <c r="AD872" s="17">
        <v>0.56435878105470505</v>
      </c>
      <c r="AE872" s="17" t="s">
        <v>85</v>
      </c>
      <c r="AF872" s="17">
        <v>0</v>
      </c>
      <c r="AG872" s="17">
        <v>1</v>
      </c>
      <c r="AH872" s="17">
        <v>1</v>
      </c>
      <c r="AI872" s="17"/>
      <c r="AJ872" s="17">
        <v>0.48278178237500002</v>
      </c>
      <c r="AK872" s="17">
        <v>0.40173505656727299</v>
      </c>
      <c r="AL872" s="17"/>
      <c r="AM872" s="17">
        <v>0.47699259933199201</v>
      </c>
    </row>
    <row r="873" spans="2:39" x14ac:dyDescent="0.35">
      <c r="B873" t="s">
        <v>391</v>
      </c>
      <c r="C873" s="17">
        <v>0.37277915123262501</v>
      </c>
      <c r="D873" s="17">
        <v>0.38612863472321701</v>
      </c>
      <c r="E873" s="17">
        <v>0.36125969658470303</v>
      </c>
      <c r="F873" s="17"/>
      <c r="G873" s="17">
        <v>0.46376411097596898</v>
      </c>
      <c r="H873" s="17">
        <v>0.29388796204763901</v>
      </c>
      <c r="I873" s="17">
        <v>0.42682796058139999</v>
      </c>
      <c r="J873" s="17">
        <v>0.36906772568942298</v>
      </c>
      <c r="K873" s="17">
        <v>0.37614489634350501</v>
      </c>
      <c r="L873" s="17">
        <v>0.31703054472304898</v>
      </c>
      <c r="M873" s="17"/>
      <c r="N873" s="17">
        <v>0.24089279277134801</v>
      </c>
      <c r="O873" s="17">
        <v>0.44117686223970798</v>
      </c>
      <c r="P873" s="17">
        <v>0.37859965226979397</v>
      </c>
      <c r="Q873" s="17">
        <v>0.468472745419801</v>
      </c>
      <c r="R873" s="17">
        <v>0.486069783455646</v>
      </c>
      <c r="S873" s="17">
        <v>0.320040016401822</v>
      </c>
      <c r="T873" s="17">
        <v>0.336221183343345</v>
      </c>
      <c r="U873" s="17">
        <v>0.126603680015582</v>
      </c>
      <c r="V873" s="17">
        <v>0.59756878577702699</v>
      </c>
      <c r="W873" s="17">
        <v>0.29600747885513601</v>
      </c>
      <c r="X873" s="17">
        <v>0.20847744683410299</v>
      </c>
      <c r="Y873" s="17">
        <v>0.12771667740438</v>
      </c>
      <c r="Z873" s="17">
        <v>0.18651488560753901</v>
      </c>
      <c r="AA873" s="17">
        <v>0.63193357586033305</v>
      </c>
      <c r="AB873" s="17">
        <v>0.28631461435727001</v>
      </c>
      <c r="AC873" s="17">
        <v>0.27639204670851097</v>
      </c>
      <c r="AD873" s="17">
        <v>0.18654412641637699</v>
      </c>
      <c r="AE873" s="17" t="s">
        <v>85</v>
      </c>
      <c r="AF873" s="17">
        <v>0.219436020413633</v>
      </c>
      <c r="AG873" s="17">
        <v>0</v>
      </c>
      <c r="AH873" s="17">
        <v>0</v>
      </c>
      <c r="AI873" s="17"/>
      <c r="AJ873" s="17">
        <v>0.41958284026664899</v>
      </c>
      <c r="AK873" s="17">
        <v>0.32978456839992898</v>
      </c>
      <c r="AL873" s="17"/>
      <c r="AM873" s="17">
        <v>0.39113330797326901</v>
      </c>
    </row>
    <row r="874" spans="2:39" x14ac:dyDescent="0.35">
      <c r="B874" t="s">
        <v>392</v>
      </c>
      <c r="C874" s="17">
        <v>0.28553705423408199</v>
      </c>
      <c r="D874" s="17">
        <v>0.32615164753595</v>
      </c>
      <c r="E874" s="17">
        <v>0.24733785527029001</v>
      </c>
      <c r="F874" s="17"/>
      <c r="G874" s="17">
        <v>0.31810930869750798</v>
      </c>
      <c r="H874" s="17">
        <v>0.246919193027926</v>
      </c>
      <c r="I874" s="17">
        <v>0.32683535266541802</v>
      </c>
      <c r="J874" s="17">
        <v>0.28718737760244001</v>
      </c>
      <c r="K874" s="17">
        <v>0.36978516728100902</v>
      </c>
      <c r="L874" s="17">
        <v>0.155237803446199</v>
      </c>
      <c r="M874" s="17"/>
      <c r="N874" s="17">
        <v>0.46269271182958799</v>
      </c>
      <c r="O874" s="17">
        <v>0.27099905974058403</v>
      </c>
      <c r="P874" s="17">
        <v>0.31162096612310097</v>
      </c>
      <c r="Q874" s="17">
        <v>0.21880648930518001</v>
      </c>
      <c r="R874" s="17">
        <v>0.24504827088190201</v>
      </c>
      <c r="S874" s="17">
        <v>0.39028453658739198</v>
      </c>
      <c r="T874" s="17">
        <v>0.27245611452795698</v>
      </c>
      <c r="U874" s="17">
        <v>0.40800902772106501</v>
      </c>
      <c r="V874" s="17">
        <v>0.66636006832550099</v>
      </c>
      <c r="W874" s="17">
        <v>0.33717512182745202</v>
      </c>
      <c r="X874" s="17">
        <v>0.194372544657856</v>
      </c>
      <c r="Y874" s="17">
        <v>0.13499190236440101</v>
      </c>
      <c r="Z874" s="17">
        <v>0.27506446621313901</v>
      </c>
      <c r="AA874" s="17">
        <v>0.31991390179170298</v>
      </c>
      <c r="AB874" s="17">
        <v>0</v>
      </c>
      <c r="AC874" s="17">
        <v>0.58091308995278501</v>
      </c>
      <c r="AD874" s="17">
        <v>0.24834859063740899</v>
      </c>
      <c r="AE874" s="17" t="s">
        <v>85</v>
      </c>
      <c r="AF874" s="17">
        <v>0</v>
      </c>
      <c r="AG874" s="17">
        <v>0</v>
      </c>
      <c r="AH874" s="17">
        <v>0</v>
      </c>
      <c r="AI874" s="17"/>
      <c r="AJ874" s="17">
        <v>0.29018010185058302</v>
      </c>
      <c r="AK874" s="17">
        <v>0.28242728620714602</v>
      </c>
      <c r="AL874" s="17"/>
      <c r="AM874" s="17">
        <v>0.29937101275975098</v>
      </c>
    </row>
    <row r="875" spans="2:39" x14ac:dyDescent="0.35">
      <c r="B875" t="s">
        <v>60</v>
      </c>
      <c r="C875" s="17">
        <v>0.28540789566251701</v>
      </c>
      <c r="D875" s="17">
        <v>0.37896761206430801</v>
      </c>
      <c r="E875" s="17">
        <v>0.196029103828982</v>
      </c>
      <c r="F875" s="17"/>
      <c r="G875" s="17">
        <v>0.35218506944015998</v>
      </c>
      <c r="H875" s="17">
        <v>0.27999812614757402</v>
      </c>
      <c r="I875" s="17">
        <v>0.268031909135797</v>
      </c>
      <c r="J875" s="17">
        <v>0.32437585943744102</v>
      </c>
      <c r="K875" s="17">
        <v>0.26465253465691801</v>
      </c>
      <c r="L875" s="17">
        <v>0.22906784262146601</v>
      </c>
      <c r="M875" s="17"/>
      <c r="N875" s="17">
        <v>0.14862566025267199</v>
      </c>
      <c r="O875" s="17">
        <v>0.24164961785991901</v>
      </c>
      <c r="P875" s="17">
        <v>0.24451819591998999</v>
      </c>
      <c r="Q875" s="17">
        <v>0.18951335976012601</v>
      </c>
      <c r="R875" s="17">
        <v>0.234615198271867</v>
      </c>
      <c r="S875" s="17">
        <v>0.14914028279210201</v>
      </c>
      <c r="T875" s="17">
        <v>0.25876682648322002</v>
      </c>
      <c r="U875" s="17">
        <v>0.49534804876696198</v>
      </c>
      <c r="V875" s="17">
        <v>0.398499058648138</v>
      </c>
      <c r="W875" s="17">
        <v>0.293674618296215</v>
      </c>
      <c r="X875" s="17">
        <v>0.53733615273435897</v>
      </c>
      <c r="Y875" s="17">
        <v>0.43491466141795498</v>
      </c>
      <c r="Z875" s="17">
        <v>0.39485545670099498</v>
      </c>
      <c r="AA875" s="17">
        <v>0.37732478714946099</v>
      </c>
      <c r="AB875" s="17">
        <v>0.53976131044297104</v>
      </c>
      <c r="AC875" s="17">
        <v>0.19630696890534599</v>
      </c>
      <c r="AD875" s="17">
        <v>0.56349686353377904</v>
      </c>
      <c r="AE875" s="17" t="s">
        <v>85</v>
      </c>
      <c r="AF875" s="17">
        <v>0.78056397958636703</v>
      </c>
      <c r="AG875" s="17">
        <v>0</v>
      </c>
      <c r="AH875" s="17">
        <v>1</v>
      </c>
      <c r="AI875" s="17"/>
      <c r="AJ875" s="17">
        <v>0.23835953217966799</v>
      </c>
      <c r="AK875" s="17">
        <v>0.33207406496319702</v>
      </c>
      <c r="AL875" s="17"/>
      <c r="AM875" s="17">
        <v>0.28179573115591</v>
      </c>
    </row>
    <row r="876" spans="2:39" x14ac:dyDescent="0.35">
      <c r="B876" t="s">
        <v>393</v>
      </c>
      <c r="C876" s="17">
        <v>0.20803226820802401</v>
      </c>
      <c r="D876" s="17">
        <v>0.162684208311805</v>
      </c>
      <c r="E876" s="17">
        <v>0.252640492385384</v>
      </c>
      <c r="F876" s="17"/>
      <c r="G876" s="17">
        <v>0.16454757413260801</v>
      </c>
      <c r="H876" s="17">
        <v>0.19109937835738</v>
      </c>
      <c r="I876" s="17">
        <v>0.272166203544426</v>
      </c>
      <c r="J876" s="17">
        <v>0.20127511738855899</v>
      </c>
      <c r="K876" s="17">
        <v>0.25080451821467298</v>
      </c>
      <c r="L876" s="17">
        <v>0.12946742575922099</v>
      </c>
      <c r="M876" s="17"/>
      <c r="N876" s="17">
        <v>0.291603035377279</v>
      </c>
      <c r="O876" s="17">
        <v>0.12827690804752101</v>
      </c>
      <c r="P876" s="17">
        <v>0.29959107108739802</v>
      </c>
      <c r="Q876" s="17">
        <v>0.30362908058260002</v>
      </c>
      <c r="R876" s="17">
        <v>0.23103871529251499</v>
      </c>
      <c r="S876" s="17">
        <v>0.14914028279210201</v>
      </c>
      <c r="T876" s="17">
        <v>0.26589834464525702</v>
      </c>
      <c r="U876" s="17">
        <v>0.25320736003116301</v>
      </c>
      <c r="V876" s="17">
        <v>0.43468097551461299</v>
      </c>
      <c r="W876" s="17">
        <v>0.101715888561783</v>
      </c>
      <c r="X876" s="17">
        <v>0</v>
      </c>
      <c r="Y876" s="17">
        <v>0.16484249273660001</v>
      </c>
      <c r="Z876" s="17">
        <v>0</v>
      </c>
      <c r="AA876" s="17">
        <v>0.31363273229027799</v>
      </c>
      <c r="AB876" s="17">
        <v>0</v>
      </c>
      <c r="AC876" s="17">
        <v>0.33000415227515301</v>
      </c>
      <c r="AD876" s="17">
        <v>0.18729262830788601</v>
      </c>
      <c r="AE876" s="17" t="s">
        <v>85</v>
      </c>
      <c r="AF876" s="17">
        <v>0.219436020413633</v>
      </c>
      <c r="AG876" s="17">
        <v>0</v>
      </c>
      <c r="AH876" s="17">
        <v>1</v>
      </c>
      <c r="AI876" s="17"/>
      <c r="AJ876" s="17">
        <v>0.21710859473205199</v>
      </c>
      <c r="AK876" s="17">
        <v>0.189632577513485</v>
      </c>
      <c r="AL876" s="17"/>
      <c r="AM876" s="17">
        <v>0.22214997555881799</v>
      </c>
    </row>
    <row r="877" spans="2:39" x14ac:dyDescent="0.35">
      <c r="B877" t="s">
        <v>394</v>
      </c>
      <c r="C877" s="17">
        <v>0.19847808281750001</v>
      </c>
      <c r="D877" s="17">
        <v>0.22822946278903899</v>
      </c>
      <c r="E877" s="17">
        <v>0.17045635439805601</v>
      </c>
      <c r="F877" s="17"/>
      <c r="G877" s="17">
        <v>0.21462920611456199</v>
      </c>
      <c r="H877" s="17">
        <v>0.1927057172112</v>
      </c>
      <c r="I877" s="17">
        <v>0.190077968839829</v>
      </c>
      <c r="J877" s="17">
        <v>0.25985009887822402</v>
      </c>
      <c r="K877" s="17">
        <v>0.145197701444159</v>
      </c>
      <c r="L877" s="17">
        <v>0.1787969513754</v>
      </c>
      <c r="M877" s="17"/>
      <c r="N877" s="17">
        <v>0.102633666306037</v>
      </c>
      <c r="O877" s="17">
        <v>0.27789464794081498</v>
      </c>
      <c r="P877" s="17">
        <v>0.14377914812947701</v>
      </c>
      <c r="Q877" s="17">
        <v>0.20297647813129899</v>
      </c>
      <c r="R877" s="17">
        <v>0.188729291632071</v>
      </c>
      <c r="S877" s="17">
        <v>0.18687507768283801</v>
      </c>
      <c r="T877" s="17">
        <v>9.09391074910645E-2</v>
      </c>
      <c r="U877" s="17">
        <v>0.16521965727964999</v>
      </c>
      <c r="V877" s="17">
        <v>0</v>
      </c>
      <c r="W877" s="17">
        <v>0.34660939889694198</v>
      </c>
      <c r="X877" s="17">
        <v>0.33101955354097301</v>
      </c>
      <c r="Y877" s="17">
        <v>0.79803169193117995</v>
      </c>
      <c r="Z877" s="17">
        <v>0</v>
      </c>
      <c r="AA877" s="17">
        <v>0.21680117181144701</v>
      </c>
      <c r="AB877" s="17">
        <v>0</v>
      </c>
      <c r="AC877" s="17">
        <v>0.13369718336980699</v>
      </c>
      <c r="AD877" s="17">
        <v>0</v>
      </c>
      <c r="AE877" s="17" t="s">
        <v>85</v>
      </c>
      <c r="AF877" s="17">
        <v>0</v>
      </c>
      <c r="AG877" s="17">
        <v>0</v>
      </c>
      <c r="AH877" s="17">
        <v>0</v>
      </c>
      <c r="AI877" s="17"/>
      <c r="AJ877" s="17">
        <v>0.17898318800903201</v>
      </c>
      <c r="AK877" s="17">
        <v>0.21688392776576701</v>
      </c>
      <c r="AL877" s="17"/>
      <c r="AM877" s="17">
        <v>0.20140318489228501</v>
      </c>
    </row>
    <row r="878" spans="2:39" x14ac:dyDescent="0.35">
      <c r="B878" t="s">
        <v>62</v>
      </c>
      <c r="C878" s="17">
        <v>1.7851187218604601E-2</v>
      </c>
      <c r="D878" s="17">
        <v>1.65041321720725E-2</v>
      </c>
      <c r="E878" s="17">
        <v>1.9219621813004399E-2</v>
      </c>
      <c r="F878" s="17"/>
      <c r="G878" s="17">
        <v>2.7930574935036302E-2</v>
      </c>
      <c r="H878" s="17">
        <v>4.9125147509881603E-2</v>
      </c>
      <c r="I878" s="17">
        <v>1.78374275189929E-2</v>
      </c>
      <c r="J878" s="17">
        <v>0</v>
      </c>
      <c r="K878" s="17">
        <v>0</v>
      </c>
      <c r="L878" s="17">
        <v>0</v>
      </c>
      <c r="M878" s="17"/>
      <c r="N878" s="17">
        <v>0</v>
      </c>
      <c r="O878" s="17">
        <v>9.3014723015792007E-3</v>
      </c>
      <c r="P878" s="17">
        <v>1.20293366166737E-2</v>
      </c>
      <c r="Q878" s="17">
        <v>0</v>
      </c>
      <c r="R878" s="17">
        <v>0</v>
      </c>
      <c r="S878" s="17">
        <v>0</v>
      </c>
      <c r="T878" s="17">
        <v>1.83449379539057E-2</v>
      </c>
      <c r="U878" s="17">
        <v>0</v>
      </c>
      <c r="V878" s="17">
        <v>0</v>
      </c>
      <c r="W878" s="17">
        <v>4.5064084357580601E-2</v>
      </c>
      <c r="X878" s="17">
        <v>0</v>
      </c>
      <c r="Y878" s="17">
        <v>0</v>
      </c>
      <c r="Z878" s="17">
        <v>0.29340920636837398</v>
      </c>
      <c r="AA878" s="17">
        <v>0</v>
      </c>
      <c r="AB878" s="17">
        <v>0</v>
      </c>
      <c r="AC878" s="17">
        <v>0.14269486333870399</v>
      </c>
      <c r="AD878" s="17">
        <v>0</v>
      </c>
      <c r="AE878" s="17" t="s">
        <v>85</v>
      </c>
      <c r="AF878" s="17">
        <v>0</v>
      </c>
      <c r="AG878" s="17">
        <v>0</v>
      </c>
      <c r="AH878" s="17">
        <v>0</v>
      </c>
      <c r="AI878" s="17"/>
      <c r="AJ878" s="17">
        <v>2.42311131959521E-2</v>
      </c>
      <c r="AK878" s="17">
        <v>1.2493202262287499E-2</v>
      </c>
      <c r="AL878" s="17"/>
      <c r="AM878" s="17">
        <v>1.28726439783515E-2</v>
      </c>
    </row>
    <row r="879" spans="2:39" x14ac:dyDescent="0.35">
      <c r="B879" t="s">
        <v>63</v>
      </c>
      <c r="C879" s="17">
        <v>2.38135230678314E-2</v>
      </c>
      <c r="D879" s="17">
        <v>2.1596028425507799E-2</v>
      </c>
      <c r="E879" s="17">
        <v>2.2330844426024499E-2</v>
      </c>
      <c r="F879" s="17"/>
      <c r="G879" s="17">
        <v>2.2287689388275099E-2</v>
      </c>
      <c r="H879" s="17">
        <v>1.48842862561997E-2</v>
      </c>
      <c r="I879" s="17">
        <v>2.6031647527105298E-2</v>
      </c>
      <c r="J879" s="17">
        <v>1.8313444445808302E-2</v>
      </c>
      <c r="K879" s="17">
        <v>3.5313897278139897E-2</v>
      </c>
      <c r="L879" s="17">
        <v>3.1379569163952299E-2</v>
      </c>
      <c r="M879" s="17"/>
      <c r="N879" s="17">
        <v>8.20091300598048E-2</v>
      </c>
      <c r="O879" s="17">
        <v>2.3036081053192201E-2</v>
      </c>
      <c r="P879" s="17">
        <v>5.2665296970440499E-2</v>
      </c>
      <c r="Q879" s="17">
        <v>3.2831389167304499E-2</v>
      </c>
      <c r="R879" s="17">
        <v>1.37906991891623E-2</v>
      </c>
      <c r="S879" s="17">
        <v>0</v>
      </c>
      <c r="T879" s="17">
        <v>1.83449379539057E-2</v>
      </c>
      <c r="U879" s="17">
        <v>0</v>
      </c>
      <c r="V879" s="17">
        <v>0</v>
      </c>
      <c r="W879" s="17">
        <v>1.67350975689112E-2</v>
      </c>
      <c r="X879" s="17">
        <v>0</v>
      </c>
      <c r="Y879" s="17">
        <v>0</v>
      </c>
      <c r="Z879" s="17">
        <v>0</v>
      </c>
      <c r="AA879" s="17">
        <v>0</v>
      </c>
      <c r="AB879" s="17">
        <v>0</v>
      </c>
      <c r="AC879" s="17">
        <v>0</v>
      </c>
      <c r="AD879" s="17">
        <v>0</v>
      </c>
      <c r="AE879" s="17" t="s">
        <v>85</v>
      </c>
      <c r="AF879" s="17">
        <v>0</v>
      </c>
      <c r="AG879" s="17">
        <v>0</v>
      </c>
      <c r="AH879" s="17">
        <v>0</v>
      </c>
      <c r="AI879" s="17"/>
      <c r="AJ879" s="17">
        <v>2.7850660109706701E-2</v>
      </c>
      <c r="AK879" s="17">
        <v>2.07356377371192E-2</v>
      </c>
      <c r="AL879" s="17"/>
      <c r="AM879" s="17">
        <v>2.2295020093394201E-2</v>
      </c>
    </row>
    <row r="880" spans="2:39" x14ac:dyDescent="0.3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row>
    <row r="881" spans="2:39" x14ac:dyDescent="0.35">
      <c r="B881" s="6" t="s">
        <v>397</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row>
    <row r="882" spans="2:39" x14ac:dyDescent="0.35">
      <c r="B882" s="24" t="s">
        <v>398</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row>
    <row r="883" spans="2:39" x14ac:dyDescent="0.35">
      <c r="B883" t="s">
        <v>391</v>
      </c>
      <c r="C883" s="17">
        <v>0.33731796461541602</v>
      </c>
      <c r="D883" s="17">
        <v>0.42266866626813099</v>
      </c>
      <c r="E883" s="17">
        <v>0.23146023761140699</v>
      </c>
      <c r="F883" s="17"/>
      <c r="G883" s="17">
        <v>0</v>
      </c>
      <c r="H883" s="17">
        <v>0.30706998884571002</v>
      </c>
      <c r="I883" s="17" t="s">
        <v>85</v>
      </c>
      <c r="J883" s="17">
        <v>0.44700341639517799</v>
      </c>
      <c r="K883" s="17">
        <v>0.4</v>
      </c>
      <c r="L883" s="17">
        <v>0.33990258873747597</v>
      </c>
      <c r="M883" s="17"/>
      <c r="N883" s="17" t="s">
        <v>85</v>
      </c>
      <c r="O883" s="17">
        <v>0.30043009212414701</v>
      </c>
      <c r="P883" s="17">
        <v>0.45814840205035101</v>
      </c>
      <c r="Q883" s="17">
        <v>1</v>
      </c>
      <c r="R883" s="17">
        <v>0.25358277703959198</v>
      </c>
      <c r="S883" s="17" t="s">
        <v>85</v>
      </c>
      <c r="T883" s="17">
        <v>0.114034099944401</v>
      </c>
      <c r="U883" s="17">
        <v>0</v>
      </c>
      <c r="V883" s="17" t="s">
        <v>85</v>
      </c>
      <c r="W883" s="17">
        <v>0.39920159930719301</v>
      </c>
      <c r="X883" s="17" t="s">
        <v>85</v>
      </c>
      <c r="Y883" s="17">
        <v>0.56674393457657402</v>
      </c>
      <c r="Z883" s="17">
        <v>0.42353644340212099</v>
      </c>
      <c r="AA883" s="17">
        <v>0</v>
      </c>
      <c r="AB883" s="17">
        <v>0</v>
      </c>
      <c r="AC883" s="17">
        <v>1</v>
      </c>
      <c r="AD883" s="17" t="s">
        <v>85</v>
      </c>
      <c r="AE883" s="17" t="s">
        <v>85</v>
      </c>
      <c r="AF883" s="17" t="s">
        <v>85</v>
      </c>
      <c r="AG883" s="17">
        <v>1</v>
      </c>
      <c r="AH883" s="17">
        <v>0</v>
      </c>
      <c r="AI883" s="17"/>
      <c r="AJ883" s="17">
        <v>0.36200657458471702</v>
      </c>
      <c r="AK883" s="17">
        <v>0.34618243825557798</v>
      </c>
      <c r="AL883" s="17"/>
      <c r="AM883" s="17">
        <v>0.26623414525302702</v>
      </c>
    </row>
    <row r="884" spans="2:39" x14ac:dyDescent="0.35">
      <c r="B884" t="s">
        <v>60</v>
      </c>
      <c r="C884" s="17">
        <v>0.26766945848857598</v>
      </c>
      <c r="D884" s="17">
        <v>0.27595052633448702</v>
      </c>
      <c r="E884" s="17">
        <v>0.25739871668611303</v>
      </c>
      <c r="F884" s="17"/>
      <c r="G884" s="17">
        <v>0</v>
      </c>
      <c r="H884" s="17">
        <v>5.6281619933758603E-2</v>
      </c>
      <c r="I884" s="17" t="s">
        <v>85</v>
      </c>
      <c r="J884" s="17">
        <v>0.58595255570741001</v>
      </c>
      <c r="K884" s="17">
        <v>0.2</v>
      </c>
      <c r="L884" s="17">
        <v>0.33450051593033198</v>
      </c>
      <c r="M884" s="17"/>
      <c r="N884" s="17" t="s">
        <v>85</v>
      </c>
      <c r="O884" s="17">
        <v>0.81105360747607602</v>
      </c>
      <c r="P884" s="17">
        <v>0.18061719931654999</v>
      </c>
      <c r="Q884" s="17">
        <v>1</v>
      </c>
      <c r="R884" s="17">
        <v>0</v>
      </c>
      <c r="S884" s="17" t="s">
        <v>85</v>
      </c>
      <c r="T884" s="17">
        <v>0</v>
      </c>
      <c r="U884" s="17">
        <v>0</v>
      </c>
      <c r="V884" s="17" t="s">
        <v>85</v>
      </c>
      <c r="W884" s="17">
        <v>0</v>
      </c>
      <c r="X884" s="17" t="s">
        <v>85</v>
      </c>
      <c r="Y884" s="17">
        <v>0</v>
      </c>
      <c r="Z884" s="17">
        <v>0.42353644340212099</v>
      </c>
      <c r="AA884" s="17">
        <v>1</v>
      </c>
      <c r="AB884" s="17">
        <v>1</v>
      </c>
      <c r="AC884" s="17">
        <v>0</v>
      </c>
      <c r="AD884" s="17" t="s">
        <v>85</v>
      </c>
      <c r="AE884" s="17" t="s">
        <v>85</v>
      </c>
      <c r="AF884" s="17" t="s">
        <v>85</v>
      </c>
      <c r="AG884" s="17">
        <v>0</v>
      </c>
      <c r="AH884" s="17">
        <v>0</v>
      </c>
      <c r="AI884" s="17"/>
      <c r="AJ884" s="17">
        <v>0.16784408129011799</v>
      </c>
      <c r="AK884" s="17">
        <v>0.29988036114883498</v>
      </c>
      <c r="AL884" s="17"/>
      <c r="AM884" s="17">
        <v>7.8728750009316895E-2</v>
      </c>
    </row>
    <row r="885" spans="2:39" x14ac:dyDescent="0.35">
      <c r="B885" t="s">
        <v>392</v>
      </c>
      <c r="C885" s="17">
        <v>0.23135912860039201</v>
      </c>
      <c r="D885" s="17">
        <v>0.25479846607891499</v>
      </c>
      <c r="E885" s="17">
        <v>0.20228807306235799</v>
      </c>
      <c r="F885" s="17"/>
      <c r="G885" s="17">
        <v>0.60581779169452099</v>
      </c>
      <c r="H885" s="17">
        <v>0.183668858431243</v>
      </c>
      <c r="I885" s="17" t="s">
        <v>85</v>
      </c>
      <c r="J885" s="17">
        <v>0.37991649188341797</v>
      </c>
      <c r="K885" s="17">
        <v>0</v>
      </c>
      <c r="L885" s="17">
        <v>0.25521739724922998</v>
      </c>
      <c r="M885" s="17"/>
      <c r="N885" s="17" t="s">
        <v>85</v>
      </c>
      <c r="O885" s="17">
        <v>0.18894639252392401</v>
      </c>
      <c r="P885" s="17">
        <v>0</v>
      </c>
      <c r="Q885" s="17">
        <v>0</v>
      </c>
      <c r="R885" s="17">
        <v>0</v>
      </c>
      <c r="S885" s="17" t="s">
        <v>85</v>
      </c>
      <c r="T885" s="17">
        <v>0.64649246732033505</v>
      </c>
      <c r="U885" s="17">
        <v>0</v>
      </c>
      <c r="V885" s="17" t="s">
        <v>85</v>
      </c>
      <c r="W885" s="17">
        <v>0</v>
      </c>
      <c r="X885" s="17" t="s">
        <v>85</v>
      </c>
      <c r="Y885" s="17">
        <v>0.56674393457657402</v>
      </c>
      <c r="Z885" s="17">
        <v>0.42353644340212099</v>
      </c>
      <c r="AA885" s="17">
        <v>1</v>
      </c>
      <c r="AB885" s="17">
        <v>0</v>
      </c>
      <c r="AC885" s="17">
        <v>0</v>
      </c>
      <c r="AD885" s="17" t="s">
        <v>85</v>
      </c>
      <c r="AE885" s="17" t="s">
        <v>85</v>
      </c>
      <c r="AF885" s="17" t="s">
        <v>85</v>
      </c>
      <c r="AG885" s="17">
        <v>0</v>
      </c>
      <c r="AH885" s="17">
        <v>1</v>
      </c>
      <c r="AI885" s="17"/>
      <c r="AJ885" s="17">
        <v>0.24126938772395601</v>
      </c>
      <c r="AK885" s="17">
        <v>0.22219360884271599</v>
      </c>
      <c r="AL885" s="17"/>
      <c r="AM885" s="17">
        <v>0.66964166636552103</v>
      </c>
    </row>
    <row r="886" spans="2:39" x14ac:dyDescent="0.35">
      <c r="B886" t="s">
        <v>394</v>
      </c>
      <c r="C886" s="17">
        <v>0.214442705670921</v>
      </c>
      <c r="D886" s="17">
        <v>0.27217519912001797</v>
      </c>
      <c r="E886" s="17">
        <v>0.14283895300744401</v>
      </c>
      <c r="F886" s="17"/>
      <c r="G886" s="17">
        <v>0</v>
      </c>
      <c r="H886" s="17">
        <v>0.22000390385376101</v>
      </c>
      <c r="I886" s="17" t="s">
        <v>85</v>
      </c>
      <c r="J886" s="17">
        <v>0.48901319516778702</v>
      </c>
      <c r="K886" s="17">
        <v>0.2</v>
      </c>
      <c r="L886" s="17">
        <v>0.18907501418032399</v>
      </c>
      <c r="M886" s="17"/>
      <c r="N886" s="17" t="s">
        <v>85</v>
      </c>
      <c r="O886" s="17">
        <v>0</v>
      </c>
      <c r="P886" s="17">
        <v>0.18061719931654999</v>
      </c>
      <c r="Q886" s="17">
        <v>0</v>
      </c>
      <c r="R886" s="17">
        <v>0.49283444592081499</v>
      </c>
      <c r="S886" s="17" t="s">
        <v>85</v>
      </c>
      <c r="T886" s="17">
        <v>0.478946865470528</v>
      </c>
      <c r="U886" s="17">
        <v>0</v>
      </c>
      <c r="V886" s="17" t="s">
        <v>85</v>
      </c>
      <c r="W886" s="17">
        <v>8.9752904159114397E-2</v>
      </c>
      <c r="X886" s="17" t="s">
        <v>85</v>
      </c>
      <c r="Y886" s="17">
        <v>0</v>
      </c>
      <c r="Z886" s="17">
        <v>0</v>
      </c>
      <c r="AA886" s="17">
        <v>0</v>
      </c>
      <c r="AB886" s="17">
        <v>1</v>
      </c>
      <c r="AC886" s="17">
        <v>1</v>
      </c>
      <c r="AD886" s="17" t="s">
        <v>85</v>
      </c>
      <c r="AE886" s="17" t="s">
        <v>85</v>
      </c>
      <c r="AF886" s="17" t="s">
        <v>85</v>
      </c>
      <c r="AG886" s="17">
        <v>0</v>
      </c>
      <c r="AH886" s="17">
        <v>0</v>
      </c>
      <c r="AI886" s="17"/>
      <c r="AJ886" s="17">
        <v>0.21864229583969799</v>
      </c>
      <c r="AK886" s="17">
        <v>0.19751768483888299</v>
      </c>
      <c r="AL886" s="17"/>
      <c r="AM886" s="17">
        <v>0.110119444544826</v>
      </c>
    </row>
    <row r="887" spans="2:39" x14ac:dyDescent="0.35">
      <c r="B887" t="s">
        <v>390</v>
      </c>
      <c r="C887" s="17">
        <v>0.21380080130419399</v>
      </c>
      <c r="D887" s="17">
        <v>0.17316533601263001</v>
      </c>
      <c r="E887" s="17">
        <v>0.26419966046083099</v>
      </c>
      <c r="F887" s="17"/>
      <c r="G887" s="17">
        <v>0.39418220830547901</v>
      </c>
      <c r="H887" s="17">
        <v>0.237012851585019</v>
      </c>
      <c r="I887" s="17" t="s">
        <v>85</v>
      </c>
      <c r="J887" s="17">
        <v>0.79356376800699702</v>
      </c>
      <c r="K887" s="17">
        <v>0</v>
      </c>
      <c r="L887" s="17">
        <v>0.15787228986513799</v>
      </c>
      <c r="M887" s="17"/>
      <c r="N887" s="17" t="s">
        <v>85</v>
      </c>
      <c r="O887" s="17">
        <v>7.9581331182004E-2</v>
      </c>
      <c r="P887" s="17">
        <v>0</v>
      </c>
      <c r="Q887" s="17">
        <v>0</v>
      </c>
      <c r="R887" s="17">
        <v>0</v>
      </c>
      <c r="S887" s="17" t="s">
        <v>85</v>
      </c>
      <c r="T887" s="17">
        <v>0</v>
      </c>
      <c r="U887" s="17">
        <v>1</v>
      </c>
      <c r="V887" s="17" t="s">
        <v>85</v>
      </c>
      <c r="W887" s="17">
        <v>0.39920159930719301</v>
      </c>
      <c r="X887" s="17" t="s">
        <v>85</v>
      </c>
      <c r="Y887" s="17">
        <v>0.43325606542342598</v>
      </c>
      <c r="Z887" s="17">
        <v>0.57646355659787896</v>
      </c>
      <c r="AA887" s="17">
        <v>1</v>
      </c>
      <c r="AB887" s="17">
        <v>1</v>
      </c>
      <c r="AC887" s="17">
        <v>1</v>
      </c>
      <c r="AD887" s="17" t="s">
        <v>85</v>
      </c>
      <c r="AE887" s="17" t="s">
        <v>85</v>
      </c>
      <c r="AF887" s="17" t="s">
        <v>85</v>
      </c>
      <c r="AG887" s="17">
        <v>1</v>
      </c>
      <c r="AH887" s="17">
        <v>0</v>
      </c>
      <c r="AI887" s="17"/>
      <c r="AJ887" s="17">
        <v>0.41927856947529402</v>
      </c>
      <c r="AK887" s="17">
        <v>0.162671105898688</v>
      </c>
      <c r="AL887" s="17"/>
      <c r="AM887" s="17">
        <v>6.6160304713015095E-2</v>
      </c>
    </row>
    <row r="888" spans="2:39" x14ac:dyDescent="0.35">
      <c r="B888" t="s">
        <v>389</v>
      </c>
      <c r="C888" s="17">
        <v>0.20232690063320299</v>
      </c>
      <c r="D888" s="17">
        <v>0.31271701986960898</v>
      </c>
      <c r="E888" s="17">
        <v>6.5413590258607907E-2</v>
      </c>
      <c r="F888" s="17"/>
      <c r="G888" s="17">
        <v>0.60581779169452099</v>
      </c>
      <c r="H888" s="17">
        <v>0.40089908683953701</v>
      </c>
      <c r="I888" s="17" t="s">
        <v>85</v>
      </c>
      <c r="J888" s="17">
        <v>0.37991649188341797</v>
      </c>
      <c r="K888" s="17">
        <v>0.6</v>
      </c>
      <c r="L888" s="17">
        <v>0</v>
      </c>
      <c r="M888" s="17"/>
      <c r="N888" s="17" t="s">
        <v>85</v>
      </c>
      <c r="O888" s="17">
        <v>0.18894639252392401</v>
      </c>
      <c r="P888" s="17">
        <v>0.63876560136690097</v>
      </c>
      <c r="Q888" s="17">
        <v>0</v>
      </c>
      <c r="R888" s="17">
        <v>0.50716555407918495</v>
      </c>
      <c r="S888" s="17" t="s">
        <v>85</v>
      </c>
      <c r="T888" s="17">
        <v>0.114034099944401</v>
      </c>
      <c r="U888" s="17">
        <v>0</v>
      </c>
      <c r="V888" s="17" t="s">
        <v>85</v>
      </c>
      <c r="W888" s="17">
        <v>0</v>
      </c>
      <c r="X888" s="17" t="s">
        <v>85</v>
      </c>
      <c r="Y888" s="17">
        <v>0</v>
      </c>
      <c r="Z888" s="17">
        <v>1</v>
      </c>
      <c r="AA888" s="17">
        <v>0</v>
      </c>
      <c r="AB888" s="17">
        <v>0</v>
      </c>
      <c r="AC888" s="17">
        <v>0</v>
      </c>
      <c r="AD888" s="17" t="s">
        <v>85</v>
      </c>
      <c r="AE888" s="17" t="s">
        <v>85</v>
      </c>
      <c r="AF888" s="17" t="s">
        <v>85</v>
      </c>
      <c r="AG888" s="17">
        <v>0</v>
      </c>
      <c r="AH888" s="17">
        <v>0</v>
      </c>
      <c r="AI888" s="17"/>
      <c r="AJ888" s="17">
        <v>0.46722030564351302</v>
      </c>
      <c r="AK888" s="17">
        <v>0.13819193146042899</v>
      </c>
      <c r="AL888" s="17"/>
      <c r="AM888" s="17">
        <v>0.36512794381198499</v>
      </c>
    </row>
    <row r="889" spans="2:39" x14ac:dyDescent="0.35">
      <c r="B889" t="s">
        <v>393</v>
      </c>
      <c r="C889" s="17">
        <v>0.185801980083041</v>
      </c>
      <c r="D889" s="17">
        <v>0.28286842797651102</v>
      </c>
      <c r="E889" s="17">
        <v>6.5413590258607907E-2</v>
      </c>
      <c r="F889" s="17"/>
      <c r="G889" s="17">
        <v>0.39418220830547901</v>
      </c>
      <c r="H889" s="17">
        <v>0.24611350210727501</v>
      </c>
      <c r="I889" s="17" t="s">
        <v>85</v>
      </c>
      <c r="J889" s="17">
        <v>0</v>
      </c>
      <c r="K889" s="17">
        <v>0.6</v>
      </c>
      <c r="L889" s="17">
        <v>9.4537507090161996E-2</v>
      </c>
      <c r="M889" s="17"/>
      <c r="N889" s="17" t="s">
        <v>85</v>
      </c>
      <c r="O889" s="17">
        <v>0</v>
      </c>
      <c r="P889" s="17">
        <v>0.54185159794964899</v>
      </c>
      <c r="Q889" s="17">
        <v>0</v>
      </c>
      <c r="R889" s="17">
        <v>0.50716555407918495</v>
      </c>
      <c r="S889" s="17" t="s">
        <v>85</v>
      </c>
      <c r="T889" s="17">
        <v>0.239473432735264</v>
      </c>
      <c r="U889" s="17">
        <v>0</v>
      </c>
      <c r="V889" s="17" t="s">
        <v>85</v>
      </c>
      <c r="W889" s="17">
        <v>0.111843897226499</v>
      </c>
      <c r="X889" s="17" t="s">
        <v>85</v>
      </c>
      <c r="Y889" s="17">
        <v>0.43325606542342598</v>
      </c>
      <c r="Z889" s="17">
        <v>0</v>
      </c>
      <c r="AA889" s="17">
        <v>0</v>
      </c>
      <c r="AB889" s="17">
        <v>0</v>
      </c>
      <c r="AC889" s="17">
        <v>0</v>
      </c>
      <c r="AD889" s="17" t="s">
        <v>85</v>
      </c>
      <c r="AE889" s="17" t="s">
        <v>85</v>
      </c>
      <c r="AF889" s="17" t="s">
        <v>85</v>
      </c>
      <c r="AG889" s="17">
        <v>0</v>
      </c>
      <c r="AH889" s="17">
        <v>0</v>
      </c>
      <c r="AI889" s="17"/>
      <c r="AJ889" s="17">
        <v>0.17347007348584501</v>
      </c>
      <c r="AK889" s="17">
        <v>0.196151780967151</v>
      </c>
      <c r="AL889" s="17"/>
      <c r="AM889" s="17">
        <v>0.110119444544826</v>
      </c>
    </row>
    <row r="890" spans="2:39" x14ac:dyDescent="0.35">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row>
    <row r="891" spans="2:39" x14ac:dyDescent="0.35">
      <c r="B891" s="6" t="s">
        <v>399</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row>
    <row r="892" spans="2:39" x14ac:dyDescent="0.35">
      <c r="B892" s="24" t="s">
        <v>400</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row>
    <row r="893" spans="2:39" x14ac:dyDescent="0.35">
      <c r="B893" t="s">
        <v>390</v>
      </c>
      <c r="C893" s="17">
        <v>0.36507751842597203</v>
      </c>
      <c r="D893" s="17">
        <v>0.388091968962198</v>
      </c>
      <c r="E893" s="17">
        <v>0.34656345958190998</v>
      </c>
      <c r="F893" s="17"/>
      <c r="G893" s="17">
        <v>0.385268506972199</v>
      </c>
      <c r="H893" s="17">
        <v>0.315875931305381</v>
      </c>
      <c r="I893" s="17">
        <v>0.37007549962862402</v>
      </c>
      <c r="J893" s="17">
        <v>0.29694130380129202</v>
      </c>
      <c r="K893" s="17">
        <v>0.50576869142949699</v>
      </c>
      <c r="L893" s="17">
        <v>0.283351570229603</v>
      </c>
      <c r="M893" s="17"/>
      <c r="N893" s="17">
        <v>0.47586839766242001</v>
      </c>
      <c r="O893" s="17">
        <v>0.24035899768069899</v>
      </c>
      <c r="P893" s="17">
        <v>0.27368575288788</v>
      </c>
      <c r="Q893" s="17">
        <v>0.30375541592993199</v>
      </c>
      <c r="R893" s="17">
        <v>0.46897351061693099</v>
      </c>
      <c r="S893" s="17">
        <v>1</v>
      </c>
      <c r="T893" s="17">
        <v>0.49715975063920498</v>
      </c>
      <c r="U893" s="17">
        <v>0.30256579148935903</v>
      </c>
      <c r="V893" s="17">
        <v>0.50703188491656603</v>
      </c>
      <c r="W893" s="17">
        <v>0.41759215165154501</v>
      </c>
      <c r="X893" s="17">
        <v>0</v>
      </c>
      <c r="Y893" s="17">
        <v>0.31526265974053802</v>
      </c>
      <c r="Z893" s="17">
        <v>0.76236529806862696</v>
      </c>
      <c r="AA893" s="17">
        <v>0.30643114607970201</v>
      </c>
      <c r="AB893" s="17">
        <v>0</v>
      </c>
      <c r="AC893" s="17">
        <v>0.39647567644290599</v>
      </c>
      <c r="AD893" s="17">
        <v>0.45044067149919598</v>
      </c>
      <c r="AE893" s="17">
        <v>0</v>
      </c>
      <c r="AF893" s="17">
        <v>0</v>
      </c>
      <c r="AG893" s="17">
        <v>0</v>
      </c>
      <c r="AH893" s="17">
        <v>0.48546052505360798</v>
      </c>
      <c r="AI893" s="17"/>
      <c r="AJ893" s="17">
        <v>0.37022785175123502</v>
      </c>
      <c r="AK893" s="17">
        <v>0.357018866673941</v>
      </c>
      <c r="AL893" s="17"/>
      <c r="AM893" s="17">
        <v>0.33166737037530197</v>
      </c>
    </row>
    <row r="894" spans="2:39" x14ac:dyDescent="0.35">
      <c r="B894" t="s">
        <v>394</v>
      </c>
      <c r="C894" s="17">
        <v>0.27307943916803701</v>
      </c>
      <c r="D894" s="17">
        <v>0.36596245906795399</v>
      </c>
      <c r="E894" s="17">
        <v>0.198359354352869</v>
      </c>
      <c r="F894" s="17"/>
      <c r="G894" s="17">
        <v>0.24466301208699101</v>
      </c>
      <c r="H894" s="17">
        <v>0.41544399643837998</v>
      </c>
      <c r="I894" s="17">
        <v>0.17875585494809099</v>
      </c>
      <c r="J894" s="17">
        <v>0.23012475357746601</v>
      </c>
      <c r="K894" s="17">
        <v>0.26552985679893698</v>
      </c>
      <c r="L894" s="17">
        <v>0.374357788265405</v>
      </c>
      <c r="M894" s="17"/>
      <c r="N894" s="17">
        <v>0.25576536309207298</v>
      </c>
      <c r="O894" s="17">
        <v>0.229659154157381</v>
      </c>
      <c r="P894" s="17">
        <v>0.28222063539987402</v>
      </c>
      <c r="Q894" s="17">
        <v>0.45109687882303701</v>
      </c>
      <c r="R894" s="17">
        <v>0.12217984966124899</v>
      </c>
      <c r="S894" s="17">
        <v>0.18340759164184001</v>
      </c>
      <c r="T894" s="17">
        <v>0.14697475500072099</v>
      </c>
      <c r="U894" s="17">
        <v>0.16445910147860199</v>
      </c>
      <c r="V894" s="17">
        <v>0</v>
      </c>
      <c r="W894" s="17">
        <v>0.38065728176986302</v>
      </c>
      <c r="X894" s="17">
        <v>0.40513788219953101</v>
      </c>
      <c r="Y894" s="17">
        <v>0.42058003878097999</v>
      </c>
      <c r="Z894" s="17">
        <v>0.23763470193137301</v>
      </c>
      <c r="AA894" s="17">
        <v>0.189971104050629</v>
      </c>
      <c r="AB894" s="17">
        <v>0.36226802329383601</v>
      </c>
      <c r="AC894" s="17">
        <v>0.47493812919981299</v>
      </c>
      <c r="AD894" s="17">
        <v>0.20467874100598099</v>
      </c>
      <c r="AE894" s="17">
        <v>1</v>
      </c>
      <c r="AF894" s="17">
        <v>0</v>
      </c>
      <c r="AG894" s="17">
        <v>0</v>
      </c>
      <c r="AH894" s="17">
        <v>1</v>
      </c>
      <c r="AI894" s="17"/>
      <c r="AJ894" s="17">
        <v>0.18033394634618699</v>
      </c>
      <c r="AK894" s="17">
        <v>0.32781696552219602</v>
      </c>
      <c r="AL894" s="17"/>
      <c r="AM894" s="17">
        <v>0.20223367392622099</v>
      </c>
    </row>
    <row r="895" spans="2:39" x14ac:dyDescent="0.35">
      <c r="B895" t="s">
        <v>389</v>
      </c>
      <c r="C895" s="17">
        <v>0.263415351443895</v>
      </c>
      <c r="D895" s="17">
        <v>0.29877633964851003</v>
      </c>
      <c r="E895" s="17">
        <v>0.234969075249991</v>
      </c>
      <c r="F895" s="17"/>
      <c r="G895" s="17">
        <v>0.428020336456163</v>
      </c>
      <c r="H895" s="17">
        <v>0.261512895601268</v>
      </c>
      <c r="I895" s="17">
        <v>0.21868950096982101</v>
      </c>
      <c r="J895" s="17">
        <v>0.156581416163176</v>
      </c>
      <c r="K895" s="17">
        <v>0.327746781218198</v>
      </c>
      <c r="L895" s="17">
        <v>0.20379971872530001</v>
      </c>
      <c r="M895" s="17"/>
      <c r="N895" s="17">
        <v>0.11948883873068</v>
      </c>
      <c r="O895" s="17">
        <v>0.335743281911142</v>
      </c>
      <c r="P895" s="17">
        <v>0.39638331590300602</v>
      </c>
      <c r="Q895" s="17">
        <v>0.29766895534017102</v>
      </c>
      <c r="R895" s="17">
        <v>0.17248678861144501</v>
      </c>
      <c r="S895" s="17">
        <v>0</v>
      </c>
      <c r="T895" s="17">
        <v>0.341935494655633</v>
      </c>
      <c r="U895" s="17">
        <v>0.32891820295720398</v>
      </c>
      <c r="V895" s="17">
        <v>0.70870416608529196</v>
      </c>
      <c r="W895" s="17">
        <v>0.19348842016690501</v>
      </c>
      <c r="X895" s="17">
        <v>0</v>
      </c>
      <c r="Y895" s="17">
        <v>0</v>
      </c>
      <c r="Z895" s="17">
        <v>0.23763470193137301</v>
      </c>
      <c r="AA895" s="17">
        <v>0.31362664581903998</v>
      </c>
      <c r="AB895" s="17">
        <v>0</v>
      </c>
      <c r="AC895" s="17">
        <v>0</v>
      </c>
      <c r="AD895" s="17">
        <v>0.273794148816772</v>
      </c>
      <c r="AE895" s="17">
        <v>0</v>
      </c>
      <c r="AF895" s="17">
        <v>0</v>
      </c>
      <c r="AG895" s="17">
        <v>0</v>
      </c>
      <c r="AH895" s="17">
        <v>0</v>
      </c>
      <c r="AI895" s="17"/>
      <c r="AJ895" s="17">
        <v>0.28150822267335102</v>
      </c>
      <c r="AK895" s="17">
        <v>0.25291107537072899</v>
      </c>
      <c r="AL895" s="17"/>
      <c r="AM895" s="17">
        <v>0.40668503487653501</v>
      </c>
    </row>
    <row r="896" spans="2:39" x14ac:dyDescent="0.35">
      <c r="B896" t="s">
        <v>391</v>
      </c>
      <c r="C896" s="17">
        <v>0.25403663065898802</v>
      </c>
      <c r="D896" s="17">
        <v>0.21191953963223101</v>
      </c>
      <c r="E896" s="17">
        <v>0.28791787845948302</v>
      </c>
      <c r="F896" s="17"/>
      <c r="G896" s="17">
        <v>0.27653528165673802</v>
      </c>
      <c r="H896" s="17">
        <v>0.29147923428183398</v>
      </c>
      <c r="I896" s="17">
        <v>0.24439992179259101</v>
      </c>
      <c r="J896" s="17">
        <v>0.28665472842909301</v>
      </c>
      <c r="K896" s="17">
        <v>0.19844521184495401</v>
      </c>
      <c r="L896" s="17">
        <v>0.20379971872530001</v>
      </c>
      <c r="M896" s="17"/>
      <c r="N896" s="17">
        <v>0.12147755028889599</v>
      </c>
      <c r="O896" s="17">
        <v>0.24090709618485401</v>
      </c>
      <c r="P896" s="17">
        <v>0.42455660656239602</v>
      </c>
      <c r="Q896" s="17">
        <v>0.263704971823713</v>
      </c>
      <c r="R896" s="17">
        <v>0.26609842827404401</v>
      </c>
      <c r="S896" s="17">
        <v>0.18340759164184001</v>
      </c>
      <c r="T896" s="17">
        <v>0.217957194628562</v>
      </c>
      <c r="U896" s="17">
        <v>0.30256579148935903</v>
      </c>
      <c r="V896" s="17">
        <v>0</v>
      </c>
      <c r="W896" s="17">
        <v>0.27351243619029902</v>
      </c>
      <c r="X896" s="17">
        <v>0</v>
      </c>
      <c r="Y896" s="17">
        <v>0.16075942033152801</v>
      </c>
      <c r="Z896" s="17">
        <v>0</v>
      </c>
      <c r="AA896" s="17">
        <v>0.29505192999379098</v>
      </c>
      <c r="AB896" s="17">
        <v>0.653361910621158</v>
      </c>
      <c r="AC896" s="17">
        <v>0.12858619435728</v>
      </c>
      <c r="AD896" s="17">
        <v>0.155171173164462</v>
      </c>
      <c r="AE896" s="17">
        <v>0</v>
      </c>
      <c r="AF896" s="17">
        <v>0</v>
      </c>
      <c r="AG896" s="17">
        <v>1</v>
      </c>
      <c r="AH896" s="17">
        <v>0.48546052505360798</v>
      </c>
      <c r="AI896" s="17"/>
      <c r="AJ896" s="17">
        <v>0.31951917976048899</v>
      </c>
      <c r="AK896" s="17">
        <v>0.226798426110807</v>
      </c>
      <c r="AL896" s="17"/>
      <c r="AM896" s="17">
        <v>0.28725695458843797</v>
      </c>
    </row>
    <row r="897" spans="2:39" x14ac:dyDescent="0.35">
      <c r="B897" t="s">
        <v>60</v>
      </c>
      <c r="C897" s="17">
        <v>0.241555385154368</v>
      </c>
      <c r="D897" s="17">
        <v>0.27254659977794798</v>
      </c>
      <c r="E897" s="17">
        <v>0.216624389287802</v>
      </c>
      <c r="F897" s="17"/>
      <c r="G897" s="17">
        <v>0.25235228587522301</v>
      </c>
      <c r="H897" s="17">
        <v>0.28738143594705101</v>
      </c>
      <c r="I897" s="17">
        <v>0.13682644642171801</v>
      </c>
      <c r="J897" s="17">
        <v>0.19681444141933799</v>
      </c>
      <c r="K897" s="17">
        <v>0.32923931994425798</v>
      </c>
      <c r="L897" s="17">
        <v>0.342290641504992</v>
      </c>
      <c r="M897" s="17"/>
      <c r="N897" s="17">
        <v>0.146888688956611</v>
      </c>
      <c r="O897" s="17">
        <v>0.17594273721860601</v>
      </c>
      <c r="P897" s="17">
        <v>0.35031854807707402</v>
      </c>
      <c r="Q897" s="17">
        <v>0.172501726281831</v>
      </c>
      <c r="R897" s="17">
        <v>0.34724634578287</v>
      </c>
      <c r="S897" s="17">
        <v>0.18340759164184001</v>
      </c>
      <c r="T897" s="17">
        <v>0.148393997728098</v>
      </c>
      <c r="U897" s="17">
        <v>0.23771778391672799</v>
      </c>
      <c r="V897" s="17">
        <v>0.36138396795921202</v>
      </c>
      <c r="W897" s="17">
        <v>0.15067993347102099</v>
      </c>
      <c r="X897" s="17">
        <v>0</v>
      </c>
      <c r="Y897" s="17">
        <v>0.47444732086897301</v>
      </c>
      <c r="Z897" s="17">
        <v>0.41344734133171501</v>
      </c>
      <c r="AA897" s="17">
        <v>0.50359774986966899</v>
      </c>
      <c r="AB897" s="17">
        <v>0.653361910621158</v>
      </c>
      <c r="AC897" s="17">
        <v>0</v>
      </c>
      <c r="AD897" s="17">
        <v>0.29526949833473498</v>
      </c>
      <c r="AE897" s="17">
        <v>0</v>
      </c>
      <c r="AF897" s="17">
        <v>1</v>
      </c>
      <c r="AG897" s="17">
        <v>0</v>
      </c>
      <c r="AH897" s="17">
        <v>0</v>
      </c>
      <c r="AI897" s="17"/>
      <c r="AJ897" s="17">
        <v>0.217087050738273</v>
      </c>
      <c r="AK897" s="17">
        <v>0.253508758211346</v>
      </c>
      <c r="AL897" s="17"/>
      <c r="AM897" s="17">
        <v>0.263070849326138</v>
      </c>
    </row>
    <row r="898" spans="2:39" x14ac:dyDescent="0.35">
      <c r="B898" t="s">
        <v>393</v>
      </c>
      <c r="C898" s="17">
        <v>0.24027107934024899</v>
      </c>
      <c r="D898" s="17">
        <v>0.215412017611256</v>
      </c>
      <c r="E898" s="17">
        <v>0.260269042399775</v>
      </c>
      <c r="F898" s="17"/>
      <c r="G898" s="17">
        <v>0.160646440590449</v>
      </c>
      <c r="H898" s="17">
        <v>0.19939795842459901</v>
      </c>
      <c r="I898" s="17">
        <v>0.34586453754138102</v>
      </c>
      <c r="J898" s="17">
        <v>0.29895739789471298</v>
      </c>
      <c r="K898" s="17">
        <v>0.18931608941957001</v>
      </c>
      <c r="L898" s="17">
        <v>0.141675785114801</v>
      </c>
      <c r="M898" s="17"/>
      <c r="N898" s="17">
        <v>0</v>
      </c>
      <c r="O898" s="17">
        <v>0.26821644389190602</v>
      </c>
      <c r="P898" s="17">
        <v>0.26875198378557702</v>
      </c>
      <c r="Q898" s="17">
        <v>9.1203245541882E-2</v>
      </c>
      <c r="R898" s="17">
        <v>0.25369196609567501</v>
      </c>
      <c r="S898" s="17">
        <v>0</v>
      </c>
      <c r="T898" s="17">
        <v>0.55427784357532195</v>
      </c>
      <c r="U898" s="17">
        <v>0.26407019538457299</v>
      </c>
      <c r="V898" s="17">
        <v>0.347320198126079</v>
      </c>
      <c r="W898" s="17">
        <v>0.17050297307029899</v>
      </c>
      <c r="X898" s="17">
        <v>0</v>
      </c>
      <c r="Y898" s="17">
        <v>0.14783724830204201</v>
      </c>
      <c r="Z898" s="17">
        <v>0</v>
      </c>
      <c r="AA898" s="17">
        <v>0.31362664581903998</v>
      </c>
      <c r="AB898" s="17">
        <v>0.346638089378842</v>
      </c>
      <c r="AC898" s="17">
        <v>0.31034306740960899</v>
      </c>
      <c r="AD898" s="17">
        <v>0.38142878500697402</v>
      </c>
      <c r="AE898" s="17">
        <v>0</v>
      </c>
      <c r="AF898" s="17">
        <v>0</v>
      </c>
      <c r="AG898" s="17">
        <v>0</v>
      </c>
      <c r="AH898" s="17">
        <v>0</v>
      </c>
      <c r="AI898" s="17"/>
      <c r="AJ898" s="17">
        <v>0.32689296616163599</v>
      </c>
      <c r="AK898" s="17">
        <v>0.201794370128832</v>
      </c>
      <c r="AL898" s="17"/>
      <c r="AM898" s="17">
        <v>0.30547032011599101</v>
      </c>
    </row>
    <row r="899" spans="2:39" x14ac:dyDescent="0.35">
      <c r="B899" t="s">
        <v>392</v>
      </c>
      <c r="C899" s="17">
        <v>0.213539490382364</v>
      </c>
      <c r="D899" s="17">
        <v>0.306191546575247</v>
      </c>
      <c r="E899" s="17">
        <v>0.13900520516541601</v>
      </c>
      <c r="F899" s="17"/>
      <c r="G899" s="17">
        <v>0.182939291214401</v>
      </c>
      <c r="H899" s="17">
        <v>0.26241547644079</v>
      </c>
      <c r="I899" s="17">
        <v>0.22958367997627899</v>
      </c>
      <c r="J899" s="17">
        <v>0.140485675881202</v>
      </c>
      <c r="K899" s="17">
        <v>0.26978467206932499</v>
      </c>
      <c r="L899" s="17">
        <v>0.13849092277969199</v>
      </c>
      <c r="M899" s="17"/>
      <c r="N899" s="17">
        <v>0.146888688956611</v>
      </c>
      <c r="O899" s="17">
        <v>0.20413077300406299</v>
      </c>
      <c r="P899" s="17">
        <v>0.20658864838287599</v>
      </c>
      <c r="Q899" s="17">
        <v>0.22749134564183299</v>
      </c>
      <c r="R899" s="17">
        <v>0.30555859694251603</v>
      </c>
      <c r="S899" s="17">
        <v>0.62718504569433198</v>
      </c>
      <c r="T899" s="17">
        <v>0.23885351625318799</v>
      </c>
      <c r="U899" s="17">
        <v>0.40217688539532997</v>
      </c>
      <c r="V899" s="17">
        <v>0.70870416608529196</v>
      </c>
      <c r="W899" s="17">
        <v>7.3284809102200005E-2</v>
      </c>
      <c r="X899" s="17">
        <v>0</v>
      </c>
      <c r="Y899" s="17">
        <v>0</v>
      </c>
      <c r="Z899" s="17">
        <v>0</v>
      </c>
      <c r="AA899" s="17">
        <v>0.37994220810125701</v>
      </c>
      <c r="AB899" s="17">
        <v>0.291093887327322</v>
      </c>
      <c r="AC899" s="17">
        <v>0.101239053833975</v>
      </c>
      <c r="AD899" s="17">
        <v>0.155171173164462</v>
      </c>
      <c r="AE899" s="17">
        <v>0</v>
      </c>
      <c r="AF899" s="17">
        <v>0</v>
      </c>
      <c r="AG899" s="17">
        <v>0</v>
      </c>
      <c r="AH899" s="17">
        <v>0</v>
      </c>
      <c r="AI899" s="17"/>
      <c r="AJ899" s="17">
        <v>0.21694824398326301</v>
      </c>
      <c r="AK899" s="17">
        <v>0.21723611678797899</v>
      </c>
      <c r="AL899" s="17"/>
      <c r="AM899" s="17">
        <v>0.24177806901572599</v>
      </c>
    </row>
    <row r="900" spans="2:39" x14ac:dyDescent="0.35">
      <c r="B900" t="s">
        <v>62</v>
      </c>
      <c r="C900" s="17">
        <v>2.6551127743764499E-2</v>
      </c>
      <c r="D900" s="17">
        <v>8.6957130072543003E-3</v>
      </c>
      <c r="E900" s="17">
        <v>4.0914981384178102E-2</v>
      </c>
      <c r="F900" s="17"/>
      <c r="G900" s="17">
        <v>0</v>
      </c>
      <c r="H900" s="17">
        <v>0</v>
      </c>
      <c r="I900" s="17">
        <v>5.2311604863089799E-2</v>
      </c>
      <c r="J900" s="17">
        <v>8.1499627089950705E-2</v>
      </c>
      <c r="K900" s="17">
        <v>0</v>
      </c>
      <c r="L900" s="17">
        <v>0</v>
      </c>
      <c r="M900" s="17"/>
      <c r="N900" s="17">
        <v>0</v>
      </c>
      <c r="O900" s="17">
        <v>3.16553553067601E-2</v>
      </c>
      <c r="P900" s="17">
        <v>0</v>
      </c>
      <c r="Q900" s="17">
        <v>4.4878273991101301E-2</v>
      </c>
      <c r="R900" s="17">
        <v>0</v>
      </c>
      <c r="S900" s="17">
        <v>0</v>
      </c>
      <c r="T900" s="17">
        <v>0</v>
      </c>
      <c r="U900" s="17">
        <v>0.295257323115311</v>
      </c>
      <c r="V900" s="17">
        <v>0</v>
      </c>
      <c r="W900" s="17">
        <v>0</v>
      </c>
      <c r="X900" s="17">
        <v>0.59486211780046905</v>
      </c>
      <c r="Y900" s="17">
        <v>0</v>
      </c>
      <c r="Z900" s="17">
        <v>0</v>
      </c>
      <c r="AA900" s="17">
        <v>0</v>
      </c>
      <c r="AB900" s="17">
        <v>0</v>
      </c>
      <c r="AC900" s="17">
        <v>0</v>
      </c>
      <c r="AD900" s="17">
        <v>0</v>
      </c>
      <c r="AE900" s="17">
        <v>0</v>
      </c>
      <c r="AF900" s="17">
        <v>0</v>
      </c>
      <c r="AG900" s="17">
        <v>0</v>
      </c>
      <c r="AH900" s="17">
        <v>0</v>
      </c>
      <c r="AI900" s="17"/>
      <c r="AJ900" s="17">
        <v>1.15962274836035E-2</v>
      </c>
      <c r="AK900" s="17">
        <v>3.4931012471941199E-2</v>
      </c>
      <c r="AL900" s="17"/>
      <c r="AM900" s="17">
        <v>3.1816694532413897E-2</v>
      </c>
    </row>
    <row r="901" spans="2:39" x14ac:dyDescent="0.35">
      <c r="B901" t="s">
        <v>63</v>
      </c>
      <c r="C901" s="17">
        <v>4.69289378547137E-2</v>
      </c>
      <c r="D901" s="17">
        <v>8.7748200345896497E-3</v>
      </c>
      <c r="E901" s="17">
        <v>7.7622157375778406E-2</v>
      </c>
      <c r="F901" s="17"/>
      <c r="G901" s="17">
        <v>7.2293735566620193E-2</v>
      </c>
      <c r="H901" s="17">
        <v>1.69002521306056E-2</v>
      </c>
      <c r="I901" s="17">
        <v>3.1479696532145003E-2</v>
      </c>
      <c r="J901" s="17">
        <v>4.6575824347415397E-2</v>
      </c>
      <c r="K901" s="17">
        <v>0.10647631457381</v>
      </c>
      <c r="L901" s="17">
        <v>0</v>
      </c>
      <c r="M901" s="17"/>
      <c r="N901" s="17">
        <v>0.245319003874272</v>
      </c>
      <c r="O901" s="17">
        <v>2.8636288598301401E-2</v>
      </c>
      <c r="P901" s="17">
        <v>2.2968771326041401E-2</v>
      </c>
      <c r="Q901" s="17">
        <v>4.4596199996916497E-2</v>
      </c>
      <c r="R901" s="17">
        <v>0</v>
      </c>
      <c r="S901" s="17">
        <v>0</v>
      </c>
      <c r="T901" s="17">
        <v>9.3167279382854504E-2</v>
      </c>
      <c r="U901" s="17">
        <v>0</v>
      </c>
      <c r="V901" s="17">
        <v>0.14564791695735399</v>
      </c>
      <c r="W901" s="17">
        <v>3.7707927196992501E-2</v>
      </c>
      <c r="X901" s="17">
        <v>0</v>
      </c>
      <c r="Y901" s="17">
        <v>0</v>
      </c>
      <c r="Z901" s="17">
        <v>0</v>
      </c>
      <c r="AA901" s="17">
        <v>0</v>
      </c>
      <c r="AB901" s="17">
        <v>0</v>
      </c>
      <c r="AC901" s="17">
        <v>0</v>
      </c>
      <c r="AD901" s="17">
        <v>0</v>
      </c>
      <c r="AE901" s="17">
        <v>0</v>
      </c>
      <c r="AF901" s="17">
        <v>0</v>
      </c>
      <c r="AG901" s="17">
        <v>0</v>
      </c>
      <c r="AH901" s="17">
        <v>0</v>
      </c>
      <c r="AI901" s="17"/>
      <c r="AJ901" s="17">
        <v>4.2266048991808497E-2</v>
      </c>
      <c r="AK901" s="17">
        <v>3.9723652909685103E-2</v>
      </c>
      <c r="AL901" s="17"/>
      <c r="AM901" s="17">
        <v>6.8496602649185195E-2</v>
      </c>
    </row>
    <row r="902" spans="2:39" x14ac:dyDescent="0.35">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row>
    <row r="903" spans="2:39" x14ac:dyDescent="0.35">
      <c r="B903" s="6" t="s">
        <v>401</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row>
    <row r="904" spans="2:39" x14ac:dyDescent="0.35">
      <c r="B904" s="24" t="s">
        <v>402</v>
      </c>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row>
    <row r="905" spans="2:39" x14ac:dyDescent="0.35">
      <c r="B905" t="s">
        <v>390</v>
      </c>
      <c r="C905" s="17">
        <v>0.32865308204561799</v>
      </c>
      <c r="D905" s="17">
        <v>0.35885964872535703</v>
      </c>
      <c r="E905" s="17">
        <v>0.25637668129021501</v>
      </c>
      <c r="F905" s="17"/>
      <c r="G905" s="17">
        <v>0.37260920969386602</v>
      </c>
      <c r="H905" s="17">
        <v>0.42373476097097901</v>
      </c>
      <c r="I905" s="17">
        <v>0.24650574972872799</v>
      </c>
      <c r="J905" s="17">
        <v>0.35898747439943401</v>
      </c>
      <c r="K905" s="17">
        <v>0.198227667725698</v>
      </c>
      <c r="L905" s="17">
        <v>0.379932021204957</v>
      </c>
      <c r="M905" s="17"/>
      <c r="N905" s="17">
        <v>0.22046351693466901</v>
      </c>
      <c r="O905" s="17">
        <v>0.34709378053681</v>
      </c>
      <c r="P905" s="17">
        <v>0.60722567302028296</v>
      </c>
      <c r="Q905" s="17">
        <v>0</v>
      </c>
      <c r="R905" s="17">
        <v>0.56349683166026798</v>
      </c>
      <c r="S905" s="17" t="s">
        <v>85</v>
      </c>
      <c r="T905" s="17">
        <v>0.31880323763830298</v>
      </c>
      <c r="U905" s="17">
        <v>0</v>
      </c>
      <c r="V905" s="17">
        <v>0.29440444023141898</v>
      </c>
      <c r="W905" s="17">
        <v>0.18424015781101899</v>
      </c>
      <c r="X905" s="17" t="s">
        <v>85</v>
      </c>
      <c r="Y905" s="17">
        <v>0</v>
      </c>
      <c r="Z905" s="17">
        <v>0</v>
      </c>
      <c r="AA905" s="17">
        <v>0.78056397958636703</v>
      </c>
      <c r="AB905" s="17" t="s">
        <v>85</v>
      </c>
      <c r="AC905" s="17">
        <v>1</v>
      </c>
      <c r="AD905" s="17">
        <v>1</v>
      </c>
      <c r="AE905" s="17" t="s">
        <v>85</v>
      </c>
      <c r="AF905" s="17">
        <v>0</v>
      </c>
      <c r="AG905" s="17">
        <v>1</v>
      </c>
      <c r="AH905" s="17">
        <v>0</v>
      </c>
      <c r="AI905" s="17"/>
      <c r="AJ905" s="17">
        <v>0.36462037569577999</v>
      </c>
      <c r="AK905" s="17">
        <v>0.31529350672169099</v>
      </c>
      <c r="AL905" s="17"/>
      <c r="AM905" s="17">
        <v>0.33002327478867099</v>
      </c>
    </row>
    <row r="906" spans="2:39" x14ac:dyDescent="0.35">
      <c r="B906" t="s">
        <v>391</v>
      </c>
      <c r="C906" s="17">
        <v>0.283595034809416</v>
      </c>
      <c r="D906" s="17">
        <v>0.30984829276249398</v>
      </c>
      <c r="E906" s="17">
        <v>0.22077786617620199</v>
      </c>
      <c r="F906" s="17"/>
      <c r="G906" s="17">
        <v>0.43838112241032001</v>
      </c>
      <c r="H906" s="17">
        <v>0.16196697297625201</v>
      </c>
      <c r="I906" s="17">
        <v>0.225179222823152</v>
      </c>
      <c r="J906" s="17">
        <v>7.7230628284539998E-2</v>
      </c>
      <c r="K906" s="17">
        <v>0.29491540030395802</v>
      </c>
      <c r="L906" s="17">
        <v>0.38447983564635502</v>
      </c>
      <c r="M906" s="17"/>
      <c r="N906" s="17">
        <v>0.47859904231765299</v>
      </c>
      <c r="O906" s="17">
        <v>0.171575011197386</v>
      </c>
      <c r="P906" s="17">
        <v>0.10329254454829</v>
      </c>
      <c r="Q906" s="17">
        <v>1</v>
      </c>
      <c r="R906" s="17">
        <v>0.21473922632294301</v>
      </c>
      <c r="S906" s="17" t="s">
        <v>85</v>
      </c>
      <c r="T906" s="17">
        <v>0.31787165003686202</v>
      </c>
      <c r="U906" s="17">
        <v>1</v>
      </c>
      <c r="V906" s="17">
        <v>0.35279777988429101</v>
      </c>
      <c r="W906" s="17">
        <v>0.50261758541537704</v>
      </c>
      <c r="X906" s="17" t="s">
        <v>85</v>
      </c>
      <c r="Y906" s="17">
        <v>0</v>
      </c>
      <c r="Z906" s="17">
        <v>0</v>
      </c>
      <c r="AA906" s="17">
        <v>0.78056397958636703</v>
      </c>
      <c r="AB906" s="17" t="s">
        <v>85</v>
      </c>
      <c r="AC906" s="17">
        <v>0</v>
      </c>
      <c r="AD906" s="17">
        <v>0</v>
      </c>
      <c r="AE906" s="17" t="s">
        <v>85</v>
      </c>
      <c r="AF906" s="17">
        <v>0</v>
      </c>
      <c r="AG906" s="17">
        <v>0</v>
      </c>
      <c r="AH906" s="17">
        <v>0</v>
      </c>
      <c r="AI906" s="17"/>
      <c r="AJ906" s="17">
        <v>0.16075672304048799</v>
      </c>
      <c r="AK906" s="17">
        <v>0.32922170037683002</v>
      </c>
      <c r="AL906" s="17"/>
      <c r="AM906" s="17">
        <v>0.36188217492371799</v>
      </c>
    </row>
    <row r="907" spans="2:39" x14ac:dyDescent="0.35">
      <c r="B907" t="s">
        <v>393</v>
      </c>
      <c r="C907" s="17">
        <v>0.28296111741366597</v>
      </c>
      <c r="D907" s="17">
        <v>0.27031903304937699</v>
      </c>
      <c r="E907" s="17">
        <v>0.313210313410833</v>
      </c>
      <c r="F907" s="17"/>
      <c r="G907" s="17">
        <v>0.35735455937674698</v>
      </c>
      <c r="H907" s="17">
        <v>0.272023312089124</v>
      </c>
      <c r="I907" s="17">
        <v>0.123252874864364</v>
      </c>
      <c r="J907" s="17">
        <v>0.16347723778068399</v>
      </c>
      <c r="K907" s="17">
        <v>0.29051726204720002</v>
      </c>
      <c r="L907" s="17">
        <v>0.35425376066910502</v>
      </c>
      <c r="M907" s="17"/>
      <c r="N907" s="17">
        <v>0.13114539458149699</v>
      </c>
      <c r="O907" s="17">
        <v>0.518668791734196</v>
      </c>
      <c r="P907" s="17">
        <v>0.28554865395943402</v>
      </c>
      <c r="Q907" s="17">
        <v>0</v>
      </c>
      <c r="R907" s="17">
        <v>0</v>
      </c>
      <c r="S907" s="17" t="s">
        <v>85</v>
      </c>
      <c r="T907" s="17">
        <v>0.47342267806407301</v>
      </c>
      <c r="U907" s="17">
        <v>0</v>
      </c>
      <c r="V907" s="17">
        <v>0</v>
      </c>
      <c r="W907" s="17">
        <v>0.31314225677360302</v>
      </c>
      <c r="X907" s="17" t="s">
        <v>85</v>
      </c>
      <c r="Y907" s="17">
        <v>0.50992217240009896</v>
      </c>
      <c r="Z907" s="17">
        <v>0</v>
      </c>
      <c r="AA907" s="17">
        <v>0</v>
      </c>
      <c r="AB907" s="17" t="s">
        <v>85</v>
      </c>
      <c r="AC907" s="17">
        <v>0</v>
      </c>
      <c r="AD907" s="17">
        <v>1</v>
      </c>
      <c r="AE907" s="17" t="s">
        <v>85</v>
      </c>
      <c r="AF907" s="17">
        <v>0.58556063654078305</v>
      </c>
      <c r="AG907" s="17">
        <v>0.5</v>
      </c>
      <c r="AH907" s="17">
        <v>0</v>
      </c>
      <c r="AI907" s="17"/>
      <c r="AJ907" s="17">
        <v>0.106278152228654</v>
      </c>
      <c r="AK907" s="17">
        <v>0.34858766704518501</v>
      </c>
      <c r="AL907" s="17"/>
      <c r="AM907" s="17">
        <v>0.25871838669091102</v>
      </c>
    </row>
    <row r="908" spans="2:39" x14ac:dyDescent="0.35">
      <c r="B908" t="s">
        <v>389</v>
      </c>
      <c r="C908" s="17">
        <v>0.27944433420169201</v>
      </c>
      <c r="D908" s="17">
        <v>0.34705294323702102</v>
      </c>
      <c r="E908" s="17">
        <v>0.11767464441995699</v>
      </c>
      <c r="F908" s="17"/>
      <c r="G908" s="17">
        <v>0.36791806886337403</v>
      </c>
      <c r="H908" s="17">
        <v>0.40953830723474499</v>
      </c>
      <c r="I908" s="17">
        <v>0.225179222823152</v>
      </c>
      <c r="J908" s="17">
        <v>0.43494556141877699</v>
      </c>
      <c r="K908" s="17">
        <v>0.27206031312516699</v>
      </c>
      <c r="L908" s="17">
        <v>0.128359294621571</v>
      </c>
      <c r="M908" s="17"/>
      <c r="N908" s="17">
        <v>0</v>
      </c>
      <c r="O908" s="17">
        <v>0.518668791734196</v>
      </c>
      <c r="P908" s="17">
        <v>0.47567102031456299</v>
      </c>
      <c r="Q908" s="17">
        <v>0</v>
      </c>
      <c r="R908" s="17">
        <v>0</v>
      </c>
      <c r="S908" s="17" t="s">
        <v>85</v>
      </c>
      <c r="T908" s="17">
        <v>0.63438172850633701</v>
      </c>
      <c r="U908" s="17">
        <v>1</v>
      </c>
      <c r="V908" s="17">
        <v>0.35279777988429101</v>
      </c>
      <c r="W908" s="17">
        <v>0</v>
      </c>
      <c r="X908" s="17" t="s">
        <v>85</v>
      </c>
      <c r="Y908" s="17">
        <v>0.49007782759990098</v>
      </c>
      <c r="Z908" s="17">
        <v>0</v>
      </c>
      <c r="AA908" s="17">
        <v>0</v>
      </c>
      <c r="AB908" s="17" t="s">
        <v>85</v>
      </c>
      <c r="AC908" s="17">
        <v>0</v>
      </c>
      <c r="AD908" s="17">
        <v>0</v>
      </c>
      <c r="AE908" s="17" t="s">
        <v>85</v>
      </c>
      <c r="AF908" s="17">
        <v>0.414439363459217</v>
      </c>
      <c r="AG908" s="17">
        <v>0</v>
      </c>
      <c r="AH908" s="17">
        <v>0</v>
      </c>
      <c r="AI908" s="17"/>
      <c r="AJ908" s="17">
        <v>0.30406141302039302</v>
      </c>
      <c r="AK908" s="17">
        <v>0.27030064599617198</v>
      </c>
      <c r="AL908" s="17"/>
      <c r="AM908" s="17">
        <v>0.42030731515809899</v>
      </c>
    </row>
    <row r="909" spans="2:39" x14ac:dyDescent="0.35">
      <c r="B909" t="s">
        <v>392</v>
      </c>
      <c r="C909" s="17">
        <v>0.23474790893384001</v>
      </c>
      <c r="D909" s="17">
        <v>0.20738007869074401</v>
      </c>
      <c r="E909" s="17">
        <v>0.30023195706906097</v>
      </c>
      <c r="F909" s="17"/>
      <c r="G909" s="17">
        <v>0.30114472798554298</v>
      </c>
      <c r="H909" s="17">
        <v>0.17577959587681599</v>
      </c>
      <c r="I909" s="17">
        <v>0.123252874864364</v>
      </c>
      <c r="J909" s="17">
        <v>0.38305527531757999</v>
      </c>
      <c r="K909" s="17">
        <v>0.20992238004708799</v>
      </c>
      <c r="L909" s="17">
        <v>0.25157272658338498</v>
      </c>
      <c r="M909" s="17"/>
      <c r="N909" s="17">
        <v>0.22046351693466901</v>
      </c>
      <c r="O909" s="17">
        <v>0.134237427728994</v>
      </c>
      <c r="P909" s="17">
        <v>0.210518217568573</v>
      </c>
      <c r="Q909" s="17">
        <v>1</v>
      </c>
      <c r="R909" s="17">
        <v>0.65124239466267497</v>
      </c>
      <c r="S909" s="17" t="s">
        <v>85</v>
      </c>
      <c r="T909" s="17">
        <v>0.26688983321247201</v>
      </c>
      <c r="U909" s="17">
        <v>0</v>
      </c>
      <c r="V909" s="17">
        <v>0</v>
      </c>
      <c r="W909" s="17">
        <v>0.18424015781101899</v>
      </c>
      <c r="X909" s="17" t="s">
        <v>85</v>
      </c>
      <c r="Y909" s="17">
        <v>1</v>
      </c>
      <c r="Z909" s="17">
        <v>0</v>
      </c>
      <c r="AA909" s="17">
        <v>0.78056397958636703</v>
      </c>
      <c r="AB909" s="17" t="s">
        <v>85</v>
      </c>
      <c r="AC909" s="17">
        <v>0</v>
      </c>
      <c r="AD909" s="17">
        <v>0</v>
      </c>
      <c r="AE909" s="17" t="s">
        <v>85</v>
      </c>
      <c r="AF909" s="17">
        <v>0</v>
      </c>
      <c r="AG909" s="17">
        <v>0.5</v>
      </c>
      <c r="AH909" s="17">
        <v>0</v>
      </c>
      <c r="AI909" s="17"/>
      <c r="AJ909" s="17">
        <v>0.24909359240585499</v>
      </c>
      <c r="AK909" s="17">
        <v>0.22941939462354199</v>
      </c>
      <c r="AL909" s="17"/>
      <c r="AM909" s="17">
        <v>0.19364661388548299</v>
      </c>
    </row>
    <row r="910" spans="2:39" x14ac:dyDescent="0.35">
      <c r="B910" t="s">
        <v>394</v>
      </c>
      <c r="C910" s="17">
        <v>0.21292742344208501</v>
      </c>
      <c r="D910" s="17">
        <v>0.132358110686703</v>
      </c>
      <c r="E910" s="17">
        <v>0.40570868186961501</v>
      </c>
      <c r="F910" s="17"/>
      <c r="G910" s="17">
        <v>0.220448374411127</v>
      </c>
      <c r="H910" s="17">
        <v>0.32950502681025601</v>
      </c>
      <c r="I910" s="17">
        <v>0.65156790231248396</v>
      </c>
      <c r="J910" s="17">
        <v>0</v>
      </c>
      <c r="K910" s="17">
        <v>0.27826980099446902</v>
      </c>
      <c r="L910" s="17">
        <v>0</v>
      </c>
      <c r="M910" s="17"/>
      <c r="N910" s="17">
        <v>0.56791716467082498</v>
      </c>
      <c r="O910" s="17">
        <v>0</v>
      </c>
      <c r="P910" s="17">
        <v>0.31381076211686298</v>
      </c>
      <c r="Q910" s="17">
        <v>0</v>
      </c>
      <c r="R910" s="17">
        <v>0.43650316833973202</v>
      </c>
      <c r="S910" s="17" t="s">
        <v>85</v>
      </c>
      <c r="T910" s="17">
        <v>7.4329167691389003E-2</v>
      </c>
      <c r="U910" s="17">
        <v>0</v>
      </c>
      <c r="V910" s="17">
        <v>0.64720222011571005</v>
      </c>
      <c r="W910" s="17">
        <v>6.7068634896669102E-2</v>
      </c>
      <c r="X910" s="17" t="s">
        <v>85</v>
      </c>
      <c r="Y910" s="17">
        <v>0</v>
      </c>
      <c r="Z910" s="17">
        <v>1</v>
      </c>
      <c r="AA910" s="17">
        <v>0.219436020413633</v>
      </c>
      <c r="AB910" s="17" t="s">
        <v>85</v>
      </c>
      <c r="AC910" s="17">
        <v>0</v>
      </c>
      <c r="AD910" s="17">
        <v>0</v>
      </c>
      <c r="AE910" s="17" t="s">
        <v>85</v>
      </c>
      <c r="AF910" s="17">
        <v>0</v>
      </c>
      <c r="AG910" s="17">
        <v>0.5</v>
      </c>
      <c r="AH910" s="17">
        <v>1</v>
      </c>
      <c r="AI910" s="17"/>
      <c r="AJ910" s="17">
        <v>0.44325578134177901</v>
      </c>
      <c r="AK910" s="17">
        <v>0.127375002497472</v>
      </c>
      <c r="AL910" s="17"/>
      <c r="AM910" s="17">
        <v>0.41752939116682902</v>
      </c>
    </row>
    <row r="911" spans="2:39" x14ac:dyDescent="0.35">
      <c r="B911" t="s">
        <v>60</v>
      </c>
      <c r="C911" s="17">
        <v>0.158343656440808</v>
      </c>
      <c r="D911" s="17">
        <v>0.17650396436597299</v>
      </c>
      <c r="E911" s="17">
        <v>0.114890797088835</v>
      </c>
      <c r="F911" s="17"/>
      <c r="G911" s="17">
        <v>0.25066255720095598</v>
      </c>
      <c r="H911" s="17">
        <v>0.19136203653806599</v>
      </c>
      <c r="I911" s="17">
        <v>0.34843209768751598</v>
      </c>
      <c r="J911" s="17">
        <v>7.1471586911711502E-2</v>
      </c>
      <c r="K911" s="17">
        <v>7.6242713479836605E-2</v>
      </c>
      <c r="L911" s="17">
        <v>0.13290710906296899</v>
      </c>
      <c r="M911" s="17"/>
      <c r="N911" s="17">
        <v>0</v>
      </c>
      <c r="O911" s="17">
        <v>0</v>
      </c>
      <c r="P911" s="17">
        <v>0</v>
      </c>
      <c r="Q911" s="17">
        <v>1</v>
      </c>
      <c r="R911" s="17">
        <v>0</v>
      </c>
      <c r="S911" s="17" t="s">
        <v>85</v>
      </c>
      <c r="T911" s="17">
        <v>0.30650252257881599</v>
      </c>
      <c r="U911" s="17">
        <v>0</v>
      </c>
      <c r="V911" s="17">
        <v>0.64720222011571005</v>
      </c>
      <c r="W911" s="17">
        <v>0.25130879270768902</v>
      </c>
      <c r="X911" s="17" t="s">
        <v>85</v>
      </c>
      <c r="Y911" s="17">
        <v>0</v>
      </c>
      <c r="Z911" s="17">
        <v>0</v>
      </c>
      <c r="AA911" s="17">
        <v>0</v>
      </c>
      <c r="AB911" s="17" t="s">
        <v>85</v>
      </c>
      <c r="AC911" s="17">
        <v>0</v>
      </c>
      <c r="AD911" s="17">
        <v>0</v>
      </c>
      <c r="AE911" s="17" t="s">
        <v>85</v>
      </c>
      <c r="AF911" s="17">
        <v>0</v>
      </c>
      <c r="AG911" s="17">
        <v>0.5</v>
      </c>
      <c r="AH911" s="17">
        <v>0</v>
      </c>
      <c r="AI911" s="17"/>
      <c r="AJ911" s="17">
        <v>0.29818296039694597</v>
      </c>
      <c r="AK911" s="17">
        <v>0.10640219727464199</v>
      </c>
      <c r="AL911" s="17"/>
      <c r="AM911" s="17">
        <v>0.120197834772231</v>
      </c>
    </row>
    <row r="912" spans="2:39" x14ac:dyDescent="0.35">
      <c r="B912" t="s">
        <v>62</v>
      </c>
      <c r="C912" s="17">
        <v>2.1406668193510701E-2</v>
      </c>
      <c r="D912" s="17">
        <v>3.0353183839283399E-2</v>
      </c>
      <c r="E912" s="17">
        <v>0</v>
      </c>
      <c r="F912" s="17"/>
      <c r="G912" s="17">
        <v>0</v>
      </c>
      <c r="H912" s="17">
        <v>0</v>
      </c>
      <c r="I912" s="17">
        <v>0</v>
      </c>
      <c r="J912" s="17">
        <v>0</v>
      </c>
      <c r="K912" s="17">
        <v>9.0916573508331405E-2</v>
      </c>
      <c r="L912" s="17">
        <v>0</v>
      </c>
      <c r="M912" s="17"/>
      <c r="N912" s="17">
        <v>0.30093744074767798</v>
      </c>
      <c r="O912" s="17">
        <v>0</v>
      </c>
      <c r="P912" s="17">
        <v>0</v>
      </c>
      <c r="Q912" s="17">
        <v>0</v>
      </c>
      <c r="R912" s="17">
        <v>0</v>
      </c>
      <c r="S912" s="17" t="s">
        <v>85</v>
      </c>
      <c r="T912" s="17">
        <v>0</v>
      </c>
      <c r="U912" s="17">
        <v>0</v>
      </c>
      <c r="V912" s="17">
        <v>0</v>
      </c>
      <c r="W912" s="17">
        <v>0</v>
      </c>
      <c r="X912" s="17" t="s">
        <v>85</v>
      </c>
      <c r="Y912" s="17">
        <v>0</v>
      </c>
      <c r="Z912" s="17">
        <v>0</v>
      </c>
      <c r="AA912" s="17">
        <v>0</v>
      </c>
      <c r="AB912" s="17" t="s">
        <v>85</v>
      </c>
      <c r="AC912" s="17">
        <v>0</v>
      </c>
      <c r="AD912" s="17">
        <v>0</v>
      </c>
      <c r="AE912" s="17" t="s">
        <v>85</v>
      </c>
      <c r="AF912" s="17">
        <v>0</v>
      </c>
      <c r="AG912" s="17">
        <v>0</v>
      </c>
      <c r="AH912" s="17">
        <v>0</v>
      </c>
      <c r="AI912" s="17"/>
      <c r="AJ912" s="17">
        <v>0</v>
      </c>
      <c r="AK912" s="17">
        <v>2.9357891850957399E-2</v>
      </c>
      <c r="AL912" s="17"/>
      <c r="AM912" s="17">
        <v>0</v>
      </c>
    </row>
    <row r="913" spans="3:39" x14ac:dyDescent="0.35">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row>
    <row r="914" spans="3:39" x14ac:dyDescent="0.3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M21"/>
  <sheetViews>
    <sheetView showGridLines="0" topLeftCell="A7" workbookViewId="0">
      <pane xSplit="2" topLeftCell="AA1" activePane="topRight" state="frozen"/>
      <selection pane="topRight" activeCell="AF12" sqref="AF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ht="29" x14ac:dyDescent="0.35">
      <c r="B9" s="18" t="s">
        <v>56</v>
      </c>
      <c r="C9" s="17">
        <v>0.47616446769155402</v>
      </c>
      <c r="D9" s="17">
        <v>0.45510121380673502</v>
      </c>
      <c r="E9" s="17">
        <v>0.49591897040253502</v>
      </c>
      <c r="F9" s="17"/>
      <c r="G9" s="17">
        <v>0.55428823980146202</v>
      </c>
      <c r="H9" s="17">
        <v>0.50907346522599894</v>
      </c>
      <c r="I9" s="17">
        <v>0.42651119797425802</v>
      </c>
      <c r="J9" s="17">
        <v>0.50053201012829096</v>
      </c>
      <c r="K9" s="17">
        <v>0.48520387682966398</v>
      </c>
      <c r="L9" s="17">
        <v>0.42410358026552802</v>
      </c>
      <c r="M9" s="17"/>
      <c r="N9" s="17">
        <v>0.51905844252075195</v>
      </c>
      <c r="O9" s="17">
        <v>0.46114447908661199</v>
      </c>
      <c r="P9" s="17">
        <v>0.45024392828330101</v>
      </c>
      <c r="Q9" s="17">
        <v>0.47616356596599901</v>
      </c>
      <c r="R9" s="17">
        <v>0.51970635151079503</v>
      </c>
      <c r="S9" s="17">
        <v>0.66731481679347704</v>
      </c>
      <c r="T9" s="17">
        <v>0.53352433039896996</v>
      </c>
      <c r="U9" s="17">
        <v>0.33945959131111197</v>
      </c>
      <c r="V9" s="17">
        <v>0.38281101624826303</v>
      </c>
      <c r="W9" s="17">
        <v>0.46979639902834402</v>
      </c>
      <c r="X9" s="17">
        <v>0.314051490421833</v>
      </c>
      <c r="Y9" s="17">
        <v>0.52689497640209504</v>
      </c>
      <c r="Z9" s="17">
        <v>0.47844515102386498</v>
      </c>
      <c r="AA9" s="17">
        <v>0.58163127792332303</v>
      </c>
      <c r="AB9" s="17">
        <v>0.37389513207476599</v>
      </c>
      <c r="AC9" s="17">
        <v>0.69593954128049895</v>
      </c>
      <c r="AD9" s="17">
        <v>0.56280946990672598</v>
      </c>
      <c r="AE9" s="17">
        <v>0.69860701368987099</v>
      </c>
      <c r="AF9" s="17">
        <v>0.19200040839650501</v>
      </c>
      <c r="AG9" s="17">
        <v>0.69021878341105303</v>
      </c>
      <c r="AH9" s="17">
        <v>0.61725707807922703</v>
      </c>
      <c r="AI9" s="17"/>
      <c r="AJ9" s="17">
        <v>0.47572783526215101</v>
      </c>
      <c r="AK9" s="17">
        <v>0.478247862289851</v>
      </c>
      <c r="AL9" s="17"/>
      <c r="AM9" s="17">
        <v>0.49259144816227401</v>
      </c>
    </row>
    <row r="10" spans="2:39" ht="29" x14ac:dyDescent="0.35">
      <c r="B10" s="18" t="s">
        <v>57</v>
      </c>
      <c r="C10" s="17">
        <v>0.453221436380773</v>
      </c>
      <c r="D10" s="17">
        <v>0.43439510755952998</v>
      </c>
      <c r="E10" s="17">
        <v>0.47177223380328698</v>
      </c>
      <c r="F10" s="17"/>
      <c r="G10" s="17">
        <v>0.58090322921320003</v>
      </c>
      <c r="H10" s="17">
        <v>0.49853439476795502</v>
      </c>
      <c r="I10" s="17">
        <v>0.60635997118471596</v>
      </c>
      <c r="J10" s="17">
        <v>0.440425279048962</v>
      </c>
      <c r="K10" s="17">
        <v>0.39064678500154898</v>
      </c>
      <c r="L10" s="17">
        <v>0.24799126558868001</v>
      </c>
      <c r="M10" s="17"/>
      <c r="N10" s="17">
        <v>0.398238698936351</v>
      </c>
      <c r="O10" s="17">
        <v>0.51499294244097704</v>
      </c>
      <c r="P10" s="17">
        <v>0.45570532212486498</v>
      </c>
      <c r="Q10" s="17">
        <v>0.48220930513212301</v>
      </c>
      <c r="R10" s="17">
        <v>0.46455460157058098</v>
      </c>
      <c r="S10" s="17">
        <v>0.46539280440732</v>
      </c>
      <c r="T10" s="17">
        <v>0.37562193958756002</v>
      </c>
      <c r="U10" s="17">
        <v>0.38308478414874803</v>
      </c>
      <c r="V10" s="17">
        <v>0.569920327158151</v>
      </c>
      <c r="W10" s="17">
        <v>0.39966499668128203</v>
      </c>
      <c r="X10" s="17">
        <v>0.55408516078731695</v>
      </c>
      <c r="Y10" s="17">
        <v>0.158701615601511</v>
      </c>
      <c r="Z10" s="17">
        <v>0.47600919902663402</v>
      </c>
      <c r="AA10" s="17">
        <v>0.56315931397643904</v>
      </c>
      <c r="AB10" s="17">
        <v>0.53472719148569403</v>
      </c>
      <c r="AC10" s="17">
        <v>0.56271538345807004</v>
      </c>
      <c r="AD10" s="17">
        <v>0.49549103488766499</v>
      </c>
      <c r="AE10" s="17">
        <v>0.28838948570955503</v>
      </c>
      <c r="AF10" s="17">
        <v>0.39096779846577501</v>
      </c>
      <c r="AG10" s="17">
        <v>0.44371685375252301</v>
      </c>
      <c r="AH10" s="17">
        <v>0</v>
      </c>
      <c r="AI10" s="17"/>
      <c r="AJ10" s="17">
        <v>0.538858194452429</v>
      </c>
      <c r="AK10" s="17">
        <v>0.41843934000928501</v>
      </c>
      <c r="AL10" s="17"/>
      <c r="AM10" s="17">
        <v>0.64724569806354904</v>
      </c>
    </row>
    <row r="11" spans="2:39" ht="29" x14ac:dyDescent="0.35">
      <c r="B11" s="18" t="s">
        <v>58</v>
      </c>
      <c r="C11" s="17">
        <v>0.390492725035682</v>
      </c>
      <c r="D11" s="17">
        <v>0.36138590668607901</v>
      </c>
      <c r="E11" s="17">
        <v>0.42006387954994501</v>
      </c>
      <c r="F11" s="17"/>
      <c r="G11" s="17">
        <v>0.463372809016107</v>
      </c>
      <c r="H11" s="17">
        <v>0.48815068035588699</v>
      </c>
      <c r="I11" s="17">
        <v>0.35119087621106498</v>
      </c>
      <c r="J11" s="17">
        <v>0.42801556629375798</v>
      </c>
      <c r="K11" s="17">
        <v>0.34168375456120498</v>
      </c>
      <c r="L11" s="17">
        <v>0.31574414149089802</v>
      </c>
      <c r="M11" s="17"/>
      <c r="N11" s="17">
        <v>0.421976647325013</v>
      </c>
      <c r="O11" s="17">
        <v>0.3044932983768</v>
      </c>
      <c r="P11" s="17">
        <v>0.39264396118235001</v>
      </c>
      <c r="Q11" s="17">
        <v>0.38421960622022799</v>
      </c>
      <c r="R11" s="17">
        <v>0.382072421675615</v>
      </c>
      <c r="S11" s="17">
        <v>0.54684796739067199</v>
      </c>
      <c r="T11" s="17">
        <v>0.36621288035188099</v>
      </c>
      <c r="U11" s="17">
        <v>0.626002303420644</v>
      </c>
      <c r="V11" s="17">
        <v>0.35895671519824301</v>
      </c>
      <c r="W11" s="17">
        <v>0.47471101798681598</v>
      </c>
      <c r="X11" s="17">
        <v>0.50220064097276196</v>
      </c>
      <c r="Y11" s="17">
        <v>0.418664352449717</v>
      </c>
      <c r="Z11" s="17">
        <v>0.416943655323189</v>
      </c>
      <c r="AA11" s="17">
        <v>0.44994162746493999</v>
      </c>
      <c r="AB11" s="17">
        <v>0.42217198785064802</v>
      </c>
      <c r="AC11" s="17">
        <v>0.46548540147406903</v>
      </c>
      <c r="AD11" s="17">
        <v>0.57924611631801204</v>
      </c>
      <c r="AE11" s="17">
        <v>0.69860701368987099</v>
      </c>
      <c r="AF11" s="17">
        <v>9.7671973568086407E-2</v>
      </c>
      <c r="AG11" s="17">
        <v>0.11812266885285801</v>
      </c>
      <c r="AH11" s="17">
        <v>0</v>
      </c>
      <c r="AI11" s="17"/>
      <c r="AJ11" s="17">
        <v>0.408325402716611</v>
      </c>
      <c r="AK11" s="17">
        <v>0.38228176770319999</v>
      </c>
      <c r="AL11" s="17"/>
      <c r="AM11" s="17">
        <v>0.43306181835183899</v>
      </c>
    </row>
    <row r="12" spans="2:39" ht="29" x14ac:dyDescent="0.35">
      <c r="B12" s="18" t="s">
        <v>59</v>
      </c>
      <c r="C12" s="17">
        <v>0.37734004253773701</v>
      </c>
      <c r="D12" s="17">
        <v>0.36696393867614002</v>
      </c>
      <c r="E12" s="17">
        <v>0.38744322545558102</v>
      </c>
      <c r="F12" s="17"/>
      <c r="G12" s="17">
        <v>0.299387774404549</v>
      </c>
      <c r="H12" s="17">
        <v>0.41464517545569402</v>
      </c>
      <c r="I12" s="17">
        <v>0.49081185609663203</v>
      </c>
      <c r="J12" s="17">
        <v>0.369101716835187</v>
      </c>
      <c r="K12" s="17">
        <v>0.31219081169347701</v>
      </c>
      <c r="L12" s="17">
        <v>0.33623104623990602</v>
      </c>
      <c r="M12" s="17"/>
      <c r="N12" s="17">
        <v>0.30627825235427403</v>
      </c>
      <c r="O12" s="17">
        <v>0.39036043656304498</v>
      </c>
      <c r="P12" s="17">
        <v>0.44884621728337298</v>
      </c>
      <c r="Q12" s="17">
        <v>0.336089082318073</v>
      </c>
      <c r="R12" s="17">
        <v>0.31002224470323297</v>
      </c>
      <c r="S12" s="17">
        <v>0.40098836456246101</v>
      </c>
      <c r="T12" s="17">
        <v>0.38745367085037502</v>
      </c>
      <c r="U12" s="17">
        <v>0.190720205116827</v>
      </c>
      <c r="V12" s="17">
        <v>0.46262900638564403</v>
      </c>
      <c r="W12" s="17">
        <v>0.35755774989283901</v>
      </c>
      <c r="X12" s="17">
        <v>0.33241571290708799</v>
      </c>
      <c r="Y12" s="17">
        <v>0.51525861668466699</v>
      </c>
      <c r="Z12" s="17">
        <v>0.402225950451917</v>
      </c>
      <c r="AA12" s="17">
        <v>0.40926803324142502</v>
      </c>
      <c r="AB12" s="17">
        <v>0.39143575516238599</v>
      </c>
      <c r="AC12" s="17">
        <v>0.37637538283314997</v>
      </c>
      <c r="AD12" s="17">
        <v>0.34858160347019002</v>
      </c>
      <c r="AE12" s="17">
        <v>0</v>
      </c>
      <c r="AF12" s="17">
        <v>0.70670417510231198</v>
      </c>
      <c r="AG12" s="17">
        <v>0.360027687264319</v>
      </c>
      <c r="AH12" s="17">
        <v>0.39387268416912502</v>
      </c>
      <c r="AI12" s="17"/>
      <c r="AJ12" s="17">
        <v>0.46731823928730398</v>
      </c>
      <c r="AK12" s="17">
        <v>0.340494449536759</v>
      </c>
      <c r="AL12" s="17"/>
      <c r="AM12" s="17">
        <v>0.41656407382917299</v>
      </c>
    </row>
    <row r="13" spans="2:39" x14ac:dyDescent="0.35">
      <c r="B13" s="18" t="s">
        <v>60</v>
      </c>
      <c r="C13" s="17">
        <v>0.27992566776495897</v>
      </c>
      <c r="D13" s="17">
        <v>0.30738828482680203</v>
      </c>
      <c r="E13" s="17">
        <v>0.25440171794819499</v>
      </c>
      <c r="F13" s="17"/>
      <c r="G13" s="17">
        <v>0.31633237587375901</v>
      </c>
      <c r="H13" s="17">
        <v>0.27989174407821699</v>
      </c>
      <c r="I13" s="17">
        <v>0.27663337069412802</v>
      </c>
      <c r="J13" s="17">
        <v>0.172743502546815</v>
      </c>
      <c r="K13" s="17">
        <v>0.26452098139667102</v>
      </c>
      <c r="L13" s="17">
        <v>0.38368584511207499</v>
      </c>
      <c r="M13" s="17"/>
      <c r="N13" s="17">
        <v>0.26617606551118</v>
      </c>
      <c r="O13" s="17">
        <v>0.23197244201277101</v>
      </c>
      <c r="P13" s="17">
        <v>0.258690415182942</v>
      </c>
      <c r="Q13" s="17">
        <v>0.40590489714865602</v>
      </c>
      <c r="R13" s="17">
        <v>0.39036849406389501</v>
      </c>
      <c r="S13" s="17">
        <v>0.16236946414100101</v>
      </c>
      <c r="T13" s="17">
        <v>0.30082986217956997</v>
      </c>
      <c r="U13" s="17">
        <v>0.19958345115273299</v>
      </c>
      <c r="V13" s="17">
        <v>0.27666813942203999</v>
      </c>
      <c r="W13" s="17">
        <v>0.24627496464652801</v>
      </c>
      <c r="X13" s="17">
        <v>0.20251690939265601</v>
      </c>
      <c r="Y13" s="17">
        <v>0.20111730429751701</v>
      </c>
      <c r="Z13" s="17">
        <v>0.37484239543278097</v>
      </c>
      <c r="AA13" s="17">
        <v>0.24481649309088299</v>
      </c>
      <c r="AB13" s="17">
        <v>9.4706445616380905E-2</v>
      </c>
      <c r="AC13" s="17">
        <v>0.16170161748498399</v>
      </c>
      <c r="AD13" s="17">
        <v>0.22000331869606701</v>
      </c>
      <c r="AE13" s="17">
        <v>0</v>
      </c>
      <c r="AF13" s="17">
        <v>0.492723244948573</v>
      </c>
      <c r="AG13" s="17">
        <v>0.19625545898315799</v>
      </c>
      <c r="AH13" s="17">
        <v>0.38274292192077303</v>
      </c>
      <c r="AI13" s="17"/>
      <c r="AJ13" s="17">
        <v>0.28705209903951101</v>
      </c>
      <c r="AK13" s="17">
        <v>0.27388481846375701</v>
      </c>
      <c r="AL13" s="17"/>
      <c r="AM13" s="17">
        <v>0.27481292024961401</v>
      </c>
    </row>
    <row r="14" spans="2:39" ht="29" x14ac:dyDescent="0.35">
      <c r="B14" s="18" t="s">
        <v>61</v>
      </c>
      <c r="C14" s="17">
        <v>0.218977969335199</v>
      </c>
      <c r="D14" s="17">
        <v>0.27714352165234402</v>
      </c>
      <c r="E14" s="17">
        <v>0.16354783683019</v>
      </c>
      <c r="F14" s="17"/>
      <c r="G14" s="17">
        <v>0.281050670818069</v>
      </c>
      <c r="H14" s="17">
        <v>0.29136017275781001</v>
      </c>
      <c r="I14" s="17">
        <v>0.19822935100738201</v>
      </c>
      <c r="J14" s="17">
        <v>0.23852671931705999</v>
      </c>
      <c r="K14" s="17">
        <v>0.11902453673225399</v>
      </c>
      <c r="L14" s="17">
        <v>0.21953767954487899</v>
      </c>
      <c r="M14" s="17"/>
      <c r="N14" s="17">
        <v>0.203228108029952</v>
      </c>
      <c r="O14" s="17">
        <v>0.207752092209922</v>
      </c>
      <c r="P14" s="17">
        <v>0.24486571509223001</v>
      </c>
      <c r="Q14" s="17">
        <v>0.22204512635281401</v>
      </c>
      <c r="R14" s="17">
        <v>0.14737078276566701</v>
      </c>
      <c r="S14" s="17">
        <v>0.35222524768112301</v>
      </c>
      <c r="T14" s="17">
        <v>0.230358106840582</v>
      </c>
      <c r="U14" s="17">
        <v>0.180862006053817</v>
      </c>
      <c r="V14" s="17">
        <v>0.153803754107812</v>
      </c>
      <c r="W14" s="17">
        <v>0.237618468019098</v>
      </c>
      <c r="X14" s="17">
        <v>0.34848831092942401</v>
      </c>
      <c r="Y14" s="17">
        <v>0.32163987543582301</v>
      </c>
      <c r="Z14" s="17">
        <v>0.24144116333062801</v>
      </c>
      <c r="AA14" s="17">
        <v>0.13468250199743501</v>
      </c>
      <c r="AB14" s="17">
        <v>9.4706445616380905E-2</v>
      </c>
      <c r="AC14" s="17">
        <v>0.24098374899823799</v>
      </c>
      <c r="AD14" s="17">
        <v>0.25379128177565702</v>
      </c>
      <c r="AE14" s="17">
        <v>0.41021752798031502</v>
      </c>
      <c r="AF14" s="17">
        <v>0.196396918915582</v>
      </c>
      <c r="AG14" s="17">
        <v>0.71810510286598095</v>
      </c>
      <c r="AH14" s="17">
        <v>0.18580657983621099</v>
      </c>
      <c r="AI14" s="17"/>
      <c r="AJ14" s="17">
        <v>0.243219304520013</v>
      </c>
      <c r="AK14" s="17">
        <v>0.21089735067243401</v>
      </c>
      <c r="AL14" s="17"/>
      <c r="AM14" s="17">
        <v>0.23938705817431799</v>
      </c>
    </row>
    <row r="15" spans="2:39" x14ac:dyDescent="0.35">
      <c r="B15" s="18" t="s">
        <v>62</v>
      </c>
      <c r="C15" s="17">
        <v>3.2693514228838899E-2</v>
      </c>
      <c r="D15" s="17">
        <v>3.1512553832643703E-2</v>
      </c>
      <c r="E15" s="17">
        <v>3.3955083149607199E-2</v>
      </c>
      <c r="F15" s="17"/>
      <c r="G15" s="17">
        <v>5.3918312827053302E-3</v>
      </c>
      <c r="H15" s="17">
        <v>1.6000169496953199E-2</v>
      </c>
      <c r="I15" s="17">
        <v>2.41011277517587E-2</v>
      </c>
      <c r="J15" s="17">
        <v>6.97990613494196E-2</v>
      </c>
      <c r="K15" s="17">
        <v>6.1748114731345297E-2</v>
      </c>
      <c r="L15" s="17">
        <v>7.5168785421826003E-3</v>
      </c>
      <c r="M15" s="17"/>
      <c r="N15" s="17">
        <v>3.51136428038255E-2</v>
      </c>
      <c r="O15" s="17">
        <v>3.0061098004572798E-2</v>
      </c>
      <c r="P15" s="17">
        <v>4.1959855350747401E-2</v>
      </c>
      <c r="Q15" s="17">
        <v>1.4715984476827801E-2</v>
      </c>
      <c r="R15" s="17">
        <v>7.2620277769121196E-3</v>
      </c>
      <c r="S15" s="17">
        <v>0</v>
      </c>
      <c r="T15" s="17">
        <v>2.82721277348096E-2</v>
      </c>
      <c r="U15" s="17">
        <v>5.1396026532411702E-2</v>
      </c>
      <c r="V15" s="17">
        <v>2.43460088044814E-2</v>
      </c>
      <c r="W15" s="17">
        <v>1.1787734346013099E-2</v>
      </c>
      <c r="X15" s="17">
        <v>0</v>
      </c>
      <c r="Y15" s="17">
        <v>7.3329756248170494E-2</v>
      </c>
      <c r="Z15" s="17">
        <v>8.0654746802392999E-2</v>
      </c>
      <c r="AA15" s="17">
        <v>5.9688691694239598E-2</v>
      </c>
      <c r="AB15" s="17">
        <v>0.204914971430153</v>
      </c>
      <c r="AC15" s="17">
        <v>0</v>
      </c>
      <c r="AD15" s="17">
        <v>5.9401550724111303E-2</v>
      </c>
      <c r="AE15" s="17">
        <v>0.30139298631012901</v>
      </c>
      <c r="AF15" s="17">
        <v>0</v>
      </c>
      <c r="AG15" s="17">
        <v>0</v>
      </c>
      <c r="AH15" s="17">
        <v>0</v>
      </c>
      <c r="AI15" s="17"/>
      <c r="AJ15" s="17">
        <v>1.6074960534159199E-2</v>
      </c>
      <c r="AK15" s="17">
        <v>3.4896207374964502E-2</v>
      </c>
      <c r="AL15" s="17"/>
      <c r="AM15" s="17">
        <v>2.3381717844045899E-3</v>
      </c>
    </row>
    <row r="16" spans="2:39" x14ac:dyDescent="0.35">
      <c r="B16" s="18" t="s">
        <v>63</v>
      </c>
      <c r="C16" s="19">
        <v>9.3780584575079897E-3</v>
      </c>
      <c r="D16" s="19">
        <v>1.32898127277914E-2</v>
      </c>
      <c r="E16" s="19">
        <v>5.6306595897486897E-3</v>
      </c>
      <c r="F16" s="19"/>
      <c r="G16" s="19">
        <v>0</v>
      </c>
      <c r="H16" s="19">
        <v>0</v>
      </c>
      <c r="I16" s="19">
        <v>6.4422951110641499E-3</v>
      </c>
      <c r="J16" s="19">
        <v>1.0000305914386999E-2</v>
      </c>
      <c r="K16" s="19">
        <v>1.9604119371276599E-2</v>
      </c>
      <c r="L16" s="19">
        <v>1.5667072989784099E-2</v>
      </c>
      <c r="M16" s="19"/>
      <c r="N16" s="19">
        <v>0</v>
      </c>
      <c r="O16" s="19">
        <v>1.24726861004142E-2</v>
      </c>
      <c r="P16" s="19">
        <v>4.1378715345952296E-3</v>
      </c>
      <c r="Q16" s="19">
        <v>0</v>
      </c>
      <c r="R16" s="19">
        <v>1.9968762415399199E-2</v>
      </c>
      <c r="S16" s="19">
        <v>0</v>
      </c>
      <c r="T16" s="19">
        <v>2.5970524486781901E-2</v>
      </c>
      <c r="U16" s="19">
        <v>0</v>
      </c>
      <c r="V16" s="19">
        <v>0</v>
      </c>
      <c r="W16" s="19">
        <v>7.5707864727100798E-3</v>
      </c>
      <c r="X16" s="19">
        <v>0</v>
      </c>
      <c r="Y16" s="19">
        <v>0</v>
      </c>
      <c r="Z16" s="19">
        <v>0</v>
      </c>
      <c r="AA16" s="19">
        <v>0</v>
      </c>
      <c r="AB16" s="19">
        <v>3.0004618296868998E-2</v>
      </c>
      <c r="AC16" s="19">
        <v>0</v>
      </c>
      <c r="AD16" s="19">
        <v>0</v>
      </c>
      <c r="AE16" s="19">
        <v>0</v>
      </c>
      <c r="AF16" s="19">
        <v>0</v>
      </c>
      <c r="AG16" s="19">
        <v>0</v>
      </c>
      <c r="AH16" s="19">
        <v>0</v>
      </c>
      <c r="AI16" s="19"/>
      <c r="AJ16" s="19">
        <v>4.7924053804973702E-3</v>
      </c>
      <c r="AK16" s="19">
        <v>6.3863891863682699E-3</v>
      </c>
      <c r="AL16" s="19"/>
      <c r="AM16" s="19">
        <v>3.4297284083698002E-3</v>
      </c>
    </row>
    <row r="17" spans="2:2" x14ac:dyDescent="0.35">
      <c r="B17" s="16"/>
    </row>
    <row r="18" spans="2:2" x14ac:dyDescent="0.35">
      <c r="B18" t="s">
        <v>66</v>
      </c>
    </row>
    <row r="19" spans="2:2" x14ac:dyDescent="0.35">
      <c r="B19" t="s">
        <v>67</v>
      </c>
    </row>
    <row r="21" spans="2:2" x14ac:dyDescent="0.35">
      <c r="B21"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M20"/>
  <sheetViews>
    <sheetView showGridLines="0" topLeftCell="A5" workbookViewId="0">
      <pane xSplit="2" topLeftCell="C1" activePane="topRight" state="frozen"/>
      <selection pane="topRight" activeCell="C10" sqref="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68</v>
      </c>
      <c r="C9" s="17">
        <v>0.56399376851006899</v>
      </c>
      <c r="D9" s="17">
        <v>0.54448252636977701</v>
      </c>
      <c r="E9" s="17">
        <v>0.58125838237484895</v>
      </c>
      <c r="F9" s="17"/>
      <c r="G9" s="17">
        <v>0.75359483874805</v>
      </c>
      <c r="H9" s="17">
        <v>0.71470384552291499</v>
      </c>
      <c r="I9" s="17">
        <v>0.64641980379053499</v>
      </c>
      <c r="J9" s="17">
        <v>0.53221256048466703</v>
      </c>
      <c r="K9" s="17">
        <v>0.49371868766529098</v>
      </c>
      <c r="L9" s="17">
        <v>0.33365148164111602</v>
      </c>
      <c r="M9" s="17"/>
      <c r="N9" s="17">
        <v>0.68952896094496197</v>
      </c>
      <c r="O9" s="17">
        <v>0.55016584111218203</v>
      </c>
      <c r="P9" s="17">
        <v>0.70145562005122197</v>
      </c>
      <c r="Q9" s="17">
        <v>0.56455948539017298</v>
      </c>
      <c r="R9" s="17">
        <v>0.42113991881681501</v>
      </c>
      <c r="S9" s="17">
        <v>0.53844047224057701</v>
      </c>
      <c r="T9" s="17">
        <v>0.478093249006735</v>
      </c>
      <c r="U9" s="17">
        <v>0.54061344773834596</v>
      </c>
      <c r="V9" s="17">
        <v>0.61880152098848595</v>
      </c>
      <c r="W9" s="17">
        <v>0.63138948318145105</v>
      </c>
      <c r="X9" s="17">
        <v>0.47675354806028403</v>
      </c>
      <c r="Y9" s="17">
        <v>0.44251880611293998</v>
      </c>
      <c r="Z9" s="17">
        <v>0.48385931230840301</v>
      </c>
      <c r="AA9" s="17">
        <v>0.65057472808291605</v>
      </c>
      <c r="AB9" s="17">
        <v>0.55050310625825705</v>
      </c>
      <c r="AC9" s="17">
        <v>0.60764545865861697</v>
      </c>
      <c r="AD9" s="17">
        <v>0.45632407273208803</v>
      </c>
      <c r="AE9" s="17">
        <v>0.41021752798031502</v>
      </c>
      <c r="AF9" s="17">
        <v>0.80884745947460901</v>
      </c>
      <c r="AG9" s="17">
        <v>0.72270201411305002</v>
      </c>
      <c r="AH9" s="17">
        <v>0.19693634208456301</v>
      </c>
      <c r="AI9" s="17"/>
      <c r="AJ9" s="17">
        <v>0.70689095081588305</v>
      </c>
      <c r="AK9" s="17">
        <v>0.50266039799376805</v>
      </c>
      <c r="AL9" s="17"/>
      <c r="AM9" s="17">
        <v>0.75595540530680505</v>
      </c>
    </row>
    <row r="10" spans="2:39" x14ac:dyDescent="0.35">
      <c r="B10" s="18" t="s">
        <v>50</v>
      </c>
      <c r="C10" s="17">
        <v>0.48308894055949803</v>
      </c>
      <c r="D10" s="17">
        <v>0.44306192092347202</v>
      </c>
      <c r="E10" s="17">
        <v>0.51989106486318604</v>
      </c>
      <c r="F10" s="17"/>
      <c r="G10" s="17">
        <v>0.59064272688600405</v>
      </c>
      <c r="H10" s="17">
        <v>0.59716495356823396</v>
      </c>
      <c r="I10" s="17">
        <v>0.58940019387946996</v>
      </c>
      <c r="J10" s="17">
        <v>0.43149770668487403</v>
      </c>
      <c r="K10" s="17">
        <v>0.40306404124106798</v>
      </c>
      <c r="L10" s="17">
        <v>0.33444038069735199</v>
      </c>
      <c r="M10" s="17"/>
      <c r="N10" s="17">
        <v>0.478177886679998</v>
      </c>
      <c r="O10" s="17">
        <v>0.52183724618602101</v>
      </c>
      <c r="P10" s="17">
        <v>0.57254268205191305</v>
      </c>
      <c r="Q10" s="17">
        <v>0.50810958023149</v>
      </c>
      <c r="R10" s="17">
        <v>0.39649334052732499</v>
      </c>
      <c r="S10" s="17">
        <v>0.64762507985515805</v>
      </c>
      <c r="T10" s="17">
        <v>0.52923421511080504</v>
      </c>
      <c r="U10" s="17">
        <v>0.54772294079017503</v>
      </c>
      <c r="V10" s="17">
        <v>0.47969924810446402</v>
      </c>
      <c r="W10" s="17">
        <v>0.48324137553076701</v>
      </c>
      <c r="X10" s="17">
        <v>0.43322987327017998</v>
      </c>
      <c r="Y10" s="17">
        <v>0.36284771740772898</v>
      </c>
      <c r="Z10" s="17">
        <v>0.444854488700069</v>
      </c>
      <c r="AA10" s="17">
        <v>0.50987676006545102</v>
      </c>
      <c r="AB10" s="17">
        <v>0.436965811267644</v>
      </c>
      <c r="AC10" s="17">
        <v>0.46358769442798597</v>
      </c>
      <c r="AD10" s="17">
        <v>0.53215174086026296</v>
      </c>
      <c r="AE10" s="17">
        <v>0</v>
      </c>
      <c r="AF10" s="17">
        <v>9.7671973568086407E-2</v>
      </c>
      <c r="AG10" s="17">
        <v>0.40832388627703398</v>
      </c>
      <c r="AH10" s="17">
        <v>0</v>
      </c>
      <c r="AI10" s="17"/>
      <c r="AJ10" s="17">
        <v>0.63205574747092896</v>
      </c>
      <c r="AK10" s="17">
        <v>0.41856873754026802</v>
      </c>
      <c r="AL10" s="17"/>
      <c r="AM10" s="17">
        <v>1</v>
      </c>
    </row>
    <row r="11" spans="2:39" x14ac:dyDescent="0.35">
      <c r="B11" s="18" t="s">
        <v>69</v>
      </c>
      <c r="C11" s="17">
        <v>0.13045725656573401</v>
      </c>
      <c r="D11" s="17">
        <v>0.15199344586935101</v>
      </c>
      <c r="E11" s="17">
        <v>0.110114890343288</v>
      </c>
      <c r="F11" s="17"/>
      <c r="G11" s="17">
        <v>0.122479472734163</v>
      </c>
      <c r="H11" s="17">
        <v>0.17325843924470999</v>
      </c>
      <c r="I11" s="17">
        <v>0.10978249256534001</v>
      </c>
      <c r="J11" s="17">
        <v>0.102542476881216</v>
      </c>
      <c r="K11" s="17">
        <v>0.16185048439619501</v>
      </c>
      <c r="L11" s="17">
        <v>0.11693461629876301</v>
      </c>
      <c r="M11" s="17"/>
      <c r="N11" s="17">
        <v>0.109823670661416</v>
      </c>
      <c r="O11" s="17">
        <v>0.15571567948710199</v>
      </c>
      <c r="P11" s="17">
        <v>0.20525556201724501</v>
      </c>
      <c r="Q11" s="17">
        <v>3.8123026078238698E-2</v>
      </c>
      <c r="R11" s="17">
        <v>8.9249829186587901E-2</v>
      </c>
      <c r="S11" s="17">
        <v>9.1147492806326003E-2</v>
      </c>
      <c r="T11" s="17">
        <v>0.156212283957922</v>
      </c>
      <c r="U11" s="17">
        <v>8.1847849858907404E-2</v>
      </c>
      <c r="V11" s="17">
        <v>0.27809381233567099</v>
      </c>
      <c r="W11" s="17">
        <v>4.7552262626782103E-2</v>
      </c>
      <c r="X11" s="17">
        <v>0.20005278192488099</v>
      </c>
      <c r="Y11" s="17">
        <v>8.9021143412852999E-2</v>
      </c>
      <c r="Z11" s="17">
        <v>3.5941013540280599E-2</v>
      </c>
      <c r="AA11" s="17">
        <v>0.11945033415464799</v>
      </c>
      <c r="AB11" s="17">
        <v>5.9547198338654399E-2</v>
      </c>
      <c r="AC11" s="17">
        <v>0.20724736260615401</v>
      </c>
      <c r="AD11" s="17">
        <v>0.43953973230721399</v>
      </c>
      <c r="AE11" s="17">
        <v>0</v>
      </c>
      <c r="AF11" s="17">
        <v>0</v>
      </c>
      <c r="AG11" s="17">
        <v>0.30978121658894697</v>
      </c>
      <c r="AH11" s="17">
        <v>0.39387268416912502</v>
      </c>
      <c r="AI11" s="17"/>
      <c r="AJ11" s="17">
        <v>0.131690806179664</v>
      </c>
      <c r="AK11" s="17">
        <v>0.13489494761541401</v>
      </c>
      <c r="AL11" s="17"/>
      <c r="AM11" s="17">
        <v>0.16816823990320601</v>
      </c>
    </row>
    <row r="12" spans="2:39" x14ac:dyDescent="0.35">
      <c r="B12" s="18" t="s">
        <v>70</v>
      </c>
      <c r="C12" s="17">
        <v>0.109349770523509</v>
      </c>
      <c r="D12" s="17">
        <v>0.130880775515303</v>
      </c>
      <c r="E12" s="17">
        <v>8.8935040024175196E-2</v>
      </c>
      <c r="F12" s="17"/>
      <c r="G12" s="17">
        <v>9.50457350258824E-2</v>
      </c>
      <c r="H12" s="17">
        <v>0.10205720881863301</v>
      </c>
      <c r="I12" s="17">
        <v>6.7347224032658304E-2</v>
      </c>
      <c r="J12" s="17">
        <v>7.7573951542403194E-2</v>
      </c>
      <c r="K12" s="17">
        <v>0.176270637901352</v>
      </c>
      <c r="L12" s="17">
        <v>0.13633520352338499</v>
      </c>
      <c r="M12" s="17"/>
      <c r="N12" s="17">
        <v>0.14458575492440201</v>
      </c>
      <c r="O12" s="17">
        <v>0.123938624472704</v>
      </c>
      <c r="P12" s="17">
        <v>0.21002610683998299</v>
      </c>
      <c r="Q12" s="17">
        <v>4.6320213618656E-2</v>
      </c>
      <c r="R12" s="17">
        <v>2.5853972877206199E-2</v>
      </c>
      <c r="S12" s="17">
        <v>0.20056933278109901</v>
      </c>
      <c r="T12" s="17">
        <v>0.15154550241206999</v>
      </c>
      <c r="U12" s="17">
        <v>0.108793902874898</v>
      </c>
      <c r="V12" s="17">
        <v>7.7209238051780996E-2</v>
      </c>
      <c r="W12" s="17">
        <v>5.4960909954938499E-2</v>
      </c>
      <c r="X12" s="17">
        <v>2.7272549872810501E-2</v>
      </c>
      <c r="Y12" s="17">
        <v>0.30671060158729602</v>
      </c>
      <c r="Z12" s="17">
        <v>3.5941013540280599E-2</v>
      </c>
      <c r="AA12" s="17">
        <v>2.6341549661897799E-2</v>
      </c>
      <c r="AB12" s="17">
        <v>5.38680024381799E-2</v>
      </c>
      <c r="AC12" s="17">
        <v>7.9198887015396596E-2</v>
      </c>
      <c r="AD12" s="17">
        <v>0</v>
      </c>
      <c r="AE12" s="17">
        <v>0</v>
      </c>
      <c r="AF12" s="17">
        <v>0.24658607386158299</v>
      </c>
      <c r="AG12" s="17">
        <v>0.11352575760578899</v>
      </c>
      <c r="AH12" s="17">
        <v>0.60612731583087498</v>
      </c>
      <c r="AI12" s="17"/>
      <c r="AJ12" s="17">
        <v>9.7798351997901697E-2</v>
      </c>
      <c r="AK12" s="17">
        <v>0.119353124111811</v>
      </c>
      <c r="AL12" s="17"/>
      <c r="AM12" s="17">
        <v>0.119733447542772</v>
      </c>
    </row>
    <row r="13" spans="2:39" x14ac:dyDescent="0.35">
      <c r="B13" s="18" t="s">
        <v>62</v>
      </c>
      <c r="C13" s="17">
        <v>1.3971344790496399E-2</v>
      </c>
      <c r="D13" s="17">
        <v>1.7733777735366399E-2</v>
      </c>
      <c r="E13" s="17">
        <v>1.03851438805095E-2</v>
      </c>
      <c r="F13" s="17"/>
      <c r="G13" s="17">
        <v>0</v>
      </c>
      <c r="H13" s="17">
        <v>4.2088082625942203E-3</v>
      </c>
      <c r="I13" s="17">
        <v>1.8186070703590899E-2</v>
      </c>
      <c r="J13" s="17">
        <v>2.03601925932771E-2</v>
      </c>
      <c r="K13" s="17">
        <v>2.3612708484756498E-2</v>
      </c>
      <c r="L13" s="17">
        <v>1.0304089399281E-2</v>
      </c>
      <c r="M13" s="17"/>
      <c r="N13" s="17">
        <v>3.1420808245037297E-2</v>
      </c>
      <c r="O13" s="17">
        <v>5.6093945429593504E-3</v>
      </c>
      <c r="P13" s="17">
        <v>2.04466732054852E-2</v>
      </c>
      <c r="Q13" s="17">
        <v>9.3230064743438507E-3</v>
      </c>
      <c r="R13" s="17">
        <v>1.13567687025747E-2</v>
      </c>
      <c r="S13" s="17">
        <v>0</v>
      </c>
      <c r="T13" s="17">
        <v>1.24065933064687E-2</v>
      </c>
      <c r="U13" s="17">
        <v>0</v>
      </c>
      <c r="V13" s="17">
        <v>0</v>
      </c>
      <c r="W13" s="17">
        <v>2.7434669424756499E-2</v>
      </c>
      <c r="X13" s="17">
        <v>0</v>
      </c>
      <c r="Y13" s="17">
        <v>0</v>
      </c>
      <c r="Z13" s="17">
        <v>8.0654746802392999E-2</v>
      </c>
      <c r="AA13" s="17">
        <v>0</v>
      </c>
      <c r="AB13" s="17">
        <v>3.0004618296868998E-2</v>
      </c>
      <c r="AC13" s="17">
        <v>0</v>
      </c>
      <c r="AD13" s="17">
        <v>0</v>
      </c>
      <c r="AE13" s="17">
        <v>0</v>
      </c>
      <c r="AF13" s="17">
        <v>0</v>
      </c>
      <c r="AG13" s="17">
        <v>0</v>
      </c>
      <c r="AH13" s="17">
        <v>0</v>
      </c>
      <c r="AI13" s="17"/>
      <c r="AJ13" s="17">
        <v>4.1457683866454797E-3</v>
      </c>
      <c r="AK13" s="17">
        <v>1.43513031594527E-2</v>
      </c>
      <c r="AL13" s="17"/>
      <c r="AM13" s="17">
        <v>0</v>
      </c>
    </row>
    <row r="14" spans="2:39" x14ac:dyDescent="0.35">
      <c r="B14" s="18" t="s">
        <v>63</v>
      </c>
      <c r="C14" s="17">
        <v>6.0367438274083404E-3</v>
      </c>
      <c r="D14" s="17">
        <v>6.1159498241502696E-3</v>
      </c>
      <c r="E14" s="17">
        <v>5.9822992733958302E-3</v>
      </c>
      <c r="F14" s="17"/>
      <c r="G14" s="17">
        <v>0</v>
      </c>
      <c r="H14" s="17">
        <v>3.7867361149870301E-3</v>
      </c>
      <c r="I14" s="17">
        <v>3.7815892788952699E-3</v>
      </c>
      <c r="J14" s="17">
        <v>2.59722931319998E-2</v>
      </c>
      <c r="K14" s="17">
        <v>0</v>
      </c>
      <c r="L14" s="17">
        <v>0</v>
      </c>
      <c r="M14" s="17"/>
      <c r="N14" s="17">
        <v>0</v>
      </c>
      <c r="O14" s="17">
        <v>3.9701335074523404E-3</v>
      </c>
      <c r="P14" s="17">
        <v>1.68822264529567E-2</v>
      </c>
      <c r="Q14" s="17">
        <v>7.7799086583064904E-3</v>
      </c>
      <c r="R14" s="17">
        <v>0</v>
      </c>
      <c r="S14" s="17">
        <v>0</v>
      </c>
      <c r="T14" s="17">
        <v>1.0731640975396899E-2</v>
      </c>
      <c r="U14" s="17">
        <v>0</v>
      </c>
      <c r="V14" s="17">
        <v>0</v>
      </c>
      <c r="W14" s="17">
        <v>4.2169478733030301E-3</v>
      </c>
      <c r="X14" s="17">
        <v>0</v>
      </c>
      <c r="Y14" s="17">
        <v>0</v>
      </c>
      <c r="Z14" s="17">
        <v>0</v>
      </c>
      <c r="AA14" s="17">
        <v>0</v>
      </c>
      <c r="AB14" s="17">
        <v>0</v>
      </c>
      <c r="AC14" s="17">
        <v>0</v>
      </c>
      <c r="AD14" s="17">
        <v>6.1382691560042599E-2</v>
      </c>
      <c r="AE14" s="17">
        <v>0</v>
      </c>
      <c r="AF14" s="17">
        <v>0</v>
      </c>
      <c r="AG14" s="17">
        <v>0</v>
      </c>
      <c r="AH14" s="17">
        <v>0</v>
      </c>
      <c r="AI14" s="17"/>
      <c r="AJ14" s="17">
        <v>6.8251494066950804E-3</v>
      </c>
      <c r="AK14" s="17">
        <v>5.8769546477071E-3</v>
      </c>
      <c r="AL14" s="17"/>
      <c r="AM14" s="17">
        <v>4.2711382077500696E-3</v>
      </c>
    </row>
    <row r="15" spans="2:39" x14ac:dyDescent="0.35">
      <c r="B15" s="18" t="s">
        <v>71</v>
      </c>
      <c r="C15" s="19">
        <v>0.255528871816323</v>
      </c>
      <c r="D15" s="19">
        <v>0.24552968061852501</v>
      </c>
      <c r="E15" s="19">
        <v>0.26613254059818497</v>
      </c>
      <c r="F15" s="19"/>
      <c r="G15" s="19">
        <v>0.12982037424033099</v>
      </c>
      <c r="H15" s="19">
        <v>0.106888193254596</v>
      </c>
      <c r="I15" s="19">
        <v>0.206197422218519</v>
      </c>
      <c r="J15" s="19">
        <v>0.33293306706318399</v>
      </c>
      <c r="K15" s="19">
        <v>0.37822267929540498</v>
      </c>
      <c r="L15" s="19">
        <v>0.31653332605005902</v>
      </c>
      <c r="M15" s="19"/>
      <c r="N15" s="19">
        <v>0.14976854483343999</v>
      </c>
      <c r="O15" s="19">
        <v>0.27229850612711198</v>
      </c>
      <c r="P15" s="19">
        <v>0.19003416482733701</v>
      </c>
      <c r="Q15" s="19">
        <v>0.26813620944271999</v>
      </c>
      <c r="R15" s="19">
        <v>0.42023279715178802</v>
      </c>
      <c r="S15" s="19">
        <v>0.20048177288462601</v>
      </c>
      <c r="T15" s="19">
        <v>0.26958431443528702</v>
      </c>
      <c r="U15" s="19">
        <v>0.20488800762863299</v>
      </c>
      <c r="V15" s="19">
        <v>0.24648307132526401</v>
      </c>
      <c r="W15" s="19">
        <v>0.204499689624843</v>
      </c>
      <c r="X15" s="19">
        <v>0.20196353879911699</v>
      </c>
      <c r="Y15" s="19">
        <v>0.22266771941144001</v>
      </c>
      <c r="Z15" s="19">
        <v>0.28189734573198799</v>
      </c>
      <c r="AA15" s="19">
        <v>0.16568264327078</v>
      </c>
      <c r="AB15" s="19">
        <v>0.37865383226667298</v>
      </c>
      <c r="AC15" s="19">
        <v>0.19766277749364999</v>
      </c>
      <c r="AD15" s="19">
        <v>0.190990266232168</v>
      </c>
      <c r="AE15" s="19">
        <v>0.58978247201968503</v>
      </c>
      <c r="AF15" s="19">
        <v>0.116308956585652</v>
      </c>
      <c r="AG15" s="19">
        <v>0.163772228281161</v>
      </c>
      <c r="AH15" s="19">
        <v>0</v>
      </c>
      <c r="AI15" s="19"/>
      <c r="AJ15" s="19">
        <v>0.15060135125673799</v>
      </c>
      <c r="AK15" s="19">
        <v>0.29712530426702399</v>
      </c>
      <c r="AL15" s="19"/>
      <c r="AM15" s="19">
        <v>0</v>
      </c>
    </row>
    <row r="16" spans="2:39" x14ac:dyDescent="0.35">
      <c r="B16" s="16"/>
    </row>
    <row r="17" spans="2:2" x14ac:dyDescent="0.35">
      <c r="B17" t="s">
        <v>66</v>
      </c>
    </row>
    <row r="18" spans="2:2" x14ac:dyDescent="0.35">
      <c r="B18" t="s">
        <v>67</v>
      </c>
    </row>
    <row r="20" spans="2:2" x14ac:dyDescent="0.35">
      <c r="B20"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M24"/>
  <sheetViews>
    <sheetView showGridLines="0" topLeftCell="A6" workbookViewId="0">
      <pane xSplit="2" topLeftCell="AA1" activePane="topRight" state="frozen"/>
      <selection pane="topRight" activeCell="AM13" sqref="AM9:AM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73</v>
      </c>
      <c r="C9" s="17">
        <v>4.40065574614944E-2</v>
      </c>
      <c r="D9" s="17">
        <v>5.65944551353895E-2</v>
      </c>
      <c r="E9" s="17">
        <v>3.1998242120786703E-2</v>
      </c>
      <c r="F9" s="17"/>
      <c r="G9" s="17">
        <v>1.8313210181621398E-2</v>
      </c>
      <c r="H9" s="17">
        <v>3.2849210877706203E-2</v>
      </c>
      <c r="I9" s="17">
        <v>2.12275559918313E-2</v>
      </c>
      <c r="J9" s="17">
        <v>1.9571672613342202E-2</v>
      </c>
      <c r="K9" s="17">
        <v>2.12722841568968E-2</v>
      </c>
      <c r="L9" s="17">
        <v>0.13909624023624101</v>
      </c>
      <c r="M9" s="17"/>
      <c r="N9" s="17">
        <v>0</v>
      </c>
      <c r="O9" s="17">
        <v>4.9775519735745503E-2</v>
      </c>
      <c r="P9" s="17">
        <v>2.84497839204313E-2</v>
      </c>
      <c r="Q9" s="17">
        <v>2.7934908848229099E-2</v>
      </c>
      <c r="R9" s="17">
        <v>3.8356240057270598E-2</v>
      </c>
      <c r="S9" s="17">
        <v>5.7952606150000099E-2</v>
      </c>
      <c r="T9" s="17">
        <v>6.0004186047242801E-2</v>
      </c>
      <c r="U9" s="17">
        <v>0</v>
      </c>
      <c r="V9" s="17">
        <v>0</v>
      </c>
      <c r="W9" s="17">
        <v>4.7831316831220903E-2</v>
      </c>
      <c r="X9" s="17">
        <v>0</v>
      </c>
      <c r="Y9" s="17">
        <v>7.3329756248170494E-2</v>
      </c>
      <c r="Z9" s="17">
        <v>0</v>
      </c>
      <c r="AA9" s="17">
        <v>9.9313133794142902E-2</v>
      </c>
      <c r="AB9" s="17">
        <v>0</v>
      </c>
      <c r="AC9" s="17">
        <v>5.7601213511079399E-2</v>
      </c>
      <c r="AD9" s="17">
        <v>0.15075837661916899</v>
      </c>
      <c r="AE9" s="17">
        <v>0</v>
      </c>
      <c r="AF9" s="17">
        <v>0.34743258758817402</v>
      </c>
      <c r="AG9" s="17">
        <v>0</v>
      </c>
      <c r="AH9" s="17">
        <v>0</v>
      </c>
      <c r="AI9" s="17"/>
      <c r="AJ9" s="17">
        <v>1.8592018679092801E-2</v>
      </c>
      <c r="AK9" s="17">
        <v>5.7485306935161698E-2</v>
      </c>
      <c r="AL9" s="17"/>
      <c r="AM9" s="17">
        <v>3.8839646077736302E-2</v>
      </c>
    </row>
    <row r="10" spans="2:39" x14ac:dyDescent="0.35">
      <c r="B10" s="18" t="s">
        <v>74</v>
      </c>
      <c r="C10" s="17">
        <v>7.3003957323862403E-2</v>
      </c>
      <c r="D10" s="17">
        <v>9.2216343627774894E-2</v>
      </c>
      <c r="E10" s="17">
        <v>5.4697566686326297E-2</v>
      </c>
      <c r="F10" s="17"/>
      <c r="G10" s="17">
        <v>9.1500494480621197E-2</v>
      </c>
      <c r="H10" s="17">
        <v>8.9107923951443804E-2</v>
      </c>
      <c r="I10" s="17">
        <v>2.4237697722445901E-2</v>
      </c>
      <c r="J10" s="17">
        <v>2.3076365534414899E-2</v>
      </c>
      <c r="K10" s="17">
        <v>8.1764871666989702E-2</v>
      </c>
      <c r="L10" s="17">
        <v>0.14211734905558299</v>
      </c>
      <c r="M10" s="17"/>
      <c r="N10" s="17">
        <v>0.12633132467369301</v>
      </c>
      <c r="O10" s="17">
        <v>4.7307696240024399E-2</v>
      </c>
      <c r="P10" s="17">
        <v>0.16474049031141899</v>
      </c>
      <c r="Q10" s="17">
        <v>4.81416346533892E-2</v>
      </c>
      <c r="R10" s="17">
        <v>2.1686748640350299E-2</v>
      </c>
      <c r="S10" s="17">
        <v>0</v>
      </c>
      <c r="T10" s="17">
        <v>7.0986480382388695E-2</v>
      </c>
      <c r="U10" s="17">
        <v>0.10123555305316501</v>
      </c>
      <c r="V10" s="17">
        <v>4.18231577931584E-2</v>
      </c>
      <c r="W10" s="17">
        <v>5.2823134746959197E-2</v>
      </c>
      <c r="X10" s="17">
        <v>7.6577419368374006E-2</v>
      </c>
      <c r="Y10" s="17">
        <v>0</v>
      </c>
      <c r="Z10" s="17">
        <v>0</v>
      </c>
      <c r="AA10" s="17">
        <v>0.125654683456041</v>
      </c>
      <c r="AB10" s="17">
        <v>0</v>
      </c>
      <c r="AC10" s="17">
        <v>0.163632817151141</v>
      </c>
      <c r="AD10" s="17">
        <v>0.10318809976840999</v>
      </c>
      <c r="AE10" s="17">
        <v>0</v>
      </c>
      <c r="AF10" s="17">
        <v>0.24658607386158299</v>
      </c>
      <c r="AG10" s="17">
        <v>0</v>
      </c>
      <c r="AH10" s="17">
        <v>0.43145049824301601</v>
      </c>
      <c r="AI10" s="17"/>
      <c r="AJ10" s="17">
        <v>5.6582109131911001E-2</v>
      </c>
      <c r="AK10" s="17">
        <v>8.4031087910007796E-2</v>
      </c>
      <c r="AL10" s="17"/>
      <c r="AM10" s="17">
        <v>7.3928346500789499E-2</v>
      </c>
    </row>
    <row r="11" spans="2:39" x14ac:dyDescent="0.35">
      <c r="B11" s="18" t="s">
        <v>75</v>
      </c>
      <c r="C11" s="17">
        <v>0.20888001296925701</v>
      </c>
      <c r="D11" s="17">
        <v>0.217483515443257</v>
      </c>
      <c r="E11" s="17">
        <v>0.20132809913685401</v>
      </c>
      <c r="F11" s="17"/>
      <c r="G11" s="17">
        <v>0.24301872944194999</v>
      </c>
      <c r="H11" s="17">
        <v>0.26935663967613299</v>
      </c>
      <c r="I11" s="17">
        <v>0.24195939459662899</v>
      </c>
      <c r="J11" s="17">
        <v>0.184803425346829</v>
      </c>
      <c r="K11" s="17">
        <v>0.18186882893331099</v>
      </c>
      <c r="L11" s="17">
        <v>0.15015596265030101</v>
      </c>
      <c r="M11" s="17"/>
      <c r="N11" s="17">
        <v>0.16620079689056599</v>
      </c>
      <c r="O11" s="17">
        <v>0.228156576274403</v>
      </c>
      <c r="P11" s="17">
        <v>0.19960435702009299</v>
      </c>
      <c r="Q11" s="17">
        <v>0.242733337922104</v>
      </c>
      <c r="R11" s="17">
        <v>0.14234246923683799</v>
      </c>
      <c r="S11" s="17">
        <v>0.117177238109593</v>
      </c>
      <c r="T11" s="17">
        <v>0.30201617270630599</v>
      </c>
      <c r="U11" s="17">
        <v>0.34879817042288902</v>
      </c>
      <c r="V11" s="17">
        <v>4.3661086507760898E-2</v>
      </c>
      <c r="W11" s="17">
        <v>0.26963997826501102</v>
      </c>
      <c r="X11" s="17">
        <v>8.8518200895703794E-2</v>
      </c>
      <c r="Y11" s="17">
        <v>9.2954699074302205E-2</v>
      </c>
      <c r="Z11" s="17">
        <v>0.23365277988142399</v>
      </c>
      <c r="AA11" s="17">
        <v>0.15849443369941699</v>
      </c>
      <c r="AB11" s="17">
        <v>0.186704473594726</v>
      </c>
      <c r="AC11" s="17">
        <v>0.20639439307072999</v>
      </c>
      <c r="AD11" s="17">
        <v>0.28616422233850197</v>
      </c>
      <c r="AE11" s="17">
        <v>0</v>
      </c>
      <c r="AF11" s="17">
        <v>0</v>
      </c>
      <c r="AG11" s="17">
        <v>0.21206842729387601</v>
      </c>
      <c r="AH11" s="17">
        <v>0.37161315967242098</v>
      </c>
      <c r="AI11" s="17"/>
      <c r="AJ11" s="17">
        <v>0.28699921009005103</v>
      </c>
      <c r="AK11" s="17">
        <v>0.17470812943658601</v>
      </c>
      <c r="AL11" s="17"/>
      <c r="AM11" s="17">
        <v>0.321607619087523</v>
      </c>
    </row>
    <row r="12" spans="2:39" x14ac:dyDescent="0.35">
      <c r="B12" s="18" t="s">
        <v>76</v>
      </c>
      <c r="C12" s="17">
        <v>7.0064072655611598E-2</v>
      </c>
      <c r="D12" s="17">
        <v>8.1251315784989994E-2</v>
      </c>
      <c r="E12" s="17">
        <v>5.9505394133109901E-2</v>
      </c>
      <c r="F12" s="17"/>
      <c r="G12" s="17">
        <v>7.9016263072072504E-2</v>
      </c>
      <c r="H12" s="17">
        <v>9.5260404691117601E-2</v>
      </c>
      <c r="I12" s="17">
        <v>9.2836821021904797E-2</v>
      </c>
      <c r="J12" s="17">
        <v>8.3196615739781599E-2</v>
      </c>
      <c r="K12" s="17">
        <v>4.70417055671297E-2</v>
      </c>
      <c r="L12" s="17">
        <v>2.7278907122216998E-2</v>
      </c>
      <c r="M12" s="17"/>
      <c r="N12" s="17">
        <v>2.2524024927561399E-2</v>
      </c>
      <c r="O12" s="17">
        <v>4.90950521969079E-2</v>
      </c>
      <c r="P12" s="17">
        <v>5.2502575556379501E-2</v>
      </c>
      <c r="Q12" s="17">
        <v>5.2654104173551E-2</v>
      </c>
      <c r="R12" s="17">
        <v>0.116040813523069</v>
      </c>
      <c r="S12" s="17">
        <v>0.21030836290580701</v>
      </c>
      <c r="T12" s="17">
        <v>5.5780034900391399E-2</v>
      </c>
      <c r="U12" s="17">
        <v>0</v>
      </c>
      <c r="V12" s="17">
        <v>9.9570369651669904E-2</v>
      </c>
      <c r="W12" s="17">
        <v>0.104035142075849</v>
      </c>
      <c r="X12" s="17">
        <v>0.11663214721812599</v>
      </c>
      <c r="Y12" s="17">
        <v>7.1664325953704394E-2</v>
      </c>
      <c r="Z12" s="17">
        <v>4.6286854954169197E-2</v>
      </c>
      <c r="AA12" s="17">
        <v>0.11834895116640801</v>
      </c>
      <c r="AB12" s="17">
        <v>5.38680024381799E-2</v>
      </c>
      <c r="AC12" s="17">
        <v>7.0922207138651897E-2</v>
      </c>
      <c r="AD12" s="17">
        <v>0.15570286709349701</v>
      </c>
      <c r="AE12" s="17">
        <v>0</v>
      </c>
      <c r="AF12" s="17">
        <v>0</v>
      </c>
      <c r="AG12" s="17">
        <v>0.30978121658894697</v>
      </c>
      <c r="AH12" s="17">
        <v>0.19693634208456301</v>
      </c>
      <c r="AI12" s="17"/>
      <c r="AJ12" s="17">
        <v>0.12125879052593</v>
      </c>
      <c r="AK12" s="17">
        <v>4.59352481266685E-2</v>
      </c>
      <c r="AL12" s="17"/>
      <c r="AM12" s="17">
        <v>0.10518344644833499</v>
      </c>
    </row>
    <row r="13" spans="2:39" x14ac:dyDescent="0.35">
      <c r="B13" s="18" t="s">
        <v>77</v>
      </c>
      <c r="C13" s="17">
        <v>0.14007833423421601</v>
      </c>
      <c r="D13" s="17">
        <v>0.117679527307273</v>
      </c>
      <c r="E13" s="17">
        <v>0.16093497842222501</v>
      </c>
      <c r="F13" s="17"/>
      <c r="G13" s="17">
        <v>0.13481507272851501</v>
      </c>
      <c r="H13" s="17">
        <v>0.19026975718991801</v>
      </c>
      <c r="I13" s="17">
        <v>0.134743871360125</v>
      </c>
      <c r="J13" s="17">
        <v>0.11264949503904199</v>
      </c>
      <c r="K13" s="17">
        <v>0.16402374252092999</v>
      </c>
      <c r="L13" s="17">
        <v>0.10855720219672001</v>
      </c>
      <c r="M13" s="17"/>
      <c r="N13" s="17">
        <v>0.20054010702517899</v>
      </c>
      <c r="O13" s="17">
        <v>0.11908064321166199</v>
      </c>
      <c r="P13" s="17">
        <v>0.18092646467013401</v>
      </c>
      <c r="Q13" s="17">
        <v>0.184753838924197</v>
      </c>
      <c r="R13" s="17">
        <v>0.112189781034959</v>
      </c>
      <c r="S13" s="17">
        <v>0.243040640066542</v>
      </c>
      <c r="T13" s="17">
        <v>8.5708450057445804E-2</v>
      </c>
      <c r="U13" s="17">
        <v>4.4488254205779398E-2</v>
      </c>
      <c r="V13" s="17">
        <v>0.20456452032662301</v>
      </c>
      <c r="W13" s="17">
        <v>0.17641764963300299</v>
      </c>
      <c r="X13" s="17">
        <v>8.8518200895703794E-2</v>
      </c>
      <c r="Y13" s="17">
        <v>0.33071456379714897</v>
      </c>
      <c r="Z13" s="17">
        <v>8.6637258567886802E-2</v>
      </c>
      <c r="AA13" s="17">
        <v>0.18256884483638799</v>
      </c>
      <c r="AB13" s="17">
        <v>0.13039025981372401</v>
      </c>
      <c r="AC13" s="17">
        <v>7.8459975700887793E-2</v>
      </c>
      <c r="AD13" s="17">
        <v>0</v>
      </c>
      <c r="AE13" s="17">
        <v>0</v>
      </c>
      <c r="AF13" s="17">
        <v>9.7671973568086407E-2</v>
      </c>
      <c r="AG13" s="17">
        <v>0.11812266885285801</v>
      </c>
      <c r="AH13" s="17">
        <v>0</v>
      </c>
      <c r="AI13" s="17"/>
      <c r="AJ13" s="17">
        <v>0.16891308321319501</v>
      </c>
      <c r="AK13" s="17">
        <v>0.12793093484935</v>
      </c>
      <c r="AL13" s="17"/>
      <c r="AM13" s="17">
        <v>0.20676563837703901</v>
      </c>
    </row>
    <row r="14" spans="2:39" x14ac:dyDescent="0.35">
      <c r="B14" s="18" t="s">
        <v>78</v>
      </c>
      <c r="C14" s="17">
        <v>5.3778806970182003E-2</v>
      </c>
      <c r="D14" s="17">
        <v>5.0667761413889602E-2</v>
      </c>
      <c r="E14" s="17">
        <v>5.6983624474749597E-2</v>
      </c>
      <c r="F14" s="17"/>
      <c r="G14" s="17">
        <v>8.9400544146583799E-2</v>
      </c>
      <c r="H14" s="17">
        <v>6.8495919967458893E-2</v>
      </c>
      <c r="I14" s="17">
        <v>0.105740213948449</v>
      </c>
      <c r="J14" s="17">
        <v>5.11776571833224E-2</v>
      </c>
      <c r="K14" s="17">
        <v>1.9415190533726201E-2</v>
      </c>
      <c r="L14" s="17">
        <v>0</v>
      </c>
      <c r="M14" s="17"/>
      <c r="N14" s="17">
        <v>4.5042193345703502E-2</v>
      </c>
      <c r="O14" s="17">
        <v>6.0051450667638701E-2</v>
      </c>
      <c r="P14" s="17">
        <v>5.6325085382844101E-2</v>
      </c>
      <c r="Q14" s="17">
        <v>6.9928157788949799E-2</v>
      </c>
      <c r="R14" s="17">
        <v>4.6749564978890802E-2</v>
      </c>
      <c r="S14" s="17">
        <v>0.13109343634487899</v>
      </c>
      <c r="T14" s="17">
        <v>3.7036145710366002E-2</v>
      </c>
      <c r="U14" s="17">
        <v>3.7359595653127999E-2</v>
      </c>
      <c r="V14" s="17">
        <v>9.9907040063334396E-2</v>
      </c>
      <c r="W14" s="17">
        <v>3.5342603374443102E-2</v>
      </c>
      <c r="X14" s="17">
        <v>0.134121943813442</v>
      </c>
      <c r="Y14" s="17">
        <v>2.65551007476355E-2</v>
      </c>
      <c r="Z14" s="17">
        <v>7.1632859989969197E-2</v>
      </c>
      <c r="AA14" s="17">
        <v>5.0124362633931503E-2</v>
      </c>
      <c r="AB14" s="17">
        <v>5.1543885309137498E-2</v>
      </c>
      <c r="AC14" s="17">
        <v>2.9024076246329099E-2</v>
      </c>
      <c r="AD14" s="17">
        <v>5.3468750843743397E-2</v>
      </c>
      <c r="AE14" s="17">
        <v>0</v>
      </c>
      <c r="AF14" s="17">
        <v>0</v>
      </c>
      <c r="AG14" s="17">
        <v>0.19625545898315799</v>
      </c>
      <c r="AH14" s="17">
        <v>0</v>
      </c>
      <c r="AI14" s="17"/>
      <c r="AJ14" s="17">
        <v>6.4410853745204499E-2</v>
      </c>
      <c r="AK14" s="17">
        <v>5.0553664230565197E-2</v>
      </c>
      <c r="AL14" s="17"/>
      <c r="AM14" s="17">
        <v>7.6279762222238506E-2</v>
      </c>
    </row>
    <row r="15" spans="2:39" x14ac:dyDescent="0.35">
      <c r="B15" s="18" t="s">
        <v>79</v>
      </c>
      <c r="C15" s="17">
        <v>7.8606792021098507E-2</v>
      </c>
      <c r="D15" s="17">
        <v>7.1766182617417601E-2</v>
      </c>
      <c r="E15" s="17">
        <v>8.5508265002772296E-2</v>
      </c>
      <c r="F15" s="17"/>
      <c r="G15" s="17">
        <v>0.13631195368735999</v>
      </c>
      <c r="H15" s="17">
        <v>7.9446816194607001E-2</v>
      </c>
      <c r="I15" s="17">
        <v>6.8262661806304997E-2</v>
      </c>
      <c r="J15" s="17">
        <v>0.101959700465306</v>
      </c>
      <c r="K15" s="17">
        <v>8.0425833661340401E-2</v>
      </c>
      <c r="L15" s="17">
        <v>3.1699156221486301E-2</v>
      </c>
      <c r="M15" s="17"/>
      <c r="N15" s="17">
        <v>0.177617103526404</v>
      </c>
      <c r="O15" s="17">
        <v>0.103851776999138</v>
      </c>
      <c r="P15" s="17">
        <v>4.2400326129826603E-2</v>
      </c>
      <c r="Q15" s="17">
        <v>4.76327004110128E-2</v>
      </c>
      <c r="R15" s="17">
        <v>6.3330062550268601E-2</v>
      </c>
      <c r="S15" s="17">
        <v>3.9945943538552797E-2</v>
      </c>
      <c r="T15" s="17">
        <v>8.08583491272339E-2</v>
      </c>
      <c r="U15" s="17">
        <v>0</v>
      </c>
      <c r="V15" s="17">
        <v>9.8929639707809505E-2</v>
      </c>
      <c r="W15" s="17">
        <v>5.2408884309046201E-2</v>
      </c>
      <c r="X15" s="17">
        <v>7.18922322798283E-2</v>
      </c>
      <c r="Y15" s="17">
        <v>8.9359660758141501E-2</v>
      </c>
      <c r="Z15" s="17">
        <v>0.117647581616936</v>
      </c>
      <c r="AA15" s="17">
        <v>3.7950744829757702E-2</v>
      </c>
      <c r="AB15" s="17">
        <v>3.3167945272329802E-2</v>
      </c>
      <c r="AC15" s="17">
        <v>0.13870132617645101</v>
      </c>
      <c r="AD15" s="17">
        <v>3.2181889780877201E-2</v>
      </c>
      <c r="AE15" s="17">
        <v>0.41021752798031502</v>
      </c>
      <c r="AF15" s="17">
        <v>0.19200040839650501</v>
      </c>
      <c r="AG15" s="17">
        <v>0</v>
      </c>
      <c r="AH15" s="17">
        <v>0</v>
      </c>
      <c r="AI15" s="17"/>
      <c r="AJ15" s="17">
        <v>8.2785502868809605E-2</v>
      </c>
      <c r="AK15" s="17">
        <v>7.5529264863240297E-2</v>
      </c>
      <c r="AL15" s="17"/>
      <c r="AM15" s="17">
        <v>7.8011487263918003E-2</v>
      </c>
    </row>
    <row r="16" spans="2:39" x14ac:dyDescent="0.35">
      <c r="B16" s="18" t="s">
        <v>80</v>
      </c>
      <c r="C16" s="17">
        <v>9.8196982206660895E-3</v>
      </c>
      <c r="D16" s="17">
        <v>1.29200637141875E-2</v>
      </c>
      <c r="E16" s="17">
        <v>6.8583468328512797E-3</v>
      </c>
      <c r="F16" s="17"/>
      <c r="G16" s="17">
        <v>5.3918312827053302E-3</v>
      </c>
      <c r="H16" s="17">
        <v>1.4857250811297301E-2</v>
      </c>
      <c r="I16" s="17">
        <v>1.9925508609973702E-2</v>
      </c>
      <c r="J16" s="17">
        <v>1.62697407795949E-2</v>
      </c>
      <c r="K16" s="17">
        <v>0</v>
      </c>
      <c r="L16" s="17">
        <v>0</v>
      </c>
      <c r="M16" s="17"/>
      <c r="N16" s="17">
        <v>0</v>
      </c>
      <c r="O16" s="17">
        <v>1.9795015034723001E-2</v>
      </c>
      <c r="P16" s="17">
        <v>5.0628313896845696E-3</v>
      </c>
      <c r="Q16" s="17">
        <v>3.9238911468091199E-2</v>
      </c>
      <c r="R16" s="17">
        <v>0</v>
      </c>
      <c r="S16" s="17">
        <v>0</v>
      </c>
      <c r="T16" s="17">
        <v>1.4865811530334399E-2</v>
      </c>
      <c r="U16" s="17">
        <v>3.7359595653127999E-2</v>
      </c>
      <c r="V16" s="17">
        <v>0</v>
      </c>
      <c r="W16" s="17">
        <v>0</v>
      </c>
      <c r="X16" s="17">
        <v>0</v>
      </c>
      <c r="Y16" s="17">
        <v>0</v>
      </c>
      <c r="Z16" s="17">
        <v>0</v>
      </c>
      <c r="AA16" s="17">
        <v>0</v>
      </c>
      <c r="AB16" s="17">
        <v>0</v>
      </c>
      <c r="AC16" s="17">
        <v>0</v>
      </c>
      <c r="AD16" s="17">
        <v>0</v>
      </c>
      <c r="AE16" s="17">
        <v>0</v>
      </c>
      <c r="AF16" s="17">
        <v>0</v>
      </c>
      <c r="AG16" s="17">
        <v>0</v>
      </c>
      <c r="AH16" s="17">
        <v>0</v>
      </c>
      <c r="AI16" s="17"/>
      <c r="AJ16" s="17">
        <v>8.3879990637511E-3</v>
      </c>
      <c r="AK16" s="17">
        <v>1.00564492665221E-2</v>
      </c>
      <c r="AL16" s="17"/>
      <c r="AM16" s="17">
        <v>7.9866971116149196E-3</v>
      </c>
    </row>
    <row r="17" spans="2:39" x14ac:dyDescent="0.35">
      <c r="B17" s="18" t="s">
        <v>81</v>
      </c>
      <c r="C17" s="17">
        <v>0.142436687741364</v>
      </c>
      <c r="D17" s="17">
        <v>0.116515707573168</v>
      </c>
      <c r="E17" s="17">
        <v>0.165664120244532</v>
      </c>
      <c r="F17" s="17"/>
      <c r="G17" s="17">
        <v>0.111572956648401</v>
      </c>
      <c r="H17" s="17">
        <v>0.120527811529572</v>
      </c>
      <c r="I17" s="17">
        <v>0.14673870820748999</v>
      </c>
      <c r="J17" s="17">
        <v>0.150986158281499</v>
      </c>
      <c r="K17" s="17">
        <v>0.14072335982057199</v>
      </c>
      <c r="L17" s="17">
        <v>0.167733431314672</v>
      </c>
      <c r="M17" s="17"/>
      <c r="N17" s="17">
        <v>0.144021648648057</v>
      </c>
      <c r="O17" s="17">
        <v>0.111219986011662</v>
      </c>
      <c r="P17" s="17">
        <v>0.122913915556808</v>
      </c>
      <c r="Q17" s="17">
        <v>0.110798869181049</v>
      </c>
      <c r="R17" s="17">
        <v>0.23606569188683299</v>
      </c>
      <c r="S17" s="17">
        <v>7.4966383024434202E-2</v>
      </c>
      <c r="T17" s="17">
        <v>0.109285007885856</v>
      </c>
      <c r="U17" s="17">
        <v>0.22587082338327699</v>
      </c>
      <c r="V17" s="17">
        <v>0.23085537935474801</v>
      </c>
      <c r="W17" s="17">
        <v>0.104874032372405</v>
      </c>
      <c r="X17" s="17">
        <v>0.29103511028835999</v>
      </c>
      <c r="Y17" s="17">
        <v>9.2754174009457194E-2</v>
      </c>
      <c r="Z17" s="17">
        <v>0.17559673853972901</v>
      </c>
      <c r="AA17" s="17">
        <v>0.13993675275853201</v>
      </c>
      <c r="AB17" s="17">
        <v>0.28786657683261202</v>
      </c>
      <c r="AC17" s="17">
        <v>0.20315637895201</v>
      </c>
      <c r="AD17" s="17">
        <v>4.4618868257017698E-2</v>
      </c>
      <c r="AE17" s="17">
        <v>0.28838948570955503</v>
      </c>
      <c r="AF17" s="17">
        <v>0</v>
      </c>
      <c r="AG17" s="17">
        <v>0.163772228281161</v>
      </c>
      <c r="AH17" s="17">
        <v>0</v>
      </c>
      <c r="AI17" s="17"/>
      <c r="AJ17" s="17">
        <v>8.3019471613571399E-2</v>
      </c>
      <c r="AK17" s="17">
        <v>0.16724377543045099</v>
      </c>
      <c r="AL17" s="17"/>
      <c r="AM17" s="17">
        <v>8.3570966803632796E-2</v>
      </c>
    </row>
    <row r="18" spans="2:39" x14ac:dyDescent="0.35">
      <c r="B18" s="18" t="s">
        <v>82</v>
      </c>
      <c r="C18" s="17">
        <v>0.16836751340204001</v>
      </c>
      <c r="D18" s="17">
        <v>0.17498173251739099</v>
      </c>
      <c r="E18" s="17">
        <v>0.16259027269221801</v>
      </c>
      <c r="F18" s="17"/>
      <c r="G18" s="17">
        <v>8.7655680198659394E-2</v>
      </c>
      <c r="H18" s="17">
        <v>3.9828265110746101E-2</v>
      </c>
      <c r="I18" s="17">
        <v>0.13217973603343</v>
      </c>
      <c r="J18" s="17">
        <v>0.221801951552588</v>
      </c>
      <c r="K18" s="17">
        <v>0.25191793683138503</v>
      </c>
      <c r="L18" s="17">
        <v>0.23336175120277899</v>
      </c>
      <c r="M18" s="17"/>
      <c r="N18" s="17">
        <v>0.11772280096283499</v>
      </c>
      <c r="O18" s="17">
        <v>0.19879256700356401</v>
      </c>
      <c r="P18" s="17">
        <v>0.137984748862442</v>
      </c>
      <c r="Q18" s="17">
        <v>0.16548062657829599</v>
      </c>
      <c r="R18" s="17">
        <v>0.215976600314609</v>
      </c>
      <c r="S18" s="17">
        <v>0.12551538986019201</v>
      </c>
      <c r="T18" s="17">
        <v>0.171052768345967</v>
      </c>
      <c r="U18" s="17">
        <v>0.20488800762863299</v>
      </c>
      <c r="V18" s="17">
        <v>0.15634279779041399</v>
      </c>
      <c r="W18" s="17">
        <v>0.15662725839206201</v>
      </c>
      <c r="X18" s="17">
        <v>0.132704745240462</v>
      </c>
      <c r="Y18" s="17">
        <v>0.22266771941144001</v>
      </c>
      <c r="Z18" s="17">
        <v>0.187891179647493</v>
      </c>
      <c r="AA18" s="17">
        <v>8.7608092825382997E-2</v>
      </c>
      <c r="AB18" s="17">
        <v>0.22645423844242199</v>
      </c>
      <c r="AC18" s="17">
        <v>5.21076120527195E-2</v>
      </c>
      <c r="AD18" s="17">
        <v>0.112534233738741</v>
      </c>
      <c r="AE18" s="17">
        <v>0.30139298631012901</v>
      </c>
      <c r="AF18" s="17">
        <v>0.116308956585652</v>
      </c>
      <c r="AG18" s="17">
        <v>0</v>
      </c>
      <c r="AH18" s="17">
        <v>0</v>
      </c>
      <c r="AI18" s="17"/>
      <c r="AJ18" s="17">
        <v>0.103829998394075</v>
      </c>
      <c r="AK18" s="17">
        <v>0.19630476540703301</v>
      </c>
      <c r="AL18" s="17"/>
      <c r="AM18" s="17">
        <v>5.59161655730316E-3</v>
      </c>
    </row>
    <row r="19" spans="2:39" x14ac:dyDescent="0.35">
      <c r="B19" s="18" t="s">
        <v>62</v>
      </c>
      <c r="C19" s="19">
        <v>1.09575670002083E-2</v>
      </c>
      <c r="D19" s="19">
        <v>7.9233948652621695E-3</v>
      </c>
      <c r="E19" s="19">
        <v>1.39310902535747E-2</v>
      </c>
      <c r="F19" s="19"/>
      <c r="G19" s="19">
        <v>3.0032641315102201E-3</v>
      </c>
      <c r="H19" s="19">
        <v>0</v>
      </c>
      <c r="I19" s="19">
        <v>1.21478307014157E-2</v>
      </c>
      <c r="J19" s="19">
        <v>3.4507217464278699E-2</v>
      </c>
      <c r="K19" s="19">
        <v>1.1546246307719299E-2</v>
      </c>
      <c r="L19" s="19">
        <v>0</v>
      </c>
      <c r="M19" s="19"/>
      <c r="N19" s="19">
        <v>0</v>
      </c>
      <c r="O19" s="19">
        <v>1.2873716624531E-2</v>
      </c>
      <c r="P19" s="19">
        <v>9.0894211999384602E-3</v>
      </c>
      <c r="Q19" s="19">
        <v>1.0702910051131199E-2</v>
      </c>
      <c r="R19" s="19">
        <v>7.2620277769121196E-3</v>
      </c>
      <c r="S19" s="19">
        <v>0</v>
      </c>
      <c r="T19" s="19">
        <v>1.24065933064687E-2</v>
      </c>
      <c r="U19" s="19">
        <v>0</v>
      </c>
      <c r="V19" s="19">
        <v>2.43460088044814E-2</v>
      </c>
      <c r="W19" s="19">
        <v>0</v>
      </c>
      <c r="X19" s="19">
        <v>0</v>
      </c>
      <c r="Y19" s="19">
        <v>0</v>
      </c>
      <c r="Z19" s="19">
        <v>8.0654746802392999E-2</v>
      </c>
      <c r="AA19" s="19">
        <v>0</v>
      </c>
      <c r="AB19" s="19">
        <v>3.0004618296868998E-2</v>
      </c>
      <c r="AC19" s="19">
        <v>0</v>
      </c>
      <c r="AD19" s="19">
        <v>6.1382691560042599E-2</v>
      </c>
      <c r="AE19" s="19">
        <v>0</v>
      </c>
      <c r="AF19" s="19">
        <v>0</v>
      </c>
      <c r="AG19" s="19">
        <v>0</v>
      </c>
      <c r="AH19" s="19">
        <v>0</v>
      </c>
      <c r="AI19" s="19"/>
      <c r="AJ19" s="19">
        <v>5.2209626744085802E-3</v>
      </c>
      <c r="AK19" s="19">
        <v>1.0221373544414001E-2</v>
      </c>
      <c r="AL19" s="19"/>
      <c r="AM19" s="19">
        <v>2.2347735498704298E-3</v>
      </c>
    </row>
    <row r="20" spans="2:39" x14ac:dyDescent="0.35">
      <c r="B20" s="16"/>
    </row>
    <row r="21" spans="2:39" x14ac:dyDescent="0.35">
      <c r="B21" t="s">
        <v>66</v>
      </c>
    </row>
    <row r="22" spans="2:39" x14ac:dyDescent="0.35">
      <c r="B22" t="s">
        <v>67</v>
      </c>
    </row>
    <row r="24" spans="2:39" x14ac:dyDescent="0.35">
      <c r="B24"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M24"/>
  <sheetViews>
    <sheetView showGridLines="0" topLeftCell="A5" workbookViewId="0">
      <pane xSplit="2" topLeftCell="C1" activePane="topRight" state="frozen"/>
      <selection pane="topRight" activeCell="G9" sqref="G9:G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73</v>
      </c>
      <c r="C9" s="17">
        <v>4.9524853576688101E-2</v>
      </c>
      <c r="D9" s="17">
        <v>5.75401434239904E-2</v>
      </c>
      <c r="E9" s="17">
        <v>4.3270233360426E-2</v>
      </c>
      <c r="F9" s="17"/>
      <c r="G9" s="17">
        <v>5.0738396761707903E-2</v>
      </c>
      <c r="H9" s="17">
        <v>4.3624116948755003E-2</v>
      </c>
      <c r="I9" s="17">
        <v>1.8667493249448601E-2</v>
      </c>
      <c r="J9" s="17">
        <v>2.6369358311795099E-2</v>
      </c>
      <c r="K9" s="17">
        <v>5.4942530410523403E-2</v>
      </c>
      <c r="L9" s="17">
        <v>0.13981573808063799</v>
      </c>
      <c r="M9" s="17"/>
      <c r="N9" s="17">
        <v>0.19528067534923099</v>
      </c>
      <c r="O9" s="17">
        <v>1.2017255959443999E-2</v>
      </c>
      <c r="P9" s="17">
        <v>5.19744939182821E-2</v>
      </c>
      <c r="Q9" s="17">
        <v>8.1954083753176296E-2</v>
      </c>
      <c r="R9" s="17">
        <v>0</v>
      </c>
      <c r="S9" s="17">
        <v>8.94848083446078E-2</v>
      </c>
      <c r="T9" s="17">
        <v>0.12671752038422501</v>
      </c>
      <c r="U9" s="17">
        <v>0</v>
      </c>
      <c r="V9" s="17">
        <v>0</v>
      </c>
      <c r="W9" s="17">
        <v>1.6301055558015101E-2</v>
      </c>
      <c r="X9" s="17">
        <v>0</v>
      </c>
      <c r="Y9" s="17">
        <v>0</v>
      </c>
      <c r="Z9" s="17">
        <v>0</v>
      </c>
      <c r="AA9" s="17">
        <v>0</v>
      </c>
      <c r="AB9" s="17">
        <v>0</v>
      </c>
      <c r="AC9" s="17">
        <v>0</v>
      </c>
      <c r="AD9" s="17">
        <v>0.28329960243192598</v>
      </c>
      <c r="AE9" s="17" t="s">
        <v>85</v>
      </c>
      <c r="AF9" s="17">
        <v>0</v>
      </c>
      <c r="AG9" s="17">
        <v>0</v>
      </c>
      <c r="AH9" s="17" t="s">
        <v>85</v>
      </c>
      <c r="AI9" s="17"/>
      <c r="AJ9" s="17">
        <v>2.0501420607295099E-2</v>
      </c>
      <c r="AK9" s="17">
        <v>7.0268687213209502E-2</v>
      </c>
      <c r="AL9" s="17"/>
      <c r="AM9" s="17">
        <v>4.9524853576688101E-2</v>
      </c>
    </row>
    <row r="10" spans="2:39" x14ac:dyDescent="0.35">
      <c r="B10" s="18" t="s">
        <v>74</v>
      </c>
      <c r="C10" s="17">
        <v>5.7926083303169798E-2</v>
      </c>
      <c r="D10" s="17">
        <v>8.1814564896605907E-2</v>
      </c>
      <c r="E10" s="17">
        <v>3.8652720186673602E-2</v>
      </c>
      <c r="F10" s="17"/>
      <c r="G10" s="17">
        <v>9.3504922263535906E-2</v>
      </c>
      <c r="H10" s="17">
        <v>6.3006901220223593E-2</v>
      </c>
      <c r="I10" s="17">
        <v>1.14842362500639E-2</v>
      </c>
      <c r="J10" s="17">
        <v>2.4255707923143199E-2</v>
      </c>
      <c r="K10" s="17">
        <v>9.1827925922804296E-2</v>
      </c>
      <c r="L10" s="17">
        <v>0.10677645042368</v>
      </c>
      <c r="M10" s="17"/>
      <c r="N10" s="17">
        <v>0</v>
      </c>
      <c r="O10" s="17">
        <v>1.52418488421444E-2</v>
      </c>
      <c r="P10" s="17">
        <v>0.220727953349836</v>
      </c>
      <c r="Q10" s="17">
        <v>2.5935528469897402E-2</v>
      </c>
      <c r="R10" s="17">
        <v>3.1629209405026303E-2</v>
      </c>
      <c r="S10" s="17">
        <v>0</v>
      </c>
      <c r="T10" s="17">
        <v>3.8916487123212197E-2</v>
      </c>
      <c r="U10" s="17">
        <v>5.22667924196209E-2</v>
      </c>
      <c r="V10" s="17">
        <v>0</v>
      </c>
      <c r="W10" s="17">
        <v>2.7893258297553E-2</v>
      </c>
      <c r="X10" s="17">
        <v>0</v>
      </c>
      <c r="Y10" s="17">
        <v>0.202095128976023</v>
      </c>
      <c r="Z10" s="17">
        <v>0</v>
      </c>
      <c r="AA10" s="17">
        <v>0.19477870256607599</v>
      </c>
      <c r="AB10" s="17">
        <v>0</v>
      </c>
      <c r="AC10" s="17">
        <v>0</v>
      </c>
      <c r="AD10" s="17">
        <v>7.8559187161139493E-2</v>
      </c>
      <c r="AE10" s="17" t="s">
        <v>85</v>
      </c>
      <c r="AF10" s="17">
        <v>0</v>
      </c>
      <c r="AG10" s="17">
        <v>0</v>
      </c>
      <c r="AH10" s="17" t="s">
        <v>85</v>
      </c>
      <c r="AI10" s="17"/>
      <c r="AJ10" s="17">
        <v>2.2515516298307801E-2</v>
      </c>
      <c r="AK10" s="17">
        <v>8.5849188766029302E-2</v>
      </c>
      <c r="AL10" s="17"/>
      <c r="AM10" s="17">
        <v>5.7926083303169798E-2</v>
      </c>
    </row>
    <row r="11" spans="2:39" x14ac:dyDescent="0.35">
      <c r="B11" s="18" t="s">
        <v>75</v>
      </c>
      <c r="C11" s="17">
        <v>0.26515937765155601</v>
      </c>
      <c r="D11" s="17">
        <v>0.30798734992813798</v>
      </c>
      <c r="E11" s="17">
        <v>0.231742929093881</v>
      </c>
      <c r="F11" s="17"/>
      <c r="G11" s="17">
        <v>0.28879782441010199</v>
      </c>
      <c r="H11" s="17">
        <v>0.261263716307848</v>
      </c>
      <c r="I11" s="17">
        <v>0.29177827162132902</v>
      </c>
      <c r="J11" s="17">
        <v>0.27821872824352201</v>
      </c>
      <c r="K11" s="17">
        <v>0.27178267523441701</v>
      </c>
      <c r="L11" s="17">
        <v>0.17252676133718201</v>
      </c>
      <c r="M11" s="17"/>
      <c r="N11" s="17">
        <v>0.143516772090414</v>
      </c>
      <c r="O11" s="17">
        <v>0.34394421935458303</v>
      </c>
      <c r="P11" s="17">
        <v>0.222486901908374</v>
      </c>
      <c r="Q11" s="17">
        <v>0.24850626283206501</v>
      </c>
      <c r="R11" s="17">
        <v>0.18267375452774301</v>
      </c>
      <c r="S11" s="17">
        <v>0.102540572016537</v>
      </c>
      <c r="T11" s="17">
        <v>0.37173655096463598</v>
      </c>
      <c r="U11" s="17">
        <v>0.38591873839226698</v>
      </c>
      <c r="V11" s="17">
        <v>5.2807739696920798E-2</v>
      </c>
      <c r="W11" s="17">
        <v>0.24832664329831999</v>
      </c>
      <c r="X11" s="17">
        <v>0.36051828951120601</v>
      </c>
      <c r="Y11" s="17">
        <v>0.15887612986529401</v>
      </c>
      <c r="Z11" s="17">
        <v>0.40742896378662002</v>
      </c>
      <c r="AA11" s="17">
        <v>5.1662581480506002E-2</v>
      </c>
      <c r="AB11" s="17">
        <v>0.191943210595202</v>
      </c>
      <c r="AC11" s="17">
        <v>0.40731275076780499</v>
      </c>
      <c r="AD11" s="17">
        <v>0.31658939292171401</v>
      </c>
      <c r="AE11" s="17" t="s">
        <v>85</v>
      </c>
      <c r="AF11" s="17">
        <v>0</v>
      </c>
      <c r="AG11" s="17">
        <v>0.51936326632136998</v>
      </c>
      <c r="AH11" s="17" t="s">
        <v>85</v>
      </c>
      <c r="AI11" s="17"/>
      <c r="AJ11" s="17">
        <v>0.31160156547634699</v>
      </c>
      <c r="AK11" s="17">
        <v>0.226423847100169</v>
      </c>
      <c r="AL11" s="17"/>
      <c r="AM11" s="17">
        <v>0.26515937765155601</v>
      </c>
    </row>
    <row r="12" spans="2:39" x14ac:dyDescent="0.35">
      <c r="B12" s="18" t="s">
        <v>76</v>
      </c>
      <c r="C12" s="17">
        <v>0.106612428957597</v>
      </c>
      <c r="D12" s="17">
        <v>0.125526359175642</v>
      </c>
      <c r="E12" s="17">
        <v>9.1780911209992294E-2</v>
      </c>
      <c r="F12" s="17"/>
      <c r="G12" s="17">
        <v>7.7012557829809897E-2</v>
      </c>
      <c r="H12" s="17">
        <v>0.104199841114533</v>
      </c>
      <c r="I12" s="17">
        <v>0.13813634185427801</v>
      </c>
      <c r="J12" s="17">
        <v>0.166163969049446</v>
      </c>
      <c r="K12" s="17">
        <v>9.2395017671518698E-2</v>
      </c>
      <c r="L12" s="17">
        <v>2.02767138340492E-2</v>
      </c>
      <c r="M12" s="17"/>
      <c r="N12" s="17">
        <v>6.5835270229544204E-2</v>
      </c>
      <c r="O12" s="17">
        <v>0.119623000191986</v>
      </c>
      <c r="P12" s="17">
        <v>8.4420001176552198E-2</v>
      </c>
      <c r="Q12" s="17">
        <v>7.3047691488218797E-2</v>
      </c>
      <c r="R12" s="17">
        <v>0.16813050329595799</v>
      </c>
      <c r="S12" s="17">
        <v>9.0565436438783106E-2</v>
      </c>
      <c r="T12" s="17">
        <v>0.104258341803354</v>
      </c>
      <c r="U12" s="17">
        <v>8.1224011069534793E-2</v>
      </c>
      <c r="V12" s="17">
        <v>0.15751751030970601</v>
      </c>
      <c r="W12" s="17">
        <v>0.12045003054155901</v>
      </c>
      <c r="X12" s="17">
        <v>0</v>
      </c>
      <c r="Y12" s="17">
        <v>0</v>
      </c>
      <c r="Z12" s="17">
        <v>0.1040494276891</v>
      </c>
      <c r="AA12" s="17">
        <v>0.23211285635222101</v>
      </c>
      <c r="AB12" s="17">
        <v>0.123277384749869</v>
      </c>
      <c r="AC12" s="17">
        <v>0</v>
      </c>
      <c r="AD12" s="17">
        <v>5.8121553509192701E-2</v>
      </c>
      <c r="AE12" s="17" t="s">
        <v>85</v>
      </c>
      <c r="AF12" s="17">
        <v>0</v>
      </c>
      <c r="AG12" s="17">
        <v>0.48063673367863002</v>
      </c>
      <c r="AH12" s="17" t="s">
        <v>85</v>
      </c>
      <c r="AI12" s="17"/>
      <c r="AJ12" s="17">
        <v>0.14608002909895701</v>
      </c>
      <c r="AK12" s="17">
        <v>7.9112360270250703E-2</v>
      </c>
      <c r="AL12" s="17"/>
      <c r="AM12" s="17">
        <v>0.106612428957597</v>
      </c>
    </row>
    <row r="13" spans="2:39" x14ac:dyDescent="0.35">
      <c r="B13" s="18" t="s">
        <v>77</v>
      </c>
      <c r="C13" s="17">
        <v>0.221095885441846</v>
      </c>
      <c r="D13" s="17">
        <v>0.19434281946536</v>
      </c>
      <c r="E13" s="17">
        <v>0.24217433616619499</v>
      </c>
      <c r="F13" s="17"/>
      <c r="G13" s="17">
        <v>0.10368621468261301</v>
      </c>
      <c r="H13" s="17">
        <v>0.23691640492865501</v>
      </c>
      <c r="I13" s="17">
        <v>0.24691002497401701</v>
      </c>
      <c r="J13" s="17">
        <v>0.214442686343294</v>
      </c>
      <c r="K13" s="17">
        <v>0.23738739416598401</v>
      </c>
      <c r="L13" s="17">
        <v>0.25340713534152098</v>
      </c>
      <c r="M13" s="17"/>
      <c r="N13" s="17">
        <v>8.7430783657718406E-2</v>
      </c>
      <c r="O13" s="17">
        <v>0.239214797679737</v>
      </c>
      <c r="P13" s="17">
        <v>0.20714014809557699</v>
      </c>
      <c r="Q13" s="17">
        <v>0.23680653054581099</v>
      </c>
      <c r="R13" s="17">
        <v>0.28501578184524501</v>
      </c>
      <c r="S13" s="17">
        <v>0.37491353447993803</v>
      </c>
      <c r="T13" s="17">
        <v>0.14796272427363399</v>
      </c>
      <c r="U13" s="17">
        <v>0</v>
      </c>
      <c r="V13" s="17">
        <v>0.262110078742464</v>
      </c>
      <c r="W13" s="17">
        <v>0.29329320816465398</v>
      </c>
      <c r="X13" s="17">
        <v>0.20432155388439699</v>
      </c>
      <c r="Y13" s="17">
        <v>0.50737912876984503</v>
      </c>
      <c r="Z13" s="17">
        <v>8.3869131884672501E-2</v>
      </c>
      <c r="AA13" s="17">
        <v>0.325686893983546</v>
      </c>
      <c r="AB13" s="17">
        <v>0.29839922586954898</v>
      </c>
      <c r="AC13" s="17">
        <v>0</v>
      </c>
      <c r="AD13" s="17">
        <v>7.9107613932273294E-2</v>
      </c>
      <c r="AE13" s="17" t="s">
        <v>85</v>
      </c>
      <c r="AF13" s="17">
        <v>1</v>
      </c>
      <c r="AG13" s="17">
        <v>0</v>
      </c>
      <c r="AH13" s="17" t="s">
        <v>85</v>
      </c>
      <c r="AI13" s="17"/>
      <c r="AJ13" s="17">
        <v>0.25337497812260301</v>
      </c>
      <c r="AK13" s="17">
        <v>0.201438072380241</v>
      </c>
      <c r="AL13" s="17"/>
      <c r="AM13" s="17">
        <v>0.221095885441846</v>
      </c>
    </row>
    <row r="14" spans="2:39" x14ac:dyDescent="0.35">
      <c r="B14" s="18" t="s">
        <v>78</v>
      </c>
      <c r="C14" s="17">
        <v>7.5396279599011601E-2</v>
      </c>
      <c r="D14" s="17">
        <v>6.8862612161813205E-2</v>
      </c>
      <c r="E14" s="17">
        <v>8.1311021879137593E-2</v>
      </c>
      <c r="F14" s="17"/>
      <c r="G14" s="17">
        <v>7.9939672137996701E-2</v>
      </c>
      <c r="H14" s="17">
        <v>0.109049974793112</v>
      </c>
      <c r="I14" s="17">
        <v>9.7335059273412697E-2</v>
      </c>
      <c r="J14" s="17">
        <v>7.3556234662891906E-2</v>
      </c>
      <c r="K14" s="17">
        <v>5.66515732615352E-2</v>
      </c>
      <c r="L14" s="17">
        <v>0</v>
      </c>
      <c r="M14" s="17"/>
      <c r="N14" s="17">
        <v>3.6600338260228703E-2</v>
      </c>
      <c r="O14" s="17">
        <v>5.2650884196740799E-2</v>
      </c>
      <c r="P14" s="17">
        <v>6.9003796349389399E-2</v>
      </c>
      <c r="Q14" s="17">
        <v>0.16049452331362901</v>
      </c>
      <c r="R14" s="17">
        <v>0.169849227268873</v>
      </c>
      <c r="S14" s="17">
        <v>0.28081498689726803</v>
      </c>
      <c r="T14" s="17">
        <v>3.0392042919372499E-2</v>
      </c>
      <c r="U14" s="17">
        <v>0</v>
      </c>
      <c r="V14" s="17">
        <v>0</v>
      </c>
      <c r="W14" s="17">
        <v>7.3671139349781298E-2</v>
      </c>
      <c r="X14" s="17">
        <v>0.165944771391592</v>
      </c>
      <c r="Y14" s="17">
        <v>2.96501170114928E-2</v>
      </c>
      <c r="Z14" s="17">
        <v>0.11780521012088099</v>
      </c>
      <c r="AA14" s="17">
        <v>0</v>
      </c>
      <c r="AB14" s="17">
        <v>0</v>
      </c>
      <c r="AC14" s="17">
        <v>0</v>
      </c>
      <c r="AD14" s="17">
        <v>0.100476512126611</v>
      </c>
      <c r="AE14" s="17" t="s">
        <v>85</v>
      </c>
      <c r="AF14" s="17">
        <v>0</v>
      </c>
      <c r="AG14" s="17">
        <v>0</v>
      </c>
      <c r="AH14" s="17" t="s">
        <v>85</v>
      </c>
      <c r="AI14" s="17"/>
      <c r="AJ14" s="17">
        <v>7.5578801165979703E-2</v>
      </c>
      <c r="AK14" s="17">
        <v>7.6854123517904799E-2</v>
      </c>
      <c r="AL14" s="17"/>
      <c r="AM14" s="17">
        <v>7.5396279599011601E-2</v>
      </c>
    </row>
    <row r="15" spans="2:39" x14ac:dyDescent="0.35">
      <c r="B15" s="18" t="s">
        <v>79</v>
      </c>
      <c r="C15" s="17">
        <v>0.10524127486665601</v>
      </c>
      <c r="D15" s="17">
        <v>9.0022767588294805E-2</v>
      </c>
      <c r="E15" s="17">
        <v>0.11852192987345</v>
      </c>
      <c r="F15" s="17"/>
      <c r="G15" s="17">
        <v>0.17150481467273301</v>
      </c>
      <c r="H15" s="17">
        <v>8.5714380656430195E-2</v>
      </c>
      <c r="I15" s="17">
        <v>0.10184340704007699</v>
      </c>
      <c r="J15" s="17">
        <v>0.113108447999224</v>
      </c>
      <c r="K15" s="17">
        <v>7.0654110515356194E-2</v>
      </c>
      <c r="L15" s="17">
        <v>0.10659568060312299</v>
      </c>
      <c r="M15" s="17"/>
      <c r="N15" s="17">
        <v>0.238727215124072</v>
      </c>
      <c r="O15" s="17">
        <v>0.12630998776216801</v>
      </c>
      <c r="P15" s="17">
        <v>7.1994408448320404E-2</v>
      </c>
      <c r="Q15" s="17">
        <v>0.107619607745636</v>
      </c>
      <c r="R15" s="17">
        <v>6.3893909659221301E-2</v>
      </c>
      <c r="S15" s="17">
        <v>6.1680661822866301E-2</v>
      </c>
      <c r="T15" s="17">
        <v>9.4556988229498901E-2</v>
      </c>
      <c r="U15" s="17">
        <v>0</v>
      </c>
      <c r="V15" s="17">
        <v>0.25207086568952403</v>
      </c>
      <c r="W15" s="17">
        <v>7.2271894785879406E-2</v>
      </c>
      <c r="X15" s="17">
        <v>0</v>
      </c>
      <c r="Y15" s="17">
        <v>0.101999495377345</v>
      </c>
      <c r="Z15" s="17">
        <v>0.184230433206899</v>
      </c>
      <c r="AA15" s="17">
        <v>0.103007908509721</v>
      </c>
      <c r="AB15" s="17">
        <v>7.5905126710277604E-2</v>
      </c>
      <c r="AC15" s="17">
        <v>0.508064666877309</v>
      </c>
      <c r="AD15" s="17">
        <v>0</v>
      </c>
      <c r="AE15" s="17" t="s">
        <v>85</v>
      </c>
      <c r="AF15" s="17">
        <v>0</v>
      </c>
      <c r="AG15" s="17">
        <v>0</v>
      </c>
      <c r="AH15" s="17" t="s">
        <v>85</v>
      </c>
      <c r="AI15" s="17"/>
      <c r="AJ15" s="17">
        <v>0.112237457175921</v>
      </c>
      <c r="AK15" s="17">
        <v>9.9458342132678207E-2</v>
      </c>
      <c r="AL15" s="17"/>
      <c r="AM15" s="17">
        <v>0.10524127486665601</v>
      </c>
    </row>
    <row r="16" spans="2:39" x14ac:dyDescent="0.35">
      <c r="B16" s="18" t="s">
        <v>80</v>
      </c>
      <c r="C16" s="17">
        <v>7.7450109303108597E-3</v>
      </c>
      <c r="D16" s="17">
        <v>6.8348045911819401E-3</v>
      </c>
      <c r="E16" s="17">
        <v>8.5495444306276092E-3</v>
      </c>
      <c r="F16" s="17"/>
      <c r="G16" s="17">
        <v>1.8523688852560501E-2</v>
      </c>
      <c r="H16" s="17">
        <v>9.6485908614645302E-3</v>
      </c>
      <c r="I16" s="17">
        <v>9.6876653755347993E-3</v>
      </c>
      <c r="J16" s="17">
        <v>7.1801805516161603E-3</v>
      </c>
      <c r="K16" s="17">
        <v>0</v>
      </c>
      <c r="L16" s="17">
        <v>0</v>
      </c>
      <c r="M16" s="17"/>
      <c r="N16" s="17">
        <v>0</v>
      </c>
      <c r="O16" s="17">
        <v>1.14880413179281E-2</v>
      </c>
      <c r="P16" s="17">
        <v>1.57757519689176E-2</v>
      </c>
      <c r="Q16" s="17">
        <v>1.4346006812504E-2</v>
      </c>
      <c r="R16" s="17">
        <v>0</v>
      </c>
      <c r="S16" s="17">
        <v>0</v>
      </c>
      <c r="T16" s="17">
        <v>0</v>
      </c>
      <c r="U16" s="17">
        <v>0</v>
      </c>
      <c r="V16" s="17">
        <v>0</v>
      </c>
      <c r="W16" s="17">
        <v>0</v>
      </c>
      <c r="X16" s="17">
        <v>0</v>
      </c>
      <c r="Y16" s="17">
        <v>0</v>
      </c>
      <c r="Z16" s="17">
        <v>0</v>
      </c>
      <c r="AA16" s="17">
        <v>9.2751057107930995E-2</v>
      </c>
      <c r="AB16" s="17">
        <v>0</v>
      </c>
      <c r="AC16" s="17">
        <v>0</v>
      </c>
      <c r="AD16" s="17">
        <v>0</v>
      </c>
      <c r="AE16" s="17" t="s">
        <v>85</v>
      </c>
      <c r="AF16" s="17">
        <v>0</v>
      </c>
      <c r="AG16" s="17">
        <v>0</v>
      </c>
      <c r="AH16" s="17" t="s">
        <v>85</v>
      </c>
      <c r="AI16" s="17"/>
      <c r="AJ16" s="17">
        <v>0</v>
      </c>
      <c r="AK16" s="17">
        <v>1.16972076208323E-2</v>
      </c>
      <c r="AL16" s="17"/>
      <c r="AM16" s="17">
        <v>7.7450109303108597E-3</v>
      </c>
    </row>
    <row r="17" spans="2:39" x14ac:dyDescent="0.35">
      <c r="B17" s="18" t="s">
        <v>81</v>
      </c>
      <c r="C17" s="17">
        <v>9.2266013401620994E-2</v>
      </c>
      <c r="D17" s="17">
        <v>5.5960329147424999E-2</v>
      </c>
      <c r="E17" s="17">
        <v>0.11830031879901499</v>
      </c>
      <c r="F17" s="17"/>
      <c r="G17" s="17">
        <v>7.4709967283634798E-2</v>
      </c>
      <c r="H17" s="17">
        <v>8.6576073168978293E-2</v>
      </c>
      <c r="I17" s="17">
        <v>7.5092440844355707E-2</v>
      </c>
      <c r="J17" s="17">
        <v>8.67936088866339E-2</v>
      </c>
      <c r="K17" s="17">
        <v>0.12435877281786099</v>
      </c>
      <c r="L17" s="17">
        <v>0.12127301116666001</v>
      </c>
      <c r="M17" s="17"/>
      <c r="N17" s="17">
        <v>0.232608945288792</v>
      </c>
      <c r="O17" s="17">
        <v>7.6319571021732605E-2</v>
      </c>
      <c r="P17" s="17">
        <v>5.6476544784751399E-2</v>
      </c>
      <c r="Q17" s="17">
        <v>5.12897650390624E-2</v>
      </c>
      <c r="R17" s="17">
        <v>9.8807613997934404E-2</v>
      </c>
      <c r="S17" s="17">
        <v>0</v>
      </c>
      <c r="T17" s="17">
        <v>8.5459344302067794E-2</v>
      </c>
      <c r="U17" s="17">
        <v>6.82089298637574E-2</v>
      </c>
      <c r="V17" s="17">
        <v>0.2247411539767</v>
      </c>
      <c r="W17" s="17">
        <v>0.13599788019044101</v>
      </c>
      <c r="X17" s="17">
        <v>0.113018649585996</v>
      </c>
      <c r="Y17" s="17">
        <v>0</v>
      </c>
      <c r="Z17" s="17">
        <v>0.102616833311828</v>
      </c>
      <c r="AA17" s="17">
        <v>0</v>
      </c>
      <c r="AB17" s="17">
        <v>0.19251642927207799</v>
      </c>
      <c r="AC17" s="17">
        <v>8.4622582354885803E-2</v>
      </c>
      <c r="AD17" s="17">
        <v>8.3846137917143695E-2</v>
      </c>
      <c r="AE17" s="17" t="s">
        <v>85</v>
      </c>
      <c r="AF17" s="17">
        <v>0</v>
      </c>
      <c r="AG17" s="17">
        <v>0</v>
      </c>
      <c r="AH17" s="17" t="s">
        <v>85</v>
      </c>
      <c r="AI17" s="17"/>
      <c r="AJ17" s="17">
        <v>4.76973158836295E-2</v>
      </c>
      <c r="AK17" s="17">
        <v>0.122963783966771</v>
      </c>
      <c r="AL17" s="17"/>
      <c r="AM17" s="17">
        <v>9.2266013401620994E-2</v>
      </c>
    </row>
    <row r="18" spans="2:39" x14ac:dyDescent="0.35">
      <c r="B18" s="18" t="s">
        <v>82</v>
      </c>
      <c r="C18" s="17">
        <v>1.6798018721673101E-2</v>
      </c>
      <c r="D18" s="17">
        <v>7.5640477956899601E-3</v>
      </c>
      <c r="E18" s="17">
        <v>2.4524366531479901E-2</v>
      </c>
      <c r="F18" s="17"/>
      <c r="G18" s="17">
        <v>3.6497202066286101E-2</v>
      </c>
      <c r="H18" s="17">
        <v>0</v>
      </c>
      <c r="I18" s="17">
        <v>9.0650595174835702E-3</v>
      </c>
      <c r="J18" s="17">
        <v>0</v>
      </c>
      <c r="K18" s="17">
        <v>0</v>
      </c>
      <c r="L18" s="17">
        <v>7.9328509213145895E-2</v>
      </c>
      <c r="M18" s="17"/>
      <c r="N18" s="17">
        <v>0</v>
      </c>
      <c r="O18" s="17">
        <v>0</v>
      </c>
      <c r="P18" s="17">
        <v>0</v>
      </c>
      <c r="Q18" s="17">
        <v>0</v>
      </c>
      <c r="R18" s="17">
        <v>0</v>
      </c>
      <c r="S18" s="17">
        <v>0</v>
      </c>
      <c r="T18" s="17">
        <v>0</v>
      </c>
      <c r="U18" s="17">
        <v>0.41238152825482</v>
      </c>
      <c r="V18" s="17">
        <v>0</v>
      </c>
      <c r="W18" s="17">
        <v>1.1794889813798099E-2</v>
      </c>
      <c r="X18" s="17">
        <v>0.156196735626809</v>
      </c>
      <c r="Y18" s="17">
        <v>0</v>
      </c>
      <c r="Z18" s="17">
        <v>0</v>
      </c>
      <c r="AA18" s="17">
        <v>0</v>
      </c>
      <c r="AB18" s="17">
        <v>0.11795862280302399</v>
      </c>
      <c r="AC18" s="17">
        <v>0</v>
      </c>
      <c r="AD18" s="17">
        <v>0</v>
      </c>
      <c r="AE18" s="17" t="s">
        <v>85</v>
      </c>
      <c r="AF18" s="17">
        <v>0</v>
      </c>
      <c r="AG18" s="17">
        <v>0</v>
      </c>
      <c r="AH18" s="17" t="s">
        <v>85</v>
      </c>
      <c r="AI18" s="17"/>
      <c r="AJ18" s="17">
        <v>5.1512804857182896E-3</v>
      </c>
      <c r="AK18" s="17">
        <v>2.5934387031914401E-2</v>
      </c>
      <c r="AL18" s="17"/>
      <c r="AM18" s="17">
        <v>1.6798018721673101E-2</v>
      </c>
    </row>
    <row r="19" spans="2:39" x14ac:dyDescent="0.35">
      <c r="B19" s="18" t="s">
        <v>62</v>
      </c>
      <c r="C19" s="19">
        <v>2.2347735498704298E-3</v>
      </c>
      <c r="D19" s="19">
        <v>3.54420182585883E-3</v>
      </c>
      <c r="E19" s="19">
        <v>1.1716884691219699E-3</v>
      </c>
      <c r="F19" s="19"/>
      <c r="G19" s="19">
        <v>5.0847390390195398E-3</v>
      </c>
      <c r="H19" s="19">
        <v>0</v>
      </c>
      <c r="I19" s="19">
        <v>0</v>
      </c>
      <c r="J19" s="19">
        <v>9.91107802843289E-3</v>
      </c>
      <c r="K19" s="19">
        <v>0</v>
      </c>
      <c r="L19" s="19">
        <v>0</v>
      </c>
      <c r="M19" s="19"/>
      <c r="N19" s="19">
        <v>0</v>
      </c>
      <c r="O19" s="19">
        <v>3.19039367353572E-3</v>
      </c>
      <c r="P19" s="19">
        <v>0</v>
      </c>
      <c r="Q19" s="19">
        <v>0</v>
      </c>
      <c r="R19" s="19">
        <v>0</v>
      </c>
      <c r="S19" s="19">
        <v>0</v>
      </c>
      <c r="T19" s="19">
        <v>0</v>
      </c>
      <c r="U19" s="19">
        <v>0</v>
      </c>
      <c r="V19" s="19">
        <v>5.0752651584685199E-2</v>
      </c>
      <c r="W19" s="19">
        <v>0</v>
      </c>
      <c r="X19" s="19">
        <v>0</v>
      </c>
      <c r="Y19" s="19">
        <v>0</v>
      </c>
      <c r="Z19" s="19">
        <v>0</v>
      </c>
      <c r="AA19" s="19">
        <v>0</v>
      </c>
      <c r="AB19" s="19">
        <v>0</v>
      </c>
      <c r="AC19" s="19">
        <v>0</v>
      </c>
      <c r="AD19" s="19">
        <v>0</v>
      </c>
      <c r="AE19" s="19" t="s">
        <v>85</v>
      </c>
      <c r="AF19" s="19">
        <v>0</v>
      </c>
      <c r="AG19" s="19">
        <v>0</v>
      </c>
      <c r="AH19" s="19" t="s">
        <v>85</v>
      </c>
      <c r="AI19" s="19"/>
      <c r="AJ19" s="19">
        <v>5.2616356852412602E-3</v>
      </c>
      <c r="AK19" s="19">
        <v>0</v>
      </c>
      <c r="AL19" s="19"/>
      <c r="AM19" s="19">
        <v>2.2347735498704298E-3</v>
      </c>
    </row>
    <row r="20" spans="2:39" x14ac:dyDescent="0.35">
      <c r="B20" s="16" t="s">
        <v>87</v>
      </c>
    </row>
    <row r="21" spans="2:39" x14ac:dyDescent="0.35">
      <c r="B21" t="s">
        <v>66</v>
      </c>
    </row>
    <row r="22" spans="2:39" x14ac:dyDescent="0.35">
      <c r="B22" t="s">
        <v>67</v>
      </c>
    </row>
    <row r="24" spans="2:39" x14ac:dyDescent="0.35">
      <c r="B24"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M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x14ac:dyDescent="0.35">
      <c r="B9" s="18" t="s">
        <v>88</v>
      </c>
      <c r="C9" s="17">
        <v>2.7523491556133402E-3</v>
      </c>
      <c r="D9" s="17">
        <v>2.1447105239984299E-3</v>
      </c>
      <c r="E9" s="17">
        <v>3.38347478077679E-3</v>
      </c>
      <c r="F9" s="17"/>
      <c r="G9" s="17">
        <v>0</v>
      </c>
      <c r="H9" s="17">
        <v>0</v>
      </c>
      <c r="I9" s="17">
        <v>8.0542251676843299E-3</v>
      </c>
      <c r="J9" s="17">
        <v>6.9040521835608097E-3</v>
      </c>
      <c r="K9" s="17">
        <v>0</v>
      </c>
      <c r="L9" s="17">
        <v>0</v>
      </c>
      <c r="M9" s="17"/>
      <c r="N9" s="17">
        <v>0</v>
      </c>
      <c r="O9" s="17">
        <v>5.8633185673847097E-3</v>
      </c>
      <c r="P9" s="17">
        <v>1.2372799903315201E-2</v>
      </c>
      <c r="Q9" s="17">
        <v>0</v>
      </c>
      <c r="R9" s="17">
        <v>0</v>
      </c>
      <c r="S9" s="17">
        <v>0</v>
      </c>
      <c r="T9" s="17">
        <v>0</v>
      </c>
      <c r="U9" s="17">
        <v>0</v>
      </c>
      <c r="V9" s="17">
        <v>0</v>
      </c>
      <c r="W9" s="17">
        <v>0</v>
      </c>
      <c r="X9" s="17">
        <v>0</v>
      </c>
      <c r="Y9" s="17">
        <v>0</v>
      </c>
      <c r="Z9" s="17">
        <v>0</v>
      </c>
      <c r="AA9" s="17">
        <v>0</v>
      </c>
      <c r="AB9" s="17">
        <v>0</v>
      </c>
      <c r="AC9" s="17">
        <v>0</v>
      </c>
      <c r="AD9" s="17">
        <v>0</v>
      </c>
      <c r="AE9" s="17">
        <v>0</v>
      </c>
      <c r="AF9" s="17">
        <v>0</v>
      </c>
      <c r="AG9" s="17">
        <v>0</v>
      </c>
      <c r="AH9" s="17">
        <v>0</v>
      </c>
      <c r="AI9" s="17"/>
      <c r="AJ9" s="17">
        <v>0</v>
      </c>
      <c r="AK9" s="17">
        <v>4.5847311377621904E-3</v>
      </c>
      <c r="AL9" s="17"/>
      <c r="AM9" s="17">
        <v>0</v>
      </c>
    </row>
    <row r="10" spans="2:39" x14ac:dyDescent="0.35">
      <c r="B10" s="18" t="s">
        <v>89</v>
      </c>
      <c r="C10" s="17">
        <v>1.7180442807928501E-3</v>
      </c>
      <c r="D10" s="17">
        <v>0</v>
      </c>
      <c r="E10" s="17">
        <v>3.4904068579453399E-3</v>
      </c>
      <c r="F10" s="17"/>
      <c r="G10" s="17">
        <v>6.7586448860504E-3</v>
      </c>
      <c r="H10" s="17">
        <v>4.5142922710469102E-3</v>
      </c>
      <c r="I10" s="17">
        <v>0</v>
      </c>
      <c r="J10" s="17">
        <v>0</v>
      </c>
      <c r="K10" s="17">
        <v>0</v>
      </c>
      <c r="L10" s="17">
        <v>0</v>
      </c>
      <c r="M10" s="17"/>
      <c r="N10" s="17">
        <v>0</v>
      </c>
      <c r="O10" s="17">
        <v>4.4142862645301303E-3</v>
      </c>
      <c r="P10" s="17">
        <v>0</v>
      </c>
      <c r="Q10" s="17">
        <v>0</v>
      </c>
      <c r="R10" s="17">
        <v>9.7628727459293501E-3</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c r="AJ10" s="17">
        <v>2.3266695047039401E-3</v>
      </c>
      <c r="AK10" s="17">
        <v>1.36311490516591E-3</v>
      </c>
      <c r="AL10" s="17"/>
      <c r="AM10" s="17">
        <v>2.6547004846868899E-3</v>
      </c>
    </row>
    <row r="11" spans="2:39" x14ac:dyDescent="0.35">
      <c r="B11" s="18" t="s">
        <v>90</v>
      </c>
      <c r="C11" s="17">
        <v>1.3914047874683101E-2</v>
      </c>
      <c r="D11" s="17">
        <v>1.62419799091842E-2</v>
      </c>
      <c r="E11" s="17">
        <v>1.15448949801009E-2</v>
      </c>
      <c r="F11" s="17"/>
      <c r="G11" s="17">
        <v>5.2028188244655996E-3</v>
      </c>
      <c r="H11" s="17">
        <v>2.2573991885350999E-2</v>
      </c>
      <c r="I11" s="17">
        <v>1.4758717937446399E-2</v>
      </c>
      <c r="J11" s="17">
        <v>6.9040521835608097E-3</v>
      </c>
      <c r="K11" s="17">
        <v>3.0102698535005301E-2</v>
      </c>
      <c r="L11" s="17">
        <v>0</v>
      </c>
      <c r="M11" s="17"/>
      <c r="N11" s="17">
        <v>0</v>
      </c>
      <c r="O11" s="17">
        <v>1.9316895583800901E-2</v>
      </c>
      <c r="P11" s="17">
        <v>2.27797950199745E-2</v>
      </c>
      <c r="Q11" s="17">
        <v>3.0512489667749301E-2</v>
      </c>
      <c r="R11" s="17">
        <v>2.1462152238281001E-2</v>
      </c>
      <c r="S11" s="17">
        <v>0</v>
      </c>
      <c r="T11" s="17">
        <v>0</v>
      </c>
      <c r="U11" s="17">
        <v>0</v>
      </c>
      <c r="V11" s="17">
        <v>5.6311226686780201E-2</v>
      </c>
      <c r="W11" s="17">
        <v>1.11971770853671E-2</v>
      </c>
      <c r="X11" s="17">
        <v>0</v>
      </c>
      <c r="Y11" s="17">
        <v>0</v>
      </c>
      <c r="Z11" s="17">
        <v>0</v>
      </c>
      <c r="AA11" s="17">
        <v>0</v>
      </c>
      <c r="AB11" s="17">
        <v>0</v>
      </c>
      <c r="AC11" s="17">
        <v>0</v>
      </c>
      <c r="AD11" s="17">
        <v>0</v>
      </c>
      <c r="AE11" s="17">
        <v>0</v>
      </c>
      <c r="AF11" s="17">
        <v>0</v>
      </c>
      <c r="AG11" s="17">
        <v>0</v>
      </c>
      <c r="AH11" s="17">
        <v>0</v>
      </c>
      <c r="AI11" s="17"/>
      <c r="AJ11" s="17">
        <v>1.9949522156293701E-2</v>
      </c>
      <c r="AK11" s="17">
        <v>8.2792570805376494E-3</v>
      </c>
      <c r="AL11" s="17"/>
      <c r="AM11" s="17">
        <v>1.0031926895007299E-2</v>
      </c>
    </row>
    <row r="12" spans="2:39" x14ac:dyDescent="0.35">
      <c r="B12" s="18" t="s">
        <v>91</v>
      </c>
      <c r="C12" s="17">
        <v>2.39117780644445E-2</v>
      </c>
      <c r="D12" s="17">
        <v>3.0052552710473499E-2</v>
      </c>
      <c r="E12" s="17">
        <v>1.7636767008524099E-2</v>
      </c>
      <c r="F12" s="17"/>
      <c r="G12" s="17">
        <v>1.8472781995485001E-2</v>
      </c>
      <c r="H12" s="17">
        <v>3.4387874456143802E-2</v>
      </c>
      <c r="I12" s="17">
        <v>3.3194187616529099E-2</v>
      </c>
      <c r="J12" s="17">
        <v>3.42995466716781E-3</v>
      </c>
      <c r="K12" s="17">
        <v>8.8744451819835497E-3</v>
      </c>
      <c r="L12" s="17">
        <v>3.7551288988248901E-2</v>
      </c>
      <c r="M12" s="17"/>
      <c r="N12" s="17">
        <v>0</v>
      </c>
      <c r="O12" s="17">
        <v>3.8725494034651399E-2</v>
      </c>
      <c r="P12" s="17">
        <v>3.6363892255143603E-2</v>
      </c>
      <c r="Q12" s="17">
        <v>1.02945999343701E-2</v>
      </c>
      <c r="R12" s="17">
        <v>4.43089671854291E-2</v>
      </c>
      <c r="S12" s="17">
        <v>0</v>
      </c>
      <c r="T12" s="17">
        <v>7.5685053241028501E-3</v>
      </c>
      <c r="U12" s="17">
        <v>6.1492164941456998E-2</v>
      </c>
      <c r="V12" s="17">
        <v>7.1522264037726893E-2</v>
      </c>
      <c r="W12" s="17">
        <v>1.47889420147349E-2</v>
      </c>
      <c r="X12" s="17">
        <v>0</v>
      </c>
      <c r="Y12" s="17">
        <v>0</v>
      </c>
      <c r="Z12" s="17">
        <v>0</v>
      </c>
      <c r="AA12" s="17">
        <v>0</v>
      </c>
      <c r="AB12" s="17">
        <v>0</v>
      </c>
      <c r="AC12" s="17">
        <v>0.10093566933020399</v>
      </c>
      <c r="AD12" s="17">
        <v>0</v>
      </c>
      <c r="AE12" s="17">
        <v>0</v>
      </c>
      <c r="AF12" s="17">
        <v>0</v>
      </c>
      <c r="AG12" s="17">
        <v>0</v>
      </c>
      <c r="AH12" s="17">
        <v>0</v>
      </c>
      <c r="AI12" s="17"/>
      <c r="AJ12" s="17">
        <v>2.9078856935838199E-2</v>
      </c>
      <c r="AK12" s="17">
        <v>2.1099988579192E-2</v>
      </c>
      <c r="AL12" s="17"/>
      <c r="AM12" s="17">
        <v>2.2384448878937199E-2</v>
      </c>
    </row>
    <row r="13" spans="2:39" x14ac:dyDescent="0.35">
      <c r="B13" s="18" t="s">
        <v>92</v>
      </c>
      <c r="C13" s="17">
        <v>5.87654853291322E-2</v>
      </c>
      <c r="D13" s="17">
        <v>7.5969756345582395E-2</v>
      </c>
      <c r="E13" s="17">
        <v>4.1168730603506599E-2</v>
      </c>
      <c r="F13" s="17"/>
      <c r="G13" s="17">
        <v>5.1788943598173903E-2</v>
      </c>
      <c r="H13" s="17">
        <v>3.6944211756937601E-2</v>
      </c>
      <c r="I13" s="17">
        <v>3.3322096426287702E-2</v>
      </c>
      <c r="J13" s="17">
        <v>8.9149789137457094E-2</v>
      </c>
      <c r="K13" s="17">
        <v>0.104996234188883</v>
      </c>
      <c r="L13" s="17">
        <v>4.9673621369777397E-2</v>
      </c>
      <c r="M13" s="17"/>
      <c r="N13" s="17">
        <v>0</v>
      </c>
      <c r="O13" s="17">
        <v>7.4416958507846701E-2</v>
      </c>
      <c r="P13" s="17">
        <v>5.6295196164766803E-2</v>
      </c>
      <c r="Q13" s="17">
        <v>1.81644642426767E-2</v>
      </c>
      <c r="R13" s="17">
        <v>1.96309960474878E-2</v>
      </c>
      <c r="S13" s="17">
        <v>0.13685971909553901</v>
      </c>
      <c r="T13" s="17">
        <v>3.47540159421387E-2</v>
      </c>
      <c r="U13" s="17">
        <v>6.5630523033919405E-2</v>
      </c>
      <c r="V13" s="17">
        <v>0.13120651747893899</v>
      </c>
      <c r="W13" s="17">
        <v>1.8734579298721299E-2</v>
      </c>
      <c r="X13" s="17">
        <v>0.117428027306863</v>
      </c>
      <c r="Y13" s="17">
        <v>0.20704149495391599</v>
      </c>
      <c r="Z13" s="17">
        <v>0.17883691204435501</v>
      </c>
      <c r="AA13" s="17">
        <v>0.12856815470305899</v>
      </c>
      <c r="AB13" s="17">
        <v>0.248895174610827</v>
      </c>
      <c r="AC13" s="17">
        <v>0</v>
      </c>
      <c r="AD13" s="17">
        <v>0.15426591002974599</v>
      </c>
      <c r="AE13" s="17">
        <v>0</v>
      </c>
      <c r="AF13" s="17">
        <v>0</v>
      </c>
      <c r="AG13" s="17">
        <v>0.23469139105456999</v>
      </c>
      <c r="AH13" s="17">
        <v>0</v>
      </c>
      <c r="AI13" s="17"/>
      <c r="AJ13" s="17">
        <v>4.71252033371816E-2</v>
      </c>
      <c r="AK13" s="17">
        <v>6.7533093477502706E-2</v>
      </c>
      <c r="AL13" s="17"/>
      <c r="AM13" s="17">
        <v>5.3886479268431799E-2</v>
      </c>
    </row>
    <row r="14" spans="2:39" x14ac:dyDescent="0.35">
      <c r="B14" s="18" t="s">
        <v>93</v>
      </c>
      <c r="C14" s="17">
        <v>5.9935380626655599E-2</v>
      </c>
      <c r="D14" s="17">
        <v>6.3272259376386003E-2</v>
      </c>
      <c r="E14" s="17">
        <v>5.6619140937741903E-2</v>
      </c>
      <c r="F14" s="17"/>
      <c r="G14" s="17">
        <v>4.3970365065943498E-2</v>
      </c>
      <c r="H14" s="17">
        <v>5.7251788586957897E-2</v>
      </c>
      <c r="I14" s="17">
        <v>1.1138817502198599E-2</v>
      </c>
      <c r="J14" s="17">
        <v>6.6003700943742E-2</v>
      </c>
      <c r="K14" s="17">
        <v>0.11247202504616</v>
      </c>
      <c r="L14" s="17">
        <v>8.1625897347067405E-2</v>
      </c>
      <c r="M14" s="17"/>
      <c r="N14" s="17">
        <v>0.13331844446232699</v>
      </c>
      <c r="O14" s="17">
        <v>1.8208113667251901E-2</v>
      </c>
      <c r="P14" s="17">
        <v>0.10724341475775701</v>
      </c>
      <c r="Q14" s="17">
        <v>0</v>
      </c>
      <c r="R14" s="17">
        <v>3.4732560314837901E-2</v>
      </c>
      <c r="S14" s="17">
        <v>0</v>
      </c>
      <c r="T14" s="17">
        <v>7.2070173156015493E-2</v>
      </c>
      <c r="U14" s="17">
        <v>0.12549040918589099</v>
      </c>
      <c r="V14" s="17">
        <v>4.1372705007207203E-2</v>
      </c>
      <c r="W14" s="17">
        <v>0</v>
      </c>
      <c r="X14" s="17">
        <v>0.15360805661293001</v>
      </c>
      <c r="Y14" s="17">
        <v>0.157208987180744</v>
      </c>
      <c r="Z14" s="17">
        <v>6.4658701570627003E-2</v>
      </c>
      <c r="AA14" s="17">
        <v>0.12856815470305899</v>
      </c>
      <c r="AB14" s="17">
        <v>0</v>
      </c>
      <c r="AC14" s="17">
        <v>0.20520243037392299</v>
      </c>
      <c r="AD14" s="17">
        <v>0.230723069413072</v>
      </c>
      <c r="AE14" s="17">
        <v>0</v>
      </c>
      <c r="AF14" s="17">
        <v>0</v>
      </c>
      <c r="AG14" s="17">
        <v>0.13575937255999099</v>
      </c>
      <c r="AH14" s="17">
        <v>0.19693634208456301</v>
      </c>
      <c r="AI14" s="17"/>
      <c r="AJ14" s="17">
        <v>3.5524832467921798E-2</v>
      </c>
      <c r="AK14" s="17">
        <v>7.5290051187790294E-2</v>
      </c>
      <c r="AL14" s="17"/>
      <c r="AM14" s="17">
        <v>6.2589769807368398E-2</v>
      </c>
    </row>
    <row r="15" spans="2:39" x14ac:dyDescent="0.35">
      <c r="B15" s="18" t="s">
        <v>94</v>
      </c>
      <c r="C15" s="17">
        <v>5.0524661741412402E-2</v>
      </c>
      <c r="D15" s="17">
        <v>6.0512579489606498E-2</v>
      </c>
      <c r="E15" s="17">
        <v>4.0341599777124502E-2</v>
      </c>
      <c r="F15" s="17"/>
      <c r="G15" s="17">
        <v>3.34056438264623E-2</v>
      </c>
      <c r="H15" s="17">
        <v>5.2213579885719501E-2</v>
      </c>
      <c r="I15" s="17">
        <v>1.74881472742969E-2</v>
      </c>
      <c r="J15" s="17">
        <v>0</v>
      </c>
      <c r="K15" s="17">
        <v>4.96113485001776E-2</v>
      </c>
      <c r="L15" s="17">
        <v>0.15398102468798799</v>
      </c>
      <c r="M15" s="17"/>
      <c r="N15" s="17">
        <v>0.120360127211185</v>
      </c>
      <c r="O15" s="17">
        <v>1.6758963808974001E-2</v>
      </c>
      <c r="P15" s="17">
        <v>7.9646578588549899E-2</v>
      </c>
      <c r="Q15" s="17">
        <v>7.2582004258910801E-2</v>
      </c>
      <c r="R15" s="17">
        <v>1.8358399725624201E-2</v>
      </c>
      <c r="S15" s="17">
        <v>0</v>
      </c>
      <c r="T15" s="17">
        <v>7.4844054226924597E-2</v>
      </c>
      <c r="U15" s="17">
        <v>6.5630523033919405E-2</v>
      </c>
      <c r="V15" s="17">
        <v>0</v>
      </c>
      <c r="W15" s="17">
        <v>7.1527727924724296E-2</v>
      </c>
      <c r="X15" s="17">
        <v>0</v>
      </c>
      <c r="Y15" s="17">
        <v>0.120114268775179</v>
      </c>
      <c r="Z15" s="17">
        <v>8.1608416938213094E-2</v>
      </c>
      <c r="AA15" s="17">
        <v>0</v>
      </c>
      <c r="AB15" s="17">
        <v>0</v>
      </c>
      <c r="AC15" s="17">
        <v>0</v>
      </c>
      <c r="AD15" s="17">
        <v>5.34962546763205E-2</v>
      </c>
      <c r="AE15" s="17">
        <v>0</v>
      </c>
      <c r="AF15" s="17">
        <v>0</v>
      </c>
      <c r="AG15" s="17">
        <v>0</v>
      </c>
      <c r="AH15" s="17">
        <v>0</v>
      </c>
      <c r="AI15" s="17"/>
      <c r="AJ15" s="17">
        <v>1.86090622300761E-2</v>
      </c>
      <c r="AK15" s="17">
        <v>7.2174556223960198E-2</v>
      </c>
      <c r="AL15" s="17"/>
      <c r="AM15" s="17">
        <v>3.8476407658572499E-2</v>
      </c>
    </row>
    <row r="16" spans="2:39" x14ac:dyDescent="0.35">
      <c r="B16" s="18" t="s">
        <v>95</v>
      </c>
      <c r="C16" s="17">
        <v>4.0027692052323302E-2</v>
      </c>
      <c r="D16" s="17">
        <v>4.81015727620119E-2</v>
      </c>
      <c r="E16" s="17">
        <v>3.1794439529165899E-2</v>
      </c>
      <c r="F16" s="17"/>
      <c r="G16" s="17">
        <v>4.4045781419818401E-2</v>
      </c>
      <c r="H16" s="17">
        <v>4.2048189562548903E-2</v>
      </c>
      <c r="I16" s="17">
        <v>5.2080460058426398E-3</v>
      </c>
      <c r="J16" s="17">
        <v>2.32850477459608E-2</v>
      </c>
      <c r="K16" s="17">
        <v>3.7320732819422303E-2</v>
      </c>
      <c r="L16" s="17">
        <v>9.8169975399751599E-2</v>
      </c>
      <c r="M16" s="17"/>
      <c r="N16" s="17">
        <v>8.1204527873389706E-2</v>
      </c>
      <c r="O16" s="17">
        <v>5.8633185673847097E-3</v>
      </c>
      <c r="P16" s="17">
        <v>7.1824843194876101E-2</v>
      </c>
      <c r="Q16" s="17">
        <v>0</v>
      </c>
      <c r="R16" s="17">
        <v>6.7675547711774997E-3</v>
      </c>
      <c r="S16" s="17">
        <v>0</v>
      </c>
      <c r="T16" s="17">
        <v>6.2086926207224502E-2</v>
      </c>
      <c r="U16" s="17">
        <v>0</v>
      </c>
      <c r="V16" s="17">
        <v>3.11480540142701E-2</v>
      </c>
      <c r="W16" s="17">
        <v>9.3032826631099103E-2</v>
      </c>
      <c r="X16" s="17">
        <v>0</v>
      </c>
      <c r="Y16" s="17">
        <v>0</v>
      </c>
      <c r="Z16" s="17">
        <v>0</v>
      </c>
      <c r="AA16" s="17">
        <v>0.101073246775621</v>
      </c>
      <c r="AB16" s="17">
        <v>0</v>
      </c>
      <c r="AC16" s="17">
        <v>0</v>
      </c>
      <c r="AD16" s="17">
        <v>0.10250669338104799</v>
      </c>
      <c r="AE16" s="17">
        <v>0</v>
      </c>
      <c r="AF16" s="17">
        <v>8.4694288232867898E-2</v>
      </c>
      <c r="AG16" s="17">
        <v>0</v>
      </c>
      <c r="AH16" s="17">
        <v>0</v>
      </c>
      <c r="AI16" s="17"/>
      <c r="AJ16" s="17">
        <v>1.7099470407314799E-2</v>
      </c>
      <c r="AK16" s="17">
        <v>5.5661609264272299E-2</v>
      </c>
      <c r="AL16" s="17"/>
      <c r="AM16" s="17">
        <v>3.3310838385142101E-2</v>
      </c>
    </row>
    <row r="17" spans="2:39" x14ac:dyDescent="0.35">
      <c r="B17" s="18" t="s">
        <v>96</v>
      </c>
      <c r="C17" s="17">
        <v>4.7763198552196399E-2</v>
      </c>
      <c r="D17" s="17">
        <v>5.3620410490868603E-2</v>
      </c>
      <c r="E17" s="17">
        <v>4.1827700089582802E-2</v>
      </c>
      <c r="F17" s="17"/>
      <c r="G17" s="17">
        <v>1.1387891947399901E-2</v>
      </c>
      <c r="H17" s="17">
        <v>3.7346802100970002E-2</v>
      </c>
      <c r="I17" s="17">
        <v>2.8780189901039199E-2</v>
      </c>
      <c r="J17" s="17">
        <v>3.9818251938499001E-3</v>
      </c>
      <c r="K17" s="17">
        <v>5.4917227617743501E-2</v>
      </c>
      <c r="L17" s="17">
        <v>0.14831032517801401</v>
      </c>
      <c r="M17" s="17"/>
      <c r="N17" s="17">
        <v>5.5670877135307197E-2</v>
      </c>
      <c r="O17" s="17">
        <v>3.82292907101138E-2</v>
      </c>
      <c r="P17" s="17">
        <v>4.61276472171517E-2</v>
      </c>
      <c r="Q17" s="17">
        <v>0</v>
      </c>
      <c r="R17" s="17">
        <v>6.8069294141231598E-2</v>
      </c>
      <c r="S17" s="17">
        <v>0.18968412445978999</v>
      </c>
      <c r="T17" s="17">
        <v>2.85348429201016E-2</v>
      </c>
      <c r="U17" s="17">
        <v>0.14007505904363099</v>
      </c>
      <c r="V17" s="17">
        <v>0</v>
      </c>
      <c r="W17" s="17">
        <v>5.55127964197656E-2</v>
      </c>
      <c r="X17" s="17">
        <v>0.107988921549868</v>
      </c>
      <c r="Y17" s="17">
        <v>0.23306760248022901</v>
      </c>
      <c r="Z17" s="17">
        <v>0</v>
      </c>
      <c r="AA17" s="17">
        <v>0</v>
      </c>
      <c r="AB17" s="17">
        <v>9.4990279708429895E-2</v>
      </c>
      <c r="AC17" s="17">
        <v>0</v>
      </c>
      <c r="AD17" s="17">
        <v>6.7991192144797805E-2</v>
      </c>
      <c r="AE17" s="17">
        <v>0</v>
      </c>
      <c r="AF17" s="17">
        <v>0</v>
      </c>
      <c r="AG17" s="17">
        <v>0.23469139105456999</v>
      </c>
      <c r="AH17" s="17">
        <v>0.18580657983621099</v>
      </c>
      <c r="AI17" s="17"/>
      <c r="AJ17" s="17">
        <v>3.15066876627303E-2</v>
      </c>
      <c r="AK17" s="17">
        <v>5.9266656530295801E-2</v>
      </c>
      <c r="AL17" s="17"/>
      <c r="AM17" s="17">
        <v>2.6916685454394799E-2</v>
      </c>
    </row>
    <row r="18" spans="2:39" x14ac:dyDescent="0.35">
      <c r="B18" s="18" t="s">
        <v>97</v>
      </c>
      <c r="C18" s="17">
        <v>3.9395342035669301E-2</v>
      </c>
      <c r="D18" s="17">
        <v>3.81182282659977E-2</v>
      </c>
      <c r="E18" s="17">
        <v>4.0788825639805799E-2</v>
      </c>
      <c r="F18" s="17"/>
      <c r="G18" s="17">
        <v>2.2413647264238602E-2</v>
      </c>
      <c r="H18" s="17">
        <v>2.5748594138061499E-2</v>
      </c>
      <c r="I18" s="17">
        <v>3.3558858503555999E-2</v>
      </c>
      <c r="J18" s="17">
        <v>1.84495609970988E-2</v>
      </c>
      <c r="K18" s="17">
        <v>2.9068666170172799E-2</v>
      </c>
      <c r="L18" s="17">
        <v>0.106913087539682</v>
      </c>
      <c r="M18" s="17"/>
      <c r="N18" s="17">
        <v>0</v>
      </c>
      <c r="O18" s="17">
        <v>3.0943002895872401E-2</v>
      </c>
      <c r="P18" s="17">
        <v>2.4997683076693599E-2</v>
      </c>
      <c r="Q18" s="17">
        <v>3.8812787924854902E-2</v>
      </c>
      <c r="R18" s="17">
        <v>1.1625745860105801E-2</v>
      </c>
      <c r="S18" s="17">
        <v>0</v>
      </c>
      <c r="T18" s="17">
        <v>3.6103348244204497E-2</v>
      </c>
      <c r="U18" s="17">
        <v>0.20090641862281999</v>
      </c>
      <c r="V18" s="17">
        <v>0.128405615943812</v>
      </c>
      <c r="W18" s="17">
        <v>4.9802633598129399E-2</v>
      </c>
      <c r="X18" s="17">
        <v>0</v>
      </c>
      <c r="Y18" s="17">
        <v>3.5859137894848299E-2</v>
      </c>
      <c r="Z18" s="17">
        <v>0</v>
      </c>
      <c r="AA18" s="17">
        <v>3.6143717821713897E-2</v>
      </c>
      <c r="AB18" s="17">
        <v>0</v>
      </c>
      <c r="AC18" s="17">
        <v>0.13038857699023099</v>
      </c>
      <c r="AD18" s="17">
        <v>0</v>
      </c>
      <c r="AE18" s="17">
        <v>0</v>
      </c>
      <c r="AF18" s="17">
        <v>0.194346758634417</v>
      </c>
      <c r="AG18" s="17">
        <v>0</v>
      </c>
      <c r="AH18" s="17">
        <v>0.38274292192077303</v>
      </c>
      <c r="AI18" s="17"/>
      <c r="AJ18" s="17">
        <v>2.1308575880015699E-2</v>
      </c>
      <c r="AK18" s="17">
        <v>5.18969817284642E-2</v>
      </c>
      <c r="AL18" s="17"/>
      <c r="AM18" s="17">
        <v>1.86439704781554E-2</v>
      </c>
    </row>
    <row r="19" spans="2:39" x14ac:dyDescent="0.35">
      <c r="B19" s="18" t="s">
        <v>98</v>
      </c>
      <c r="C19" s="17">
        <v>0.116281497510313</v>
      </c>
      <c r="D19" s="17">
        <v>0.11606629965792201</v>
      </c>
      <c r="E19" s="17">
        <v>0.116734887853879</v>
      </c>
      <c r="F19" s="17"/>
      <c r="G19" s="17">
        <v>0.17531071932005601</v>
      </c>
      <c r="H19" s="17">
        <v>0.140392385736754</v>
      </c>
      <c r="I19" s="17">
        <v>9.9114931174259402E-2</v>
      </c>
      <c r="J19" s="17">
        <v>0.128794567812059</v>
      </c>
      <c r="K19" s="17">
        <v>5.5558341289818097E-2</v>
      </c>
      <c r="L19" s="17">
        <v>0.110070038920526</v>
      </c>
      <c r="M19" s="17"/>
      <c r="N19" s="17">
        <v>6.7257346942090596E-2</v>
      </c>
      <c r="O19" s="17">
        <v>6.4368061878103497E-2</v>
      </c>
      <c r="P19" s="17">
        <v>0.107810939219179</v>
      </c>
      <c r="Q19" s="17">
        <v>0.22174317109925701</v>
      </c>
      <c r="R19" s="17">
        <v>8.9355883684089393E-2</v>
      </c>
      <c r="S19" s="17">
        <v>4.9962517656008898E-2</v>
      </c>
      <c r="T19" s="17">
        <v>8.9863389700450699E-2</v>
      </c>
      <c r="U19" s="17">
        <v>5.0291023926878599E-2</v>
      </c>
      <c r="V19" s="17">
        <v>7.1072724229349696E-2</v>
      </c>
      <c r="W19" s="17">
        <v>0.113098832787873</v>
      </c>
      <c r="X19" s="17">
        <v>0.25764344987705101</v>
      </c>
      <c r="Y19" s="17">
        <v>0</v>
      </c>
      <c r="Z19" s="17">
        <v>0.14748155010372599</v>
      </c>
      <c r="AA19" s="17">
        <v>0.155493697580325</v>
      </c>
      <c r="AB19" s="17">
        <v>0.184062545760459</v>
      </c>
      <c r="AC19" s="17">
        <v>9.9302505255047094E-2</v>
      </c>
      <c r="AD19" s="17">
        <v>4.1181527593324503E-2</v>
      </c>
      <c r="AE19" s="17">
        <v>0</v>
      </c>
      <c r="AF19" s="17">
        <v>0.53071254490933895</v>
      </c>
      <c r="AG19" s="17">
        <v>0.25360127284217798</v>
      </c>
      <c r="AH19" s="17">
        <v>0.234514156158453</v>
      </c>
      <c r="AI19" s="17"/>
      <c r="AJ19" s="17">
        <v>0.13010050225215899</v>
      </c>
      <c r="AK19" s="17">
        <v>0.107971869818141</v>
      </c>
      <c r="AL19" s="17"/>
      <c r="AM19" s="17">
        <v>0.104283161046456</v>
      </c>
    </row>
    <row r="20" spans="2:39" x14ac:dyDescent="0.35">
      <c r="B20" s="18" t="s">
        <v>99</v>
      </c>
      <c r="C20" s="17">
        <v>0.152971543619672</v>
      </c>
      <c r="D20" s="17">
        <v>0.12748836183536</v>
      </c>
      <c r="E20" s="17">
        <v>0.17951457034212201</v>
      </c>
      <c r="F20" s="17"/>
      <c r="G20" s="17">
        <v>0.222177019420079</v>
      </c>
      <c r="H20" s="17">
        <v>0.17685041783491801</v>
      </c>
      <c r="I20" s="17">
        <v>0.18237194495838999</v>
      </c>
      <c r="J20" s="17">
        <v>0.127734556340171</v>
      </c>
      <c r="K20" s="17">
        <v>0.14512148934687899</v>
      </c>
      <c r="L20" s="17">
        <v>6.5842731115973593E-2</v>
      </c>
      <c r="M20" s="17"/>
      <c r="N20" s="17">
        <v>0.13445712758332001</v>
      </c>
      <c r="O20" s="17">
        <v>0.16049784754002999</v>
      </c>
      <c r="P20" s="17">
        <v>0.139157511023456</v>
      </c>
      <c r="Q20" s="17">
        <v>0.155405374409019</v>
      </c>
      <c r="R20" s="17">
        <v>0.26498147899944202</v>
      </c>
      <c r="S20" s="17">
        <v>0.199081795016888</v>
      </c>
      <c r="T20" s="17">
        <v>0.138802177462058</v>
      </c>
      <c r="U20" s="17">
        <v>0.190602058418716</v>
      </c>
      <c r="V20" s="17">
        <v>0.23297775591418099</v>
      </c>
      <c r="W20" s="17">
        <v>0.118282740085331</v>
      </c>
      <c r="X20" s="17">
        <v>0.238574986405099</v>
      </c>
      <c r="Y20" s="17">
        <v>9.1538938031377207E-2</v>
      </c>
      <c r="Z20" s="17">
        <v>6.4210444302262901E-2</v>
      </c>
      <c r="AA20" s="17">
        <v>0.101073246775621</v>
      </c>
      <c r="AB20" s="17">
        <v>0.27552618252061101</v>
      </c>
      <c r="AC20" s="17">
        <v>0.147907706433724</v>
      </c>
      <c r="AD20" s="17">
        <v>0.122290956546745</v>
      </c>
      <c r="AE20" s="17">
        <v>0</v>
      </c>
      <c r="AF20" s="17">
        <v>0</v>
      </c>
      <c r="AG20" s="17">
        <v>0.14125657248869</v>
      </c>
      <c r="AH20" s="17">
        <v>0</v>
      </c>
      <c r="AI20" s="17"/>
      <c r="AJ20" s="17">
        <v>0.172949121352236</v>
      </c>
      <c r="AK20" s="17">
        <v>0.14237567141496099</v>
      </c>
      <c r="AL20" s="17"/>
      <c r="AM20" s="17">
        <v>0.17185324274576999</v>
      </c>
    </row>
    <row r="21" spans="2:39" x14ac:dyDescent="0.35">
      <c r="B21" s="18" t="s">
        <v>100</v>
      </c>
      <c r="C21" s="17">
        <v>0.38166652838807702</v>
      </c>
      <c r="D21" s="17">
        <v>0.36841128863260802</v>
      </c>
      <c r="E21" s="17">
        <v>0.39408172098518401</v>
      </c>
      <c r="F21" s="17"/>
      <c r="G21" s="17">
        <v>0.358067636407356</v>
      </c>
      <c r="H21" s="17">
        <v>0.36972787178459099</v>
      </c>
      <c r="I21" s="17">
        <v>0.52322294716199202</v>
      </c>
      <c r="J21" s="17">
        <v>0.512267142822315</v>
      </c>
      <c r="K21" s="17">
        <v>0.33671358273641999</v>
      </c>
      <c r="L21" s="17">
        <v>0.14786200945297101</v>
      </c>
      <c r="M21" s="17"/>
      <c r="N21" s="17">
        <v>0.352060671657074</v>
      </c>
      <c r="O21" s="17">
        <v>0.50921946783468697</v>
      </c>
      <c r="P21" s="17">
        <v>0.28848801766112703</v>
      </c>
      <c r="Q21" s="17">
        <v>0.45248510846316198</v>
      </c>
      <c r="R21" s="17">
        <v>0.41094409428636403</v>
      </c>
      <c r="S21" s="17">
        <v>0.42441184377177399</v>
      </c>
      <c r="T21" s="17">
        <v>0.44582004375205603</v>
      </c>
      <c r="U21" s="17">
        <v>9.9881819792768806E-2</v>
      </c>
      <c r="V21" s="17">
        <v>0.23598313668773499</v>
      </c>
      <c r="W21" s="17">
        <v>0.44630368221782402</v>
      </c>
      <c r="X21" s="17">
        <v>0.124756558248189</v>
      </c>
      <c r="Y21" s="17">
        <v>0.15516957068370699</v>
      </c>
      <c r="Z21" s="17">
        <v>0.46320397504081601</v>
      </c>
      <c r="AA21" s="17">
        <v>0.34907978164060099</v>
      </c>
      <c r="AB21" s="17">
        <v>0.19652581739967301</v>
      </c>
      <c r="AC21" s="17">
        <v>0.16157416730547799</v>
      </c>
      <c r="AD21" s="17">
        <v>0.22754439621494499</v>
      </c>
      <c r="AE21" s="17">
        <v>1</v>
      </c>
      <c r="AF21" s="17">
        <v>0.19024640822337599</v>
      </c>
      <c r="AG21" s="17">
        <v>0</v>
      </c>
      <c r="AH21" s="17">
        <v>0</v>
      </c>
      <c r="AI21" s="17"/>
      <c r="AJ21" s="17">
        <v>0.46918830576642001</v>
      </c>
      <c r="AK21" s="17">
        <v>0.31859543976390498</v>
      </c>
      <c r="AL21" s="17"/>
      <c r="AM21" s="17">
        <v>0.443572469089906</v>
      </c>
    </row>
    <row r="22" spans="2:39" x14ac:dyDescent="0.35">
      <c r="B22" s="18" t="s">
        <v>62</v>
      </c>
      <c r="C22" s="19">
        <v>1.0372450769014999E-2</v>
      </c>
      <c r="D22" s="19">
        <v>0</v>
      </c>
      <c r="E22" s="19">
        <v>2.10728406145404E-2</v>
      </c>
      <c r="F22" s="19"/>
      <c r="G22" s="19">
        <v>6.9981060244718798E-3</v>
      </c>
      <c r="H22" s="19">
        <v>0</v>
      </c>
      <c r="I22" s="19">
        <v>9.7868903704778597E-3</v>
      </c>
      <c r="J22" s="19">
        <v>1.3095749973056601E-2</v>
      </c>
      <c r="K22" s="19">
        <v>3.5243208567335899E-2</v>
      </c>
      <c r="L22" s="19">
        <v>0</v>
      </c>
      <c r="M22" s="19"/>
      <c r="N22" s="19">
        <v>5.5670877135307197E-2</v>
      </c>
      <c r="O22" s="19">
        <v>1.3174980139368899E-2</v>
      </c>
      <c r="P22" s="19">
        <v>6.89168191800977E-3</v>
      </c>
      <c r="Q22" s="19">
        <v>0</v>
      </c>
      <c r="R22" s="19">
        <v>0</v>
      </c>
      <c r="S22" s="19">
        <v>0</v>
      </c>
      <c r="T22" s="19">
        <v>9.5525230647232392E-3</v>
      </c>
      <c r="U22" s="19">
        <v>0</v>
      </c>
      <c r="V22" s="19">
        <v>0</v>
      </c>
      <c r="W22" s="19">
        <v>7.7180619364302702E-3</v>
      </c>
      <c r="X22" s="19">
        <v>0</v>
      </c>
      <c r="Y22" s="19">
        <v>0</v>
      </c>
      <c r="Z22" s="19">
        <v>0</v>
      </c>
      <c r="AA22" s="19">
        <v>0</v>
      </c>
      <c r="AB22" s="19">
        <v>0</v>
      </c>
      <c r="AC22" s="19">
        <v>0.15468894431139399</v>
      </c>
      <c r="AD22" s="19">
        <v>0</v>
      </c>
      <c r="AE22" s="19">
        <v>0</v>
      </c>
      <c r="AF22" s="19">
        <v>0</v>
      </c>
      <c r="AG22" s="19">
        <v>0</v>
      </c>
      <c r="AH22" s="19">
        <v>0</v>
      </c>
      <c r="AI22" s="19"/>
      <c r="AJ22" s="19">
        <v>5.2331900471090298E-3</v>
      </c>
      <c r="AK22" s="19">
        <v>1.3906978888048999E-2</v>
      </c>
      <c r="AL22" s="19"/>
      <c r="AM22" s="19">
        <v>1.13958998071706E-2</v>
      </c>
    </row>
    <row r="23" spans="2:39" x14ac:dyDescent="0.35">
      <c r="B23" s="16" t="s">
        <v>102</v>
      </c>
    </row>
    <row r="24" spans="2:39" x14ac:dyDescent="0.35">
      <c r="B24" t="s">
        <v>66</v>
      </c>
    </row>
    <row r="25" spans="2:39" x14ac:dyDescent="0.35">
      <c r="B25" t="s">
        <v>67</v>
      </c>
    </row>
    <row r="27" spans="2:39" x14ac:dyDescent="0.35">
      <c r="B2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x14ac:dyDescent="0.35">
      <c r="B9" s="18" t="s">
        <v>103</v>
      </c>
      <c r="C9" s="17">
        <v>0.69163899813582896</v>
      </c>
      <c r="D9" s="17">
        <v>0.66121444886249303</v>
      </c>
      <c r="E9" s="17">
        <v>0.72235006093829401</v>
      </c>
      <c r="F9" s="17"/>
      <c r="G9" s="17">
        <v>0.78545911531529</v>
      </c>
      <c r="H9" s="17">
        <v>0.644660720265259</v>
      </c>
      <c r="I9" s="17">
        <v>0.71297584494447896</v>
      </c>
      <c r="J9" s="17">
        <v>0.66582740228206105</v>
      </c>
      <c r="K9" s="17">
        <v>0.67389638467900104</v>
      </c>
      <c r="L9" s="17">
        <v>0.69408436549717201</v>
      </c>
      <c r="M9" s="17"/>
      <c r="N9" s="17">
        <v>0.65124597699009701</v>
      </c>
      <c r="O9" s="17">
        <v>0.75304654284191797</v>
      </c>
      <c r="P9" s="17">
        <v>0.74478779283389895</v>
      </c>
      <c r="Q9" s="17">
        <v>0.77265563552389604</v>
      </c>
      <c r="R9" s="17">
        <v>0.67119608754820503</v>
      </c>
      <c r="S9" s="17">
        <v>0.68699361946097603</v>
      </c>
      <c r="T9" s="17">
        <v>0.75738296955718198</v>
      </c>
      <c r="U9" s="17">
        <v>0.45558107535775</v>
      </c>
      <c r="V9" s="17">
        <v>0.40451234262467101</v>
      </c>
      <c r="W9" s="17">
        <v>0.67577959950122501</v>
      </c>
      <c r="X9" s="17">
        <v>0.45059930121908898</v>
      </c>
      <c r="Y9" s="17">
        <v>0.64853281034605204</v>
      </c>
      <c r="Z9" s="17">
        <v>0.64341551682748899</v>
      </c>
      <c r="AA9" s="17">
        <v>0.57120582653535401</v>
      </c>
      <c r="AB9" s="17">
        <v>0.77969882694188997</v>
      </c>
      <c r="AC9" s="17">
        <v>0.86527025749152697</v>
      </c>
      <c r="AD9" s="17">
        <v>0.49048610188479103</v>
      </c>
      <c r="AE9" s="17">
        <v>0</v>
      </c>
      <c r="AF9" s="17">
        <v>0.77775386501966004</v>
      </c>
      <c r="AG9" s="17">
        <v>0.62954923638543803</v>
      </c>
      <c r="AH9" s="17">
        <v>0.38274292192077303</v>
      </c>
      <c r="AI9" s="17"/>
      <c r="AJ9" s="17">
        <v>0.69757529185064004</v>
      </c>
      <c r="AK9" s="17">
        <v>0.68656545825388604</v>
      </c>
      <c r="AL9" s="17"/>
      <c r="AM9" s="17">
        <v>0.73152168093317604</v>
      </c>
    </row>
    <row r="10" spans="2:39" x14ac:dyDescent="0.35">
      <c r="B10" s="18" t="s">
        <v>104</v>
      </c>
      <c r="C10" s="17">
        <v>0.50840668592285998</v>
      </c>
      <c r="D10" s="17">
        <v>0.50208178277589399</v>
      </c>
      <c r="E10" s="17">
        <v>0.51593250512442601</v>
      </c>
      <c r="F10" s="17"/>
      <c r="G10" s="17">
        <v>0.64047675719194697</v>
      </c>
      <c r="H10" s="17">
        <v>0.47037345467900799</v>
      </c>
      <c r="I10" s="17">
        <v>0.50440752002253197</v>
      </c>
      <c r="J10" s="17">
        <v>0.46801751181416801</v>
      </c>
      <c r="K10" s="17">
        <v>0.55261912265881896</v>
      </c>
      <c r="L10" s="17">
        <v>0.45843145209289199</v>
      </c>
      <c r="M10" s="17"/>
      <c r="N10" s="17">
        <v>0.47258665295031499</v>
      </c>
      <c r="O10" s="17">
        <v>0.50098589342287703</v>
      </c>
      <c r="P10" s="17">
        <v>0.57698822085011403</v>
      </c>
      <c r="Q10" s="17">
        <v>0.53303400244382204</v>
      </c>
      <c r="R10" s="17">
        <v>0.48437961650984801</v>
      </c>
      <c r="S10" s="17">
        <v>0.64921222512950505</v>
      </c>
      <c r="T10" s="17">
        <v>0.583590754397323</v>
      </c>
      <c r="U10" s="17">
        <v>0.53103813770145702</v>
      </c>
      <c r="V10" s="17">
        <v>0.280562792249549</v>
      </c>
      <c r="W10" s="17">
        <v>0.48669530278269801</v>
      </c>
      <c r="X10" s="17">
        <v>0.59687882689069205</v>
      </c>
      <c r="Y10" s="17">
        <v>0.29560923582988702</v>
      </c>
      <c r="Z10" s="17">
        <v>0.27586415131269998</v>
      </c>
      <c r="AA10" s="17">
        <v>0.663514425482984</v>
      </c>
      <c r="AB10" s="17">
        <v>0.42219532023312401</v>
      </c>
      <c r="AC10" s="17">
        <v>0.66269857656264097</v>
      </c>
      <c r="AD10" s="17">
        <v>0.90450016694929003</v>
      </c>
      <c r="AE10" s="17">
        <v>0</v>
      </c>
      <c r="AF10" s="17">
        <v>0.16441340946382599</v>
      </c>
      <c r="AG10" s="17">
        <v>0.25360127284217798</v>
      </c>
      <c r="AH10" s="17">
        <v>0.61725707807922703</v>
      </c>
      <c r="AI10" s="17"/>
      <c r="AJ10" s="17">
        <v>0.50420702002427098</v>
      </c>
      <c r="AK10" s="17">
        <v>0.50882206085341197</v>
      </c>
      <c r="AL10" s="17"/>
      <c r="AM10" s="17">
        <v>0.53681835242499398</v>
      </c>
    </row>
    <row r="11" spans="2:39" x14ac:dyDescent="0.35">
      <c r="B11" s="18" t="s">
        <v>105</v>
      </c>
      <c r="C11" s="17">
        <v>0.39738050631660898</v>
      </c>
      <c r="D11" s="17">
        <v>0.35664453345878599</v>
      </c>
      <c r="E11" s="17">
        <v>0.438121814508934</v>
      </c>
      <c r="F11" s="17"/>
      <c r="G11" s="17">
        <v>0.369579505379308</v>
      </c>
      <c r="H11" s="17">
        <v>0.41857455064086901</v>
      </c>
      <c r="I11" s="17">
        <v>0.54974398018012705</v>
      </c>
      <c r="J11" s="17">
        <v>0.45664133202228702</v>
      </c>
      <c r="K11" s="17">
        <v>0.23659189039398501</v>
      </c>
      <c r="L11" s="17">
        <v>0.29260361231850401</v>
      </c>
      <c r="M11" s="17"/>
      <c r="N11" s="17">
        <v>0.23737463010368701</v>
      </c>
      <c r="O11" s="17">
        <v>0.37302953570731301</v>
      </c>
      <c r="P11" s="17">
        <v>0.47479091023025699</v>
      </c>
      <c r="Q11" s="17">
        <v>0.44991502352833501</v>
      </c>
      <c r="R11" s="17">
        <v>0.41305655588340201</v>
      </c>
      <c r="S11" s="17">
        <v>0.29994992775725898</v>
      </c>
      <c r="T11" s="17">
        <v>0.32225265745742998</v>
      </c>
      <c r="U11" s="17">
        <v>0.70216598964339605</v>
      </c>
      <c r="V11" s="17">
        <v>0.64853283653395399</v>
      </c>
      <c r="W11" s="17">
        <v>0.37981841667887301</v>
      </c>
      <c r="X11" s="17">
        <v>0.36392470429053703</v>
      </c>
      <c r="Y11" s="17">
        <v>0.36939425812279603</v>
      </c>
      <c r="Z11" s="17">
        <v>0.25350178955285801</v>
      </c>
      <c r="AA11" s="17">
        <v>0.169235537288491</v>
      </c>
      <c r="AB11" s="17">
        <v>0.49935399852699802</v>
      </c>
      <c r="AC11" s="17">
        <v>0.64752759932064197</v>
      </c>
      <c r="AD11" s="17">
        <v>0.26880576782775301</v>
      </c>
      <c r="AE11" s="17">
        <v>1</v>
      </c>
      <c r="AF11" s="17">
        <v>0.30196525621129799</v>
      </c>
      <c r="AG11" s="17">
        <v>0.86424062744000896</v>
      </c>
      <c r="AH11" s="17">
        <v>0.39387268416912502</v>
      </c>
      <c r="AI11" s="17"/>
      <c r="AJ11" s="17">
        <v>0.48297119043650399</v>
      </c>
      <c r="AK11" s="17">
        <v>0.34691960478287698</v>
      </c>
      <c r="AL11" s="17"/>
      <c r="AM11" s="17">
        <v>0.42668246343726002</v>
      </c>
    </row>
    <row r="12" spans="2:39" ht="29" x14ac:dyDescent="0.35">
      <c r="B12" s="18" t="s">
        <v>106</v>
      </c>
      <c r="C12" s="17">
        <v>0.22187453901925999</v>
      </c>
      <c r="D12" s="17">
        <v>0.16928541472636399</v>
      </c>
      <c r="E12" s="17">
        <v>0.27646382555175902</v>
      </c>
      <c r="F12" s="17"/>
      <c r="G12" s="17">
        <v>0.15970141639889701</v>
      </c>
      <c r="H12" s="17">
        <v>0.22278075960249699</v>
      </c>
      <c r="I12" s="17">
        <v>0.325360294682491</v>
      </c>
      <c r="J12" s="17">
        <v>0.26986385410819103</v>
      </c>
      <c r="K12" s="17">
        <v>0.19146502905944099</v>
      </c>
      <c r="L12" s="17">
        <v>0.11686532178256299</v>
      </c>
      <c r="M12" s="17"/>
      <c r="N12" s="17">
        <v>0.182427654287209</v>
      </c>
      <c r="O12" s="17">
        <v>0.25303187518611803</v>
      </c>
      <c r="P12" s="17">
        <v>0.17426243962091401</v>
      </c>
      <c r="Q12" s="17">
        <v>0.23138053566042199</v>
      </c>
      <c r="R12" s="17">
        <v>0.29791653333532803</v>
      </c>
      <c r="S12" s="17">
        <v>0.26954725707063998</v>
      </c>
      <c r="T12" s="17">
        <v>0.20440057260077099</v>
      </c>
      <c r="U12" s="17">
        <v>0.29118410627247299</v>
      </c>
      <c r="V12" s="17">
        <v>0.44633496063023498</v>
      </c>
      <c r="W12" s="17">
        <v>0.150745497157006</v>
      </c>
      <c r="X12" s="17">
        <v>0.24087581317873</v>
      </c>
      <c r="Y12" s="17">
        <v>0.18206003240000501</v>
      </c>
      <c r="Z12" s="17">
        <v>0.13319044131031399</v>
      </c>
      <c r="AA12" s="17">
        <v>0.27619957685728003</v>
      </c>
      <c r="AB12" s="17">
        <v>0.19652581739967301</v>
      </c>
      <c r="AC12" s="17">
        <v>0.34493094857552398</v>
      </c>
      <c r="AD12" s="17">
        <v>0.16328691320035099</v>
      </c>
      <c r="AE12" s="17">
        <v>0</v>
      </c>
      <c r="AF12" s="17">
        <v>8.4694288232867898E-2</v>
      </c>
      <c r="AG12" s="17">
        <v>0.13575937255999099</v>
      </c>
      <c r="AH12" s="17">
        <v>0.37161315967242098</v>
      </c>
      <c r="AI12" s="17"/>
      <c r="AJ12" s="17">
        <v>0.29458053199770501</v>
      </c>
      <c r="AK12" s="17">
        <v>0.17407603157149101</v>
      </c>
      <c r="AL12" s="17"/>
      <c r="AM12" s="17">
        <v>0.25763793417049702</v>
      </c>
    </row>
    <row r="13" spans="2:39" x14ac:dyDescent="0.35">
      <c r="B13" s="18" t="s">
        <v>107</v>
      </c>
      <c r="C13" s="17">
        <v>0.202375742884986</v>
      </c>
      <c r="D13" s="17">
        <v>0.169171833366766</v>
      </c>
      <c r="E13" s="17">
        <v>0.23696669839321299</v>
      </c>
      <c r="F13" s="17"/>
      <c r="G13" s="17">
        <v>0.25107095785536598</v>
      </c>
      <c r="H13" s="17">
        <v>0.23102674231817</v>
      </c>
      <c r="I13" s="17">
        <v>0.200767694856294</v>
      </c>
      <c r="J13" s="17">
        <v>0.10365315368264399</v>
      </c>
      <c r="K13" s="17">
        <v>0.15655203342666499</v>
      </c>
      <c r="L13" s="17">
        <v>0.27279416052761302</v>
      </c>
      <c r="M13" s="17"/>
      <c r="N13" s="17">
        <v>0.113324034528119</v>
      </c>
      <c r="O13" s="17">
        <v>0.14831729227028601</v>
      </c>
      <c r="P13" s="17">
        <v>0.32291648274076301</v>
      </c>
      <c r="Q13" s="17">
        <v>0.197518211708819</v>
      </c>
      <c r="R13" s="17">
        <v>0.10667465190167399</v>
      </c>
      <c r="S13" s="17">
        <v>0.29994992775725898</v>
      </c>
      <c r="T13" s="17">
        <v>0.24726358689630901</v>
      </c>
      <c r="U13" s="17">
        <v>0.51156393122468002</v>
      </c>
      <c r="V13" s="17">
        <v>0.25814092858669102</v>
      </c>
      <c r="W13" s="17">
        <v>0.16798236298073599</v>
      </c>
      <c r="X13" s="17">
        <v>0.24087581317873</v>
      </c>
      <c r="Y13" s="17">
        <v>0</v>
      </c>
      <c r="Z13" s="17">
        <v>0.111716164628874</v>
      </c>
      <c r="AA13" s="17">
        <v>0.11937482078490801</v>
      </c>
      <c r="AB13" s="17">
        <v>0.130679223125021</v>
      </c>
      <c r="AC13" s="17">
        <v>0.134729742508473</v>
      </c>
      <c r="AD13" s="17">
        <v>0.31904538328880899</v>
      </c>
      <c r="AE13" s="17">
        <v>0</v>
      </c>
      <c r="AF13" s="17">
        <v>0.16441340946382599</v>
      </c>
      <c r="AG13" s="17">
        <v>0.61063935459783003</v>
      </c>
      <c r="AH13" s="17">
        <v>0.57967926400533598</v>
      </c>
      <c r="AI13" s="17"/>
      <c r="AJ13" s="17">
        <v>0.24338780042982799</v>
      </c>
      <c r="AK13" s="17">
        <v>0.17704056298442999</v>
      </c>
      <c r="AL13" s="17"/>
      <c r="AM13" s="17">
        <v>0.19648455004323101</v>
      </c>
    </row>
    <row r="14" spans="2:39" x14ac:dyDescent="0.35">
      <c r="B14" s="18" t="s">
        <v>108</v>
      </c>
      <c r="C14" s="17">
        <v>0.14507571402033001</v>
      </c>
      <c r="D14" s="17">
        <v>0.14294731461559901</v>
      </c>
      <c r="E14" s="17">
        <v>0.147556384121006</v>
      </c>
      <c r="F14" s="17"/>
      <c r="G14" s="17">
        <v>0.25084829573418099</v>
      </c>
      <c r="H14" s="17">
        <v>0.20829761841532901</v>
      </c>
      <c r="I14" s="17">
        <v>0.144447617446957</v>
      </c>
      <c r="J14" s="17">
        <v>0.128570333999768</v>
      </c>
      <c r="K14" s="17">
        <v>7.6578848831251503E-2</v>
      </c>
      <c r="L14" s="17">
        <v>6.9908103702385094E-2</v>
      </c>
      <c r="M14" s="17"/>
      <c r="N14" s="17">
        <v>9.4845589283518703E-2</v>
      </c>
      <c r="O14" s="17">
        <v>0.123432602771732</v>
      </c>
      <c r="P14" s="17">
        <v>0.16052522103233799</v>
      </c>
      <c r="Q14" s="17">
        <v>0.15386219503849</v>
      </c>
      <c r="R14" s="17">
        <v>0.176867584756665</v>
      </c>
      <c r="S14" s="17">
        <v>0.259847167852161</v>
      </c>
      <c r="T14" s="17">
        <v>6.5051591553824395E-2</v>
      </c>
      <c r="U14" s="17">
        <v>0.41389748887857603</v>
      </c>
      <c r="V14" s="17">
        <v>7.1072724229349696E-2</v>
      </c>
      <c r="W14" s="17">
        <v>0.124769916382754</v>
      </c>
      <c r="X14" s="17">
        <v>0.39218304301802898</v>
      </c>
      <c r="Y14" s="17">
        <v>8.4209296964326205E-2</v>
      </c>
      <c r="Z14" s="17">
        <v>0.23618188640149301</v>
      </c>
      <c r="AA14" s="17">
        <v>0.162669227770285</v>
      </c>
      <c r="AB14" s="17">
        <v>0.225669502833451</v>
      </c>
      <c r="AC14" s="17">
        <v>5.2676367701582398E-2</v>
      </c>
      <c r="AD14" s="17">
        <v>0.39338363126075498</v>
      </c>
      <c r="AE14" s="17">
        <v>0</v>
      </c>
      <c r="AF14" s="17">
        <v>7.9719121230958603E-2</v>
      </c>
      <c r="AG14" s="17">
        <v>0.38936064540217002</v>
      </c>
      <c r="AH14" s="17">
        <v>0</v>
      </c>
      <c r="AI14" s="17"/>
      <c r="AJ14" s="17">
        <v>0.106009647848295</v>
      </c>
      <c r="AK14" s="17">
        <v>0.16542048785663699</v>
      </c>
      <c r="AL14" s="17"/>
      <c r="AM14" s="17">
        <v>0.15512516279121899</v>
      </c>
    </row>
    <row r="15" spans="2:39" ht="29" x14ac:dyDescent="0.35">
      <c r="B15" s="18" t="s">
        <v>109</v>
      </c>
      <c r="C15" s="17">
        <v>2.6166083362457199E-2</v>
      </c>
      <c r="D15" s="17">
        <v>1.5902520834488801E-2</v>
      </c>
      <c r="E15" s="17">
        <v>3.6785845438691303E-2</v>
      </c>
      <c r="F15" s="17"/>
      <c r="G15" s="17">
        <v>1.9743437811997298E-2</v>
      </c>
      <c r="H15" s="17">
        <v>1.5127306930592801E-2</v>
      </c>
      <c r="I15" s="17">
        <v>3.7303862506756699E-2</v>
      </c>
      <c r="J15" s="17">
        <v>4.8209955916200302E-2</v>
      </c>
      <c r="K15" s="17">
        <v>1.6300912716481899E-2</v>
      </c>
      <c r="L15" s="17">
        <v>1.82616219246781E-2</v>
      </c>
      <c r="M15" s="17"/>
      <c r="N15" s="17">
        <v>1.52548971123142E-2</v>
      </c>
      <c r="O15" s="17">
        <v>3.8378154982512798E-2</v>
      </c>
      <c r="P15" s="17">
        <v>7.9617659320279296E-3</v>
      </c>
      <c r="Q15" s="17">
        <v>0</v>
      </c>
      <c r="R15" s="17">
        <v>4.0732051716043299E-2</v>
      </c>
      <c r="S15" s="17">
        <v>0.114003020462938</v>
      </c>
      <c r="T15" s="17">
        <v>2.1098586744457099E-2</v>
      </c>
      <c r="U15" s="17">
        <v>8.4984871662021705E-2</v>
      </c>
      <c r="V15" s="17">
        <v>0</v>
      </c>
      <c r="W15" s="17">
        <v>3.1013018168709001E-2</v>
      </c>
      <c r="X15" s="17">
        <v>0</v>
      </c>
      <c r="Y15" s="17">
        <v>0</v>
      </c>
      <c r="Z15" s="17">
        <v>6.4658701570627003E-2</v>
      </c>
      <c r="AA15" s="17">
        <v>0</v>
      </c>
      <c r="AB15" s="17">
        <v>0</v>
      </c>
      <c r="AC15" s="17">
        <v>0</v>
      </c>
      <c r="AD15" s="17">
        <v>0</v>
      </c>
      <c r="AE15" s="17">
        <v>0</v>
      </c>
      <c r="AF15" s="17">
        <v>8.4694288232867898E-2</v>
      </c>
      <c r="AG15" s="17">
        <v>0.13575937255999099</v>
      </c>
      <c r="AH15" s="17">
        <v>0.18580657983621099</v>
      </c>
      <c r="AI15" s="17"/>
      <c r="AJ15" s="17">
        <v>4.2219848557795897E-2</v>
      </c>
      <c r="AK15" s="17">
        <v>1.6390351343920299E-2</v>
      </c>
      <c r="AL15" s="17"/>
      <c r="AM15" s="17">
        <v>2.34420814071125E-2</v>
      </c>
    </row>
    <row r="16" spans="2:39" x14ac:dyDescent="0.35">
      <c r="B16" s="18" t="s">
        <v>63</v>
      </c>
      <c r="C16" s="19">
        <v>8.4432681422612395E-3</v>
      </c>
      <c r="D16" s="19">
        <v>9.8974403874097106E-3</v>
      </c>
      <c r="E16" s="19">
        <v>6.9628517196363903E-3</v>
      </c>
      <c r="F16" s="19"/>
      <c r="G16" s="19">
        <v>0</v>
      </c>
      <c r="H16" s="19">
        <v>1.36468728529826E-2</v>
      </c>
      <c r="I16" s="19">
        <v>1.2201262495339401E-2</v>
      </c>
      <c r="J16" s="19">
        <v>0</v>
      </c>
      <c r="K16" s="19">
        <v>0</v>
      </c>
      <c r="L16" s="19">
        <v>1.9871329304702499E-2</v>
      </c>
      <c r="M16" s="19"/>
      <c r="N16" s="19">
        <v>3.3721171762183103E-2</v>
      </c>
      <c r="O16" s="19">
        <v>0</v>
      </c>
      <c r="P16" s="19">
        <v>0</v>
      </c>
      <c r="Q16" s="19">
        <v>0</v>
      </c>
      <c r="R16" s="19">
        <v>3.4727875525600999E-2</v>
      </c>
      <c r="S16" s="19">
        <v>0</v>
      </c>
      <c r="T16" s="19">
        <v>0</v>
      </c>
      <c r="U16" s="19">
        <v>0.14031103449183699</v>
      </c>
      <c r="V16" s="19">
        <v>0</v>
      </c>
      <c r="W16" s="19">
        <v>8.2374793956002407E-3</v>
      </c>
      <c r="X16" s="19">
        <v>0</v>
      </c>
      <c r="Y16" s="19">
        <v>0</v>
      </c>
      <c r="Z16" s="19">
        <v>0</v>
      </c>
      <c r="AA16" s="19">
        <v>0</v>
      </c>
      <c r="AB16" s="19">
        <v>0</v>
      </c>
      <c r="AC16" s="19">
        <v>0</v>
      </c>
      <c r="AD16" s="19">
        <v>0</v>
      </c>
      <c r="AE16" s="19">
        <v>0</v>
      </c>
      <c r="AF16" s="19">
        <v>0</v>
      </c>
      <c r="AG16" s="19">
        <v>0</v>
      </c>
      <c r="AH16" s="19">
        <v>0</v>
      </c>
      <c r="AI16" s="19"/>
      <c r="AJ16" s="19">
        <v>2.3385862869254501E-3</v>
      </c>
      <c r="AK16" s="19">
        <v>1.2557993890979301E-2</v>
      </c>
      <c r="AL16" s="19"/>
      <c r="AM16" s="19">
        <v>5.2957396049246397E-3</v>
      </c>
    </row>
    <row r="17" spans="2:2" x14ac:dyDescent="0.35">
      <c r="B17" s="16" t="s">
        <v>102</v>
      </c>
    </row>
    <row r="18" spans="2:2" x14ac:dyDescent="0.35">
      <c r="B18" t="s">
        <v>66</v>
      </c>
    </row>
    <row r="19" spans="2:2" x14ac:dyDescent="0.35">
      <c r="B19" t="s">
        <v>67</v>
      </c>
    </row>
    <row r="21" spans="2:2" x14ac:dyDescent="0.35">
      <c r="B21"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x14ac:dyDescent="0.35">
      <c r="B9" s="18" t="s">
        <v>111</v>
      </c>
      <c r="C9" s="17">
        <v>0.59622777220078205</v>
      </c>
      <c r="D9" s="17">
        <v>0.53754014539587402</v>
      </c>
      <c r="E9" s="17">
        <v>0.65584893203543104</v>
      </c>
      <c r="F9" s="17"/>
      <c r="G9" s="17">
        <v>0.62568924677503801</v>
      </c>
      <c r="H9" s="17">
        <v>0.58097680282197695</v>
      </c>
      <c r="I9" s="17">
        <v>0.72712101038468502</v>
      </c>
      <c r="J9" s="17">
        <v>0.72197713490966897</v>
      </c>
      <c r="K9" s="17">
        <v>0.67248158825247095</v>
      </c>
      <c r="L9" s="17">
        <v>0.22890876456358999</v>
      </c>
      <c r="M9" s="17"/>
      <c r="N9" s="17">
        <v>0.57061235201605398</v>
      </c>
      <c r="O9" s="17">
        <v>0.661958650353758</v>
      </c>
      <c r="P9" s="17">
        <v>0.54231979020558996</v>
      </c>
      <c r="Q9" s="17">
        <v>0.792194558427332</v>
      </c>
      <c r="R9" s="17">
        <v>0.71384968061980902</v>
      </c>
      <c r="S9" s="17">
        <v>0.55945313598173296</v>
      </c>
      <c r="T9" s="17">
        <v>0.54319273252970901</v>
      </c>
      <c r="U9" s="17">
        <v>0.50828326978893401</v>
      </c>
      <c r="V9" s="17">
        <v>0.480156782773137</v>
      </c>
      <c r="W9" s="17">
        <v>0.52830808947738805</v>
      </c>
      <c r="X9" s="17">
        <v>0.45190807359541002</v>
      </c>
      <c r="Y9" s="17">
        <v>0.47155078647725102</v>
      </c>
      <c r="Z9" s="17">
        <v>0.74246497413065005</v>
      </c>
      <c r="AA9" s="17">
        <v>0.484254101483447</v>
      </c>
      <c r="AB9" s="17">
        <v>0.53789859419493602</v>
      </c>
      <c r="AC9" s="17">
        <v>0.60888790300201101</v>
      </c>
      <c r="AD9" s="17">
        <v>0.56480450701458995</v>
      </c>
      <c r="AE9" s="17">
        <v>1</v>
      </c>
      <c r="AF9" s="17">
        <v>0.522145013605265</v>
      </c>
      <c r="AG9" s="17">
        <v>0.39485784533086798</v>
      </c>
      <c r="AH9" s="17">
        <v>0.18580657983621099</v>
      </c>
      <c r="AI9" s="17"/>
      <c r="AJ9" s="17">
        <v>0.65643443298897697</v>
      </c>
      <c r="AK9" s="17">
        <v>0.551802562627008</v>
      </c>
      <c r="AL9" s="17"/>
      <c r="AM9" s="17">
        <v>0.67622709613745202</v>
      </c>
    </row>
    <row r="10" spans="2:39" x14ac:dyDescent="0.35">
      <c r="B10" s="18" t="s">
        <v>112</v>
      </c>
      <c r="C10" s="17">
        <v>0.365851625966511</v>
      </c>
      <c r="D10" s="17">
        <v>0.36727073710076003</v>
      </c>
      <c r="E10" s="17">
        <v>0.36312624440666202</v>
      </c>
      <c r="F10" s="17"/>
      <c r="G10" s="17">
        <v>0.33396006484538898</v>
      </c>
      <c r="H10" s="17">
        <v>0.38333431133296703</v>
      </c>
      <c r="I10" s="17">
        <v>0.41718579414738499</v>
      </c>
      <c r="J10" s="17">
        <v>0.38441165746584199</v>
      </c>
      <c r="K10" s="17">
        <v>0.35904076000170398</v>
      </c>
      <c r="L10" s="17">
        <v>0.29067140309400202</v>
      </c>
      <c r="M10" s="17"/>
      <c r="N10" s="17">
        <v>0.28013336428630198</v>
      </c>
      <c r="O10" s="17">
        <v>0.43159164396795002</v>
      </c>
      <c r="P10" s="17">
        <v>0.37810768348778301</v>
      </c>
      <c r="Q10" s="17">
        <v>0.32789663652791801</v>
      </c>
      <c r="R10" s="17">
        <v>0.34583953513688898</v>
      </c>
      <c r="S10" s="17">
        <v>0.29084897633944701</v>
      </c>
      <c r="T10" s="17">
        <v>0.36730209080105403</v>
      </c>
      <c r="U10" s="17">
        <v>0.38682837128809</v>
      </c>
      <c r="V10" s="17">
        <v>0.429126560121808</v>
      </c>
      <c r="W10" s="17">
        <v>0.35227376948717298</v>
      </c>
      <c r="X10" s="17">
        <v>0.26159697816279798</v>
      </c>
      <c r="Y10" s="17">
        <v>0.116131402190447</v>
      </c>
      <c r="Z10" s="17">
        <v>0.30597189900336103</v>
      </c>
      <c r="AA10" s="17">
        <v>0.36715833684840099</v>
      </c>
      <c r="AB10" s="17">
        <v>0.524421357131438</v>
      </c>
      <c r="AC10" s="17">
        <v>0.43456338086192098</v>
      </c>
      <c r="AD10" s="17">
        <v>0.44059573296375898</v>
      </c>
      <c r="AE10" s="17">
        <v>0</v>
      </c>
      <c r="AF10" s="17">
        <v>0.58838227338715299</v>
      </c>
      <c r="AG10" s="17">
        <v>0.25360127284217798</v>
      </c>
      <c r="AH10" s="17">
        <v>0</v>
      </c>
      <c r="AI10" s="17"/>
      <c r="AJ10" s="17">
        <v>0.44545554557349198</v>
      </c>
      <c r="AK10" s="17">
        <v>0.31394895735188799</v>
      </c>
      <c r="AL10" s="17"/>
      <c r="AM10" s="17">
        <v>0.399730999381114</v>
      </c>
    </row>
    <row r="11" spans="2:39" x14ac:dyDescent="0.35">
      <c r="B11" s="18" t="s">
        <v>113</v>
      </c>
      <c r="C11" s="17">
        <v>0.32531092288472702</v>
      </c>
      <c r="D11" s="17">
        <v>0.32809482997672001</v>
      </c>
      <c r="E11" s="17">
        <v>0.32309308567015799</v>
      </c>
      <c r="F11" s="17"/>
      <c r="G11" s="17">
        <v>0.463568904692022</v>
      </c>
      <c r="H11" s="17">
        <v>0.31239054569211699</v>
      </c>
      <c r="I11" s="17">
        <v>0.360795851769799</v>
      </c>
      <c r="J11" s="17">
        <v>0.27549726473497499</v>
      </c>
      <c r="K11" s="17">
        <v>0.28836627013282701</v>
      </c>
      <c r="L11" s="17">
        <v>0.27590397352058499</v>
      </c>
      <c r="M11" s="17"/>
      <c r="N11" s="17">
        <v>0.35595685838816898</v>
      </c>
      <c r="O11" s="17">
        <v>0.36001981616142598</v>
      </c>
      <c r="P11" s="17">
        <v>0.42341472542842001</v>
      </c>
      <c r="Q11" s="17">
        <v>0.320364389301174</v>
      </c>
      <c r="R11" s="17">
        <v>0.27438386576771301</v>
      </c>
      <c r="S11" s="17">
        <v>0.23792441434283801</v>
      </c>
      <c r="T11" s="17">
        <v>0.32138868106802199</v>
      </c>
      <c r="U11" s="17">
        <v>0.35218261868102901</v>
      </c>
      <c r="V11" s="17">
        <v>0.40972617896908098</v>
      </c>
      <c r="W11" s="17">
        <v>0.26667363290274199</v>
      </c>
      <c r="X11" s="17">
        <v>0.13229373199161301</v>
      </c>
      <c r="Y11" s="17">
        <v>0.374218302273432</v>
      </c>
      <c r="Z11" s="17">
        <v>0.128420888604526</v>
      </c>
      <c r="AA11" s="17">
        <v>0.411164330096219</v>
      </c>
      <c r="AB11" s="17">
        <v>0.70052786255599997</v>
      </c>
      <c r="AC11" s="17">
        <v>0.23095650918748301</v>
      </c>
      <c r="AD11" s="17">
        <v>0.25897231719078001</v>
      </c>
      <c r="AE11" s="17">
        <v>0</v>
      </c>
      <c r="AF11" s="17">
        <v>0</v>
      </c>
      <c r="AG11" s="17">
        <v>0.62954923638543803</v>
      </c>
      <c r="AH11" s="17">
        <v>0.18580657983621099</v>
      </c>
      <c r="AI11" s="17"/>
      <c r="AJ11" s="17">
        <v>0.36591922241792502</v>
      </c>
      <c r="AK11" s="17">
        <v>0.30175636704514602</v>
      </c>
      <c r="AL11" s="17"/>
      <c r="AM11" s="17">
        <v>0.36435357512248301</v>
      </c>
    </row>
    <row r="12" spans="2:39" ht="29" x14ac:dyDescent="0.35">
      <c r="B12" s="18" t="s">
        <v>114</v>
      </c>
      <c r="C12" s="17">
        <v>0.2760647008839</v>
      </c>
      <c r="D12" s="17">
        <v>0.23905910284846299</v>
      </c>
      <c r="E12" s="17">
        <v>0.312723276157162</v>
      </c>
      <c r="F12" s="17"/>
      <c r="G12" s="17">
        <v>0.27862195279542401</v>
      </c>
      <c r="H12" s="17">
        <v>0.285990344697927</v>
      </c>
      <c r="I12" s="17">
        <v>0.29876893913991198</v>
      </c>
      <c r="J12" s="17">
        <v>0.224976718991513</v>
      </c>
      <c r="K12" s="17">
        <v>0.247057890262599</v>
      </c>
      <c r="L12" s="17">
        <v>0.31044754363620197</v>
      </c>
      <c r="M12" s="17"/>
      <c r="N12" s="17">
        <v>0.34251435396097402</v>
      </c>
      <c r="O12" s="17">
        <v>0.26634241934852398</v>
      </c>
      <c r="P12" s="17">
        <v>0.34372963056851502</v>
      </c>
      <c r="Q12" s="17">
        <v>0.227720502265012</v>
      </c>
      <c r="R12" s="17">
        <v>0.27295656140568703</v>
      </c>
      <c r="S12" s="17">
        <v>7.2484408965997602E-2</v>
      </c>
      <c r="T12" s="17">
        <v>0.33862426288012398</v>
      </c>
      <c r="U12" s="17">
        <v>0.40958558002964401</v>
      </c>
      <c r="V12" s="17">
        <v>0.112445429236557</v>
      </c>
      <c r="W12" s="17">
        <v>0.22607392111513799</v>
      </c>
      <c r="X12" s="17">
        <v>0.26159697816279798</v>
      </c>
      <c r="Y12" s="17">
        <v>0.25882621438313103</v>
      </c>
      <c r="Z12" s="17">
        <v>0.45223901751220102</v>
      </c>
      <c r="AA12" s="17">
        <v>0.11390386529458001</v>
      </c>
      <c r="AB12" s="17">
        <v>0.225669502833451</v>
      </c>
      <c r="AC12" s="17">
        <v>0.43190832045574101</v>
      </c>
      <c r="AD12" s="17">
        <v>0.37869009914054202</v>
      </c>
      <c r="AE12" s="17">
        <v>0</v>
      </c>
      <c r="AF12" s="17">
        <v>0</v>
      </c>
      <c r="AG12" s="17">
        <v>0</v>
      </c>
      <c r="AH12" s="17">
        <v>0.57967926400533598</v>
      </c>
      <c r="AI12" s="17"/>
      <c r="AJ12" s="17">
        <v>0.27366659401800603</v>
      </c>
      <c r="AK12" s="17">
        <v>0.27545708565211602</v>
      </c>
      <c r="AL12" s="17"/>
      <c r="AM12" s="17">
        <v>0.277754866696512</v>
      </c>
    </row>
    <row r="13" spans="2:39" ht="29" x14ac:dyDescent="0.35">
      <c r="B13" s="18" t="s">
        <v>115</v>
      </c>
      <c r="C13" s="17">
        <v>0.263574011919463</v>
      </c>
      <c r="D13" s="17">
        <v>0.24707528096287201</v>
      </c>
      <c r="E13" s="17">
        <v>0.281086939629965</v>
      </c>
      <c r="F13" s="17"/>
      <c r="G13" s="17">
        <v>0.29378654835773299</v>
      </c>
      <c r="H13" s="17">
        <v>0.285611774718251</v>
      </c>
      <c r="I13" s="17">
        <v>0.257161743927658</v>
      </c>
      <c r="J13" s="17">
        <v>0.25992410646348302</v>
      </c>
      <c r="K13" s="17">
        <v>0.28581006286237398</v>
      </c>
      <c r="L13" s="17">
        <v>0.204080831707422</v>
      </c>
      <c r="M13" s="17"/>
      <c r="N13" s="17">
        <v>0.29055843787069302</v>
      </c>
      <c r="O13" s="17">
        <v>0.31588797355526399</v>
      </c>
      <c r="P13" s="17">
        <v>0.20317908376119501</v>
      </c>
      <c r="Q13" s="17">
        <v>0.27403620244889898</v>
      </c>
      <c r="R13" s="17">
        <v>0.239420114609802</v>
      </c>
      <c r="S13" s="17">
        <v>0.259847167852161</v>
      </c>
      <c r="T13" s="17">
        <v>0.21216763992937901</v>
      </c>
      <c r="U13" s="17">
        <v>0.20090641862281999</v>
      </c>
      <c r="V13" s="17">
        <v>0.13075697767056099</v>
      </c>
      <c r="W13" s="17">
        <v>0.37528094226102898</v>
      </c>
      <c r="X13" s="17">
        <v>0.271036083919793</v>
      </c>
      <c r="Y13" s="17">
        <v>0.36310556682252998</v>
      </c>
      <c r="Z13" s="17">
        <v>0.21214025167435299</v>
      </c>
      <c r="AA13" s="17">
        <v>0.21480740108787399</v>
      </c>
      <c r="AB13" s="17">
        <v>0.33341673645936598</v>
      </c>
      <c r="AC13" s="17">
        <v>0.394613057033808</v>
      </c>
      <c r="AD13" s="17">
        <v>0.20241721325628201</v>
      </c>
      <c r="AE13" s="17">
        <v>0</v>
      </c>
      <c r="AF13" s="17">
        <v>0.110527286992417</v>
      </c>
      <c r="AG13" s="17">
        <v>0.37045076361456197</v>
      </c>
      <c r="AH13" s="17">
        <v>0.18580657983621099</v>
      </c>
      <c r="AI13" s="17"/>
      <c r="AJ13" s="17">
        <v>0.29830392828651398</v>
      </c>
      <c r="AK13" s="17">
        <v>0.24218962615617501</v>
      </c>
      <c r="AL13" s="17"/>
      <c r="AM13" s="17">
        <v>0.29160488287678499</v>
      </c>
    </row>
    <row r="14" spans="2:39" x14ac:dyDescent="0.35">
      <c r="B14" s="18" t="s">
        <v>116</v>
      </c>
      <c r="C14" s="17">
        <v>0.22324581725440401</v>
      </c>
      <c r="D14" s="17">
        <v>0.21789031151239799</v>
      </c>
      <c r="E14" s="17">
        <v>0.229205028706266</v>
      </c>
      <c r="F14" s="17"/>
      <c r="G14" s="17">
        <v>0.22464458438042401</v>
      </c>
      <c r="H14" s="17">
        <v>0.22801008755831201</v>
      </c>
      <c r="I14" s="17">
        <v>0.22962452861639801</v>
      </c>
      <c r="J14" s="17">
        <v>0.22904208030360801</v>
      </c>
      <c r="K14" s="17">
        <v>0.23966466714760101</v>
      </c>
      <c r="L14" s="17">
        <v>0.186708696171525</v>
      </c>
      <c r="M14" s="17"/>
      <c r="N14" s="17">
        <v>0.475176125549918</v>
      </c>
      <c r="O14" s="17">
        <v>0.172279237919538</v>
      </c>
      <c r="P14" s="17">
        <v>0.21933759050368201</v>
      </c>
      <c r="Q14" s="17">
        <v>0.20392341873167499</v>
      </c>
      <c r="R14" s="17">
        <v>0.17669836410678699</v>
      </c>
      <c r="S14" s="17">
        <v>0</v>
      </c>
      <c r="T14" s="17">
        <v>0.212266374045538</v>
      </c>
      <c r="U14" s="17">
        <v>0.30704247918060801</v>
      </c>
      <c r="V14" s="17">
        <v>0.400344043268826</v>
      </c>
      <c r="W14" s="17">
        <v>0.208238960014267</v>
      </c>
      <c r="X14" s="17">
        <v>0.23916814604234801</v>
      </c>
      <c r="Y14" s="17">
        <v>0.21690467231737301</v>
      </c>
      <c r="Z14" s="17">
        <v>0.27856104528242598</v>
      </c>
      <c r="AA14" s="17">
        <v>0.29988619236761899</v>
      </c>
      <c r="AB14" s="17">
        <v>0.33414711543630699</v>
      </c>
      <c r="AC14" s="17">
        <v>0.23450157338821401</v>
      </c>
      <c r="AD14" s="17">
        <v>0.188499848599959</v>
      </c>
      <c r="AE14" s="17">
        <v>0</v>
      </c>
      <c r="AF14" s="17">
        <v>0</v>
      </c>
      <c r="AG14" s="17">
        <v>0.48829266389674802</v>
      </c>
      <c r="AH14" s="17">
        <v>0.42032073599466402</v>
      </c>
      <c r="AI14" s="17"/>
      <c r="AJ14" s="17">
        <v>0.26456098464477401</v>
      </c>
      <c r="AK14" s="17">
        <v>0.19683859157674999</v>
      </c>
      <c r="AL14" s="17"/>
      <c r="AM14" s="17">
        <v>0.24399157023547399</v>
      </c>
    </row>
    <row r="15" spans="2:39" x14ac:dyDescent="0.35">
      <c r="B15" s="18" t="s">
        <v>60</v>
      </c>
      <c r="C15" s="17">
        <v>0.18885388577533599</v>
      </c>
      <c r="D15" s="17">
        <v>0.21563975074025199</v>
      </c>
      <c r="E15" s="17">
        <v>0.161651046864907</v>
      </c>
      <c r="F15" s="17"/>
      <c r="G15" s="17">
        <v>0.15409767701889299</v>
      </c>
      <c r="H15" s="17">
        <v>0.18014248461680801</v>
      </c>
      <c r="I15" s="17">
        <v>0.117052538156921</v>
      </c>
      <c r="J15" s="17">
        <v>0.21508046287674901</v>
      </c>
      <c r="K15" s="17">
        <v>0.18991633387732301</v>
      </c>
      <c r="L15" s="17">
        <v>0.29128961433633399</v>
      </c>
      <c r="M15" s="17"/>
      <c r="N15" s="17">
        <v>0.22843373841061301</v>
      </c>
      <c r="O15" s="17">
        <v>0.16552966399178401</v>
      </c>
      <c r="P15" s="17">
        <v>0.21118827121534101</v>
      </c>
      <c r="Q15" s="17">
        <v>0.19203573733092399</v>
      </c>
      <c r="R15" s="17">
        <v>0.219266270841836</v>
      </c>
      <c r="S15" s="17">
        <v>0.39902825252132701</v>
      </c>
      <c r="T15" s="17">
        <v>0.25028327788059601</v>
      </c>
      <c r="U15" s="17">
        <v>0.115921546960798</v>
      </c>
      <c r="V15" s="17">
        <v>8.2745410014414406E-2</v>
      </c>
      <c r="W15" s="17">
        <v>7.6654969584390997E-2</v>
      </c>
      <c r="X15" s="17">
        <v>0.117428027306863</v>
      </c>
      <c r="Y15" s="17">
        <v>0.32817026170657498</v>
      </c>
      <c r="Z15" s="17">
        <v>0.19332458156708701</v>
      </c>
      <c r="AA15" s="17">
        <v>0.358209556181739</v>
      </c>
      <c r="AB15" s="17">
        <v>0.130679223125021</v>
      </c>
      <c r="AC15" s="17">
        <v>0.187247745020832</v>
      </c>
      <c r="AD15" s="17">
        <v>0.178422889574615</v>
      </c>
      <c r="AE15" s="17">
        <v>0</v>
      </c>
      <c r="AF15" s="17">
        <v>8.4694288232867898E-2</v>
      </c>
      <c r="AG15" s="17">
        <v>0.62405203645674001</v>
      </c>
      <c r="AH15" s="17">
        <v>0.18580657983621099</v>
      </c>
      <c r="AI15" s="17"/>
      <c r="AJ15" s="17">
        <v>0.177699427473891</v>
      </c>
      <c r="AK15" s="17">
        <v>0.19865780101994801</v>
      </c>
      <c r="AL15" s="17"/>
      <c r="AM15" s="17">
        <v>0.192328906630408</v>
      </c>
    </row>
    <row r="16" spans="2:39" ht="29" x14ac:dyDescent="0.35">
      <c r="B16" s="18" t="s">
        <v>117</v>
      </c>
      <c r="C16" s="17">
        <v>0.179645771187738</v>
      </c>
      <c r="D16" s="17">
        <v>0.191238983397684</v>
      </c>
      <c r="E16" s="17">
        <v>0.168067276173752</v>
      </c>
      <c r="F16" s="17"/>
      <c r="G16" s="17">
        <v>7.3365282555231295E-2</v>
      </c>
      <c r="H16" s="17">
        <v>0.16035715515658999</v>
      </c>
      <c r="I16" s="17">
        <v>0.150313828376023</v>
      </c>
      <c r="J16" s="17">
        <v>0.17243027681341</v>
      </c>
      <c r="K16" s="17">
        <v>0.24230874366840099</v>
      </c>
      <c r="L16" s="17">
        <v>0.26807094679048499</v>
      </c>
      <c r="M16" s="17"/>
      <c r="N16" s="17">
        <v>8.4725765813419202E-2</v>
      </c>
      <c r="O16" s="17">
        <v>0.18654411891643999</v>
      </c>
      <c r="P16" s="17">
        <v>0.242113000882029</v>
      </c>
      <c r="Q16" s="17">
        <v>0.11764978392528599</v>
      </c>
      <c r="R16" s="17">
        <v>0.131876467022325</v>
      </c>
      <c r="S16" s="17">
        <v>0.43988981875952299</v>
      </c>
      <c r="T16" s="17">
        <v>0.22181683536310001</v>
      </c>
      <c r="U16" s="17">
        <v>0.36224878416174899</v>
      </c>
      <c r="V16" s="17">
        <v>0.18751774416571901</v>
      </c>
      <c r="W16" s="17">
        <v>0.10317338333776301</v>
      </c>
      <c r="X16" s="17">
        <v>4.7326802199443997E-2</v>
      </c>
      <c r="Y16" s="17">
        <v>0.22723098130723099</v>
      </c>
      <c r="Z16" s="17">
        <v>0.159221884955486</v>
      </c>
      <c r="AA16" s="17">
        <v>0.101073246775621</v>
      </c>
      <c r="AB16" s="17">
        <v>0.11821595148580701</v>
      </c>
      <c r="AC16" s="17">
        <v>9.8857516124047196E-2</v>
      </c>
      <c r="AD16" s="17">
        <v>0.38192325218264001</v>
      </c>
      <c r="AE16" s="17">
        <v>0</v>
      </c>
      <c r="AF16" s="17">
        <v>0.39316069816186699</v>
      </c>
      <c r="AG16" s="17">
        <v>0.37045076361456197</v>
      </c>
      <c r="AH16" s="17">
        <v>0.19693634208456301</v>
      </c>
      <c r="AI16" s="17"/>
      <c r="AJ16" s="17">
        <v>0.18370156681612401</v>
      </c>
      <c r="AK16" s="17">
        <v>0.17945309623094199</v>
      </c>
      <c r="AL16" s="17"/>
      <c r="AM16" s="17">
        <v>0.18180783707808401</v>
      </c>
    </row>
    <row r="17" spans="2:39" ht="29" x14ac:dyDescent="0.35">
      <c r="B17" s="18" t="s">
        <v>118</v>
      </c>
      <c r="C17" s="17">
        <v>0.17495233278875799</v>
      </c>
      <c r="D17" s="17">
        <v>0.20249790198152601</v>
      </c>
      <c r="E17" s="17">
        <v>0.146939571102396</v>
      </c>
      <c r="F17" s="17"/>
      <c r="G17" s="17">
        <v>9.3911506307332707E-2</v>
      </c>
      <c r="H17" s="17">
        <v>0.15874931266839401</v>
      </c>
      <c r="I17" s="17">
        <v>0.196988413544014</v>
      </c>
      <c r="J17" s="17">
        <v>0.160586350937442</v>
      </c>
      <c r="K17" s="17">
        <v>0.21046854365783199</v>
      </c>
      <c r="L17" s="17">
        <v>0.207641643095648</v>
      </c>
      <c r="M17" s="17"/>
      <c r="N17" s="17">
        <v>0.107532406563006</v>
      </c>
      <c r="O17" s="17">
        <v>0.125384051525322</v>
      </c>
      <c r="P17" s="17">
        <v>0.23420946839367901</v>
      </c>
      <c r="Q17" s="17">
        <v>0.19194062185003999</v>
      </c>
      <c r="R17" s="17">
        <v>9.5813169213342E-2</v>
      </c>
      <c r="S17" s="17">
        <v>0</v>
      </c>
      <c r="T17" s="17">
        <v>0.20967658172834</v>
      </c>
      <c r="U17" s="17">
        <v>0.19407516027879401</v>
      </c>
      <c r="V17" s="17">
        <v>0.40365515648195399</v>
      </c>
      <c r="W17" s="17">
        <v>0.16263239911010099</v>
      </c>
      <c r="X17" s="17">
        <v>0.26159697816279798</v>
      </c>
      <c r="Y17" s="17">
        <v>0.141857499809426</v>
      </c>
      <c r="Z17" s="17">
        <v>6.4210444302262901E-2</v>
      </c>
      <c r="AA17" s="17">
        <v>0.25713630940611898</v>
      </c>
      <c r="AB17" s="17">
        <v>0.248895174610827</v>
      </c>
      <c r="AC17" s="17">
        <v>0.13420364018629799</v>
      </c>
      <c r="AD17" s="17">
        <v>0.121860907638116</v>
      </c>
      <c r="AE17" s="17">
        <v>0</v>
      </c>
      <c r="AF17" s="17">
        <v>0.27904104686728498</v>
      </c>
      <c r="AG17" s="17">
        <v>0.23469139105456999</v>
      </c>
      <c r="AH17" s="17">
        <v>0.43145049824301601</v>
      </c>
      <c r="AI17" s="17"/>
      <c r="AJ17" s="17">
        <v>0.167100855836261</v>
      </c>
      <c r="AK17" s="17">
        <v>0.180543264721723</v>
      </c>
      <c r="AL17" s="17"/>
      <c r="AM17" s="17">
        <v>0.18326919320065099</v>
      </c>
    </row>
    <row r="18" spans="2:39" x14ac:dyDescent="0.35">
      <c r="B18" s="18" t="s">
        <v>71</v>
      </c>
      <c r="C18" s="19">
        <v>7.2987619682115699E-4</v>
      </c>
      <c r="D18" s="19">
        <v>0</v>
      </c>
      <c r="E18" s="19">
        <v>1.48282841793808E-3</v>
      </c>
      <c r="F18" s="19"/>
      <c r="G18" s="19">
        <v>6.0281868870201601E-3</v>
      </c>
      <c r="H18" s="19">
        <v>0</v>
      </c>
      <c r="I18" s="19">
        <v>0</v>
      </c>
      <c r="J18" s="19">
        <v>0</v>
      </c>
      <c r="K18" s="19">
        <v>0</v>
      </c>
      <c r="L18" s="19">
        <v>0</v>
      </c>
      <c r="M18" s="19"/>
      <c r="N18" s="19">
        <v>0</v>
      </c>
      <c r="O18" s="19">
        <v>0</v>
      </c>
      <c r="P18" s="19">
        <v>5.4224548710498201E-3</v>
      </c>
      <c r="Q18" s="19">
        <v>0</v>
      </c>
      <c r="R18" s="19">
        <v>0</v>
      </c>
      <c r="S18" s="19">
        <v>0</v>
      </c>
      <c r="T18" s="19">
        <v>0</v>
      </c>
      <c r="U18" s="19">
        <v>0</v>
      </c>
      <c r="V18" s="19">
        <v>0</v>
      </c>
      <c r="W18" s="19">
        <v>0</v>
      </c>
      <c r="X18" s="19">
        <v>0</v>
      </c>
      <c r="Y18" s="19">
        <v>0</v>
      </c>
      <c r="Z18" s="19">
        <v>0</v>
      </c>
      <c r="AA18" s="19">
        <v>0</v>
      </c>
      <c r="AB18" s="19">
        <v>0</v>
      </c>
      <c r="AC18" s="19">
        <v>0</v>
      </c>
      <c r="AD18" s="19">
        <v>0</v>
      </c>
      <c r="AE18" s="19">
        <v>0</v>
      </c>
      <c r="AF18" s="19">
        <v>0</v>
      </c>
      <c r="AG18" s="19">
        <v>0</v>
      </c>
      <c r="AH18" s="19">
        <v>0</v>
      </c>
      <c r="AI18" s="19"/>
      <c r="AJ18" s="19">
        <v>0</v>
      </c>
      <c r="AK18" s="19">
        <v>1.2157927417939501E-3</v>
      </c>
      <c r="AL18" s="19"/>
      <c r="AM18" s="19">
        <v>1.1277955493489301E-3</v>
      </c>
    </row>
    <row r="19" spans="2:39" x14ac:dyDescent="0.35">
      <c r="B19" s="16" t="s">
        <v>102</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120</v>
      </c>
      <c r="C9" s="17">
        <v>0.152257649792398</v>
      </c>
      <c r="D9" s="17">
        <v>0.156538616682807</v>
      </c>
      <c r="E9" s="17">
        <v>0.148677077677037</v>
      </c>
      <c r="F9" s="17"/>
      <c r="G9" s="17">
        <v>0.16041352417756699</v>
      </c>
      <c r="H9" s="17">
        <v>0.17549341108144001</v>
      </c>
      <c r="I9" s="17">
        <v>0.15556578794756501</v>
      </c>
      <c r="J9" s="17">
        <v>0.11555989990616899</v>
      </c>
      <c r="K9" s="17">
        <v>0.103808483262843</v>
      </c>
      <c r="L9" s="17">
        <v>0.206476118590183</v>
      </c>
      <c r="M9" s="17"/>
      <c r="N9" s="17">
        <v>0.195552619229271</v>
      </c>
      <c r="O9" s="17">
        <v>0.161412294142286</v>
      </c>
      <c r="P9" s="17">
        <v>0.14319320027829199</v>
      </c>
      <c r="Q9" s="17">
        <v>0.21686008804963</v>
      </c>
      <c r="R9" s="17">
        <v>8.3155209233349694E-2</v>
      </c>
      <c r="S9" s="17">
        <v>0.16430639582915699</v>
      </c>
      <c r="T9" s="17">
        <v>0.23335215013008501</v>
      </c>
      <c r="U9" s="17">
        <v>9.2503678649781498E-2</v>
      </c>
      <c r="V9" s="17">
        <v>0.118236293544386</v>
      </c>
      <c r="W9" s="17">
        <v>0.130079318752995</v>
      </c>
      <c r="X9" s="17">
        <v>0</v>
      </c>
      <c r="Y9" s="17">
        <v>6.4992092295185697E-2</v>
      </c>
      <c r="Z9" s="17">
        <v>0.21717900955087999</v>
      </c>
      <c r="AA9" s="17">
        <v>0.26829450192936399</v>
      </c>
      <c r="AB9" s="17">
        <v>0</v>
      </c>
      <c r="AC9" s="17">
        <v>0.212033628383682</v>
      </c>
      <c r="AD9" s="17">
        <v>0.20081379337294999</v>
      </c>
      <c r="AE9" s="17">
        <v>0</v>
      </c>
      <c r="AF9" s="17">
        <v>0</v>
      </c>
      <c r="AG9" s="17">
        <v>0.21206842729387601</v>
      </c>
      <c r="AH9" s="17">
        <v>0.234514156158453</v>
      </c>
      <c r="AI9" s="17"/>
      <c r="AJ9" s="17">
        <v>0.16695535589379301</v>
      </c>
      <c r="AK9" s="17">
        <v>0.146667081846205</v>
      </c>
      <c r="AL9" s="17"/>
      <c r="AM9" s="17">
        <v>0.202453893026801</v>
      </c>
    </row>
    <row r="10" spans="2:39" x14ac:dyDescent="0.35">
      <c r="B10" s="18" t="s">
        <v>121</v>
      </c>
      <c r="C10" s="17">
        <v>0.35302463759251801</v>
      </c>
      <c r="D10" s="17">
        <v>0.35104779230328997</v>
      </c>
      <c r="E10" s="17">
        <v>0.35622992379366603</v>
      </c>
      <c r="F10" s="17"/>
      <c r="G10" s="17">
        <v>0.38835474690456101</v>
      </c>
      <c r="H10" s="17">
        <v>0.48001607467795099</v>
      </c>
      <c r="I10" s="17">
        <v>0.34787227789546799</v>
      </c>
      <c r="J10" s="17">
        <v>0.29747597660901998</v>
      </c>
      <c r="K10" s="17">
        <v>0.33585142614922298</v>
      </c>
      <c r="L10" s="17">
        <v>0.29799198099631502</v>
      </c>
      <c r="M10" s="17"/>
      <c r="N10" s="17">
        <v>0.33020629758579401</v>
      </c>
      <c r="O10" s="17">
        <v>0.30398217951042</v>
      </c>
      <c r="P10" s="17">
        <v>0.43212186408187597</v>
      </c>
      <c r="Q10" s="17">
        <v>0.25281292862361199</v>
      </c>
      <c r="R10" s="17">
        <v>0.24793491120553601</v>
      </c>
      <c r="S10" s="17">
        <v>0.50411839494133803</v>
      </c>
      <c r="T10" s="17">
        <v>0.34039734944495098</v>
      </c>
      <c r="U10" s="17">
        <v>0.32450320553423501</v>
      </c>
      <c r="V10" s="17">
        <v>0.42934882927711399</v>
      </c>
      <c r="W10" s="17">
        <v>0.45071973061746801</v>
      </c>
      <c r="X10" s="17">
        <v>0.50436791219135002</v>
      </c>
      <c r="Y10" s="17">
        <v>0.41610929199840602</v>
      </c>
      <c r="Z10" s="17">
        <v>0.19332314494174099</v>
      </c>
      <c r="AA10" s="17">
        <v>0.45187662653378902</v>
      </c>
      <c r="AB10" s="17">
        <v>0.36249738456203001</v>
      </c>
      <c r="AC10" s="17">
        <v>0.451602267946216</v>
      </c>
      <c r="AD10" s="17">
        <v>0.39115958289816199</v>
      </c>
      <c r="AE10" s="17">
        <v>0</v>
      </c>
      <c r="AF10" s="17">
        <v>0.691690635017843</v>
      </c>
      <c r="AG10" s="17">
        <v>0.78793157270612402</v>
      </c>
      <c r="AH10" s="17">
        <v>0.38274292192077303</v>
      </c>
      <c r="AI10" s="17"/>
      <c r="AJ10" s="17">
        <v>0.45477977528180302</v>
      </c>
      <c r="AK10" s="17">
        <v>0.30927600682063999</v>
      </c>
      <c r="AL10" s="17"/>
      <c r="AM10" s="17">
        <v>0.49552218400367998</v>
      </c>
    </row>
    <row r="11" spans="2:39" x14ac:dyDescent="0.35">
      <c r="B11" s="18" t="s">
        <v>122</v>
      </c>
      <c r="C11" s="17">
        <v>0.40329927986629799</v>
      </c>
      <c r="D11" s="17">
        <v>0.40681391558339502</v>
      </c>
      <c r="E11" s="17">
        <v>0.39902543930325002</v>
      </c>
      <c r="F11" s="17"/>
      <c r="G11" s="17">
        <v>0.361994776415557</v>
      </c>
      <c r="H11" s="17">
        <v>0.29187356714475599</v>
      </c>
      <c r="I11" s="17">
        <v>0.40001246991058798</v>
      </c>
      <c r="J11" s="17">
        <v>0.47504946675602799</v>
      </c>
      <c r="K11" s="17">
        <v>0.47690083535842698</v>
      </c>
      <c r="L11" s="17">
        <v>0.38675663182847803</v>
      </c>
      <c r="M11" s="17"/>
      <c r="N11" s="17">
        <v>0.406287559800939</v>
      </c>
      <c r="O11" s="17">
        <v>0.42664677863046102</v>
      </c>
      <c r="P11" s="17">
        <v>0.330884534149187</v>
      </c>
      <c r="Q11" s="17">
        <v>0.43862395272653998</v>
      </c>
      <c r="R11" s="17">
        <v>0.58946455297190803</v>
      </c>
      <c r="S11" s="17">
        <v>0.25660882620507097</v>
      </c>
      <c r="T11" s="17">
        <v>0.34143669995054898</v>
      </c>
      <c r="U11" s="17">
        <v>0.53850486161020406</v>
      </c>
      <c r="V11" s="17">
        <v>0.30562183226425799</v>
      </c>
      <c r="W11" s="17">
        <v>0.31828857825680401</v>
      </c>
      <c r="X11" s="17">
        <v>0.29366854900953399</v>
      </c>
      <c r="Y11" s="17">
        <v>0.49220450782404901</v>
      </c>
      <c r="Z11" s="17">
        <v>0.50884309870498601</v>
      </c>
      <c r="AA11" s="17">
        <v>0.20556958602031</v>
      </c>
      <c r="AB11" s="17">
        <v>0.48662483754973701</v>
      </c>
      <c r="AC11" s="17">
        <v>0.24502650376693799</v>
      </c>
      <c r="AD11" s="17">
        <v>0.34862507300477602</v>
      </c>
      <c r="AE11" s="17">
        <v>1</v>
      </c>
      <c r="AF11" s="17">
        <v>0.308309364982157</v>
      </c>
      <c r="AG11" s="17">
        <v>0</v>
      </c>
      <c r="AH11" s="17">
        <v>0.38274292192077303</v>
      </c>
      <c r="AI11" s="17"/>
      <c r="AJ11" s="17">
        <v>0.31843111742910901</v>
      </c>
      <c r="AK11" s="17">
        <v>0.44532803357540701</v>
      </c>
      <c r="AL11" s="17"/>
      <c r="AM11" s="17">
        <v>0.253194432658987</v>
      </c>
    </row>
    <row r="12" spans="2:39" x14ac:dyDescent="0.35">
      <c r="B12" s="18" t="s">
        <v>123</v>
      </c>
      <c r="C12" s="17">
        <v>2.0961168465080199E-2</v>
      </c>
      <c r="D12" s="17">
        <v>1.68241532639096E-2</v>
      </c>
      <c r="E12" s="17">
        <v>2.37261486730704E-2</v>
      </c>
      <c r="F12" s="17"/>
      <c r="G12" s="17">
        <v>3.2455705293650397E-2</v>
      </c>
      <c r="H12" s="17">
        <v>1.0638738177533601E-2</v>
      </c>
      <c r="I12" s="17">
        <v>2.8123134843613701E-2</v>
      </c>
      <c r="J12" s="17">
        <v>3.4824687858714003E-2</v>
      </c>
      <c r="K12" s="17">
        <v>2.3166301694522499E-2</v>
      </c>
      <c r="L12" s="17">
        <v>0</v>
      </c>
      <c r="M12" s="17"/>
      <c r="N12" s="17">
        <v>0</v>
      </c>
      <c r="O12" s="17">
        <v>2.7314656873210701E-2</v>
      </c>
      <c r="P12" s="17">
        <v>1.52720085650141E-2</v>
      </c>
      <c r="Q12" s="17">
        <v>4.5833987363805402E-2</v>
      </c>
      <c r="R12" s="17">
        <v>1.7166396050318E-2</v>
      </c>
      <c r="S12" s="17">
        <v>7.4966383024434202E-2</v>
      </c>
      <c r="T12" s="17">
        <v>2.1907791059576898E-2</v>
      </c>
      <c r="U12" s="17">
        <v>0</v>
      </c>
      <c r="V12" s="17">
        <v>0</v>
      </c>
      <c r="W12" s="17">
        <v>2.4805279358686101E-2</v>
      </c>
      <c r="X12" s="17">
        <v>7.18922322798283E-2</v>
      </c>
      <c r="Y12" s="17">
        <v>2.66941078823595E-2</v>
      </c>
      <c r="Z12" s="17">
        <v>0</v>
      </c>
      <c r="AA12" s="17">
        <v>0</v>
      </c>
      <c r="AB12" s="17">
        <v>0</v>
      </c>
      <c r="AC12" s="17">
        <v>3.9229987850443897E-2</v>
      </c>
      <c r="AD12" s="17">
        <v>0</v>
      </c>
      <c r="AE12" s="17">
        <v>0</v>
      </c>
      <c r="AF12" s="17">
        <v>0</v>
      </c>
      <c r="AG12" s="17">
        <v>0</v>
      </c>
      <c r="AH12" s="17">
        <v>0</v>
      </c>
      <c r="AI12" s="17"/>
      <c r="AJ12" s="17">
        <v>2.14080159398734E-2</v>
      </c>
      <c r="AK12" s="17">
        <v>2.1550047413902401E-2</v>
      </c>
      <c r="AL12" s="17"/>
      <c r="AM12" s="17">
        <v>2.82725516608964E-2</v>
      </c>
    </row>
    <row r="13" spans="2:39" x14ac:dyDescent="0.35">
      <c r="B13" s="18" t="s">
        <v>124</v>
      </c>
      <c r="C13" s="17">
        <v>1.9002236643766698E-2</v>
      </c>
      <c r="D13" s="17">
        <v>2.3119447812507798E-2</v>
      </c>
      <c r="E13" s="17">
        <v>1.5091488201561899E-2</v>
      </c>
      <c r="F13" s="17"/>
      <c r="G13" s="17">
        <v>2.7764580180443402E-3</v>
      </c>
      <c r="H13" s="17">
        <v>3.6465005597265399E-2</v>
      </c>
      <c r="I13" s="17">
        <v>1.00751485128849E-2</v>
      </c>
      <c r="J13" s="17">
        <v>4.0755178487327098E-2</v>
      </c>
      <c r="K13" s="17">
        <v>1.9979988000895201E-2</v>
      </c>
      <c r="L13" s="17">
        <v>0</v>
      </c>
      <c r="M13" s="17"/>
      <c r="N13" s="17">
        <v>0</v>
      </c>
      <c r="O13" s="17">
        <v>2.3561882866083999E-2</v>
      </c>
      <c r="P13" s="17">
        <v>1.8727399646176701E-2</v>
      </c>
      <c r="Q13" s="17">
        <v>1.3178090483921399E-2</v>
      </c>
      <c r="R13" s="17">
        <v>2.7894037717669101E-2</v>
      </c>
      <c r="S13" s="17">
        <v>0</v>
      </c>
      <c r="T13" s="17">
        <v>4.3474633020057296E-3</v>
      </c>
      <c r="U13" s="17">
        <v>0</v>
      </c>
      <c r="V13" s="17">
        <v>5.9491046839061798E-2</v>
      </c>
      <c r="W13" s="17">
        <v>2.2023113742265E-2</v>
      </c>
      <c r="X13" s="17">
        <v>0.130071306519288</v>
      </c>
      <c r="Y13" s="17">
        <v>0</v>
      </c>
      <c r="Z13" s="17">
        <v>0</v>
      </c>
      <c r="AA13" s="17">
        <v>1.45705938222971E-2</v>
      </c>
      <c r="AB13" s="17">
        <v>0</v>
      </c>
      <c r="AC13" s="17">
        <v>0</v>
      </c>
      <c r="AD13" s="17">
        <v>0</v>
      </c>
      <c r="AE13" s="17">
        <v>0</v>
      </c>
      <c r="AF13" s="17">
        <v>0</v>
      </c>
      <c r="AG13" s="17">
        <v>0</v>
      </c>
      <c r="AH13" s="17">
        <v>0</v>
      </c>
      <c r="AI13" s="17"/>
      <c r="AJ13" s="17">
        <v>1.18884151081988E-2</v>
      </c>
      <c r="AK13" s="17">
        <v>2.2040649156567501E-2</v>
      </c>
      <c r="AL13" s="17"/>
      <c r="AM13" s="17">
        <v>1.39191862598284E-2</v>
      </c>
    </row>
    <row r="14" spans="2:39" x14ac:dyDescent="0.35">
      <c r="B14" s="18" t="s">
        <v>125</v>
      </c>
      <c r="C14" s="19">
        <v>5.1455027639938498E-2</v>
      </c>
      <c r="D14" s="19">
        <v>4.5656074354090102E-2</v>
      </c>
      <c r="E14" s="19">
        <v>5.72499223514151E-2</v>
      </c>
      <c r="F14" s="19"/>
      <c r="G14" s="19">
        <v>5.4004789190619303E-2</v>
      </c>
      <c r="H14" s="19">
        <v>5.5132033210545401E-3</v>
      </c>
      <c r="I14" s="19">
        <v>5.83511808898802E-2</v>
      </c>
      <c r="J14" s="19">
        <v>3.6334790382742198E-2</v>
      </c>
      <c r="K14" s="19">
        <v>4.0292965534089203E-2</v>
      </c>
      <c r="L14" s="19">
        <v>0.108775268585025</v>
      </c>
      <c r="M14" s="19"/>
      <c r="N14" s="19">
        <v>6.7953523383997003E-2</v>
      </c>
      <c r="O14" s="19">
        <v>5.7082207977538602E-2</v>
      </c>
      <c r="P14" s="19">
        <v>5.9800993279454401E-2</v>
      </c>
      <c r="Q14" s="19">
        <v>3.2690952752491502E-2</v>
      </c>
      <c r="R14" s="19">
        <v>3.4384892821218802E-2</v>
      </c>
      <c r="S14" s="19">
        <v>0</v>
      </c>
      <c r="T14" s="19">
        <v>5.8558546112833003E-2</v>
      </c>
      <c r="U14" s="19">
        <v>4.4488254205779398E-2</v>
      </c>
      <c r="V14" s="19">
        <v>8.7301998075180298E-2</v>
      </c>
      <c r="W14" s="19">
        <v>5.4083979271782601E-2</v>
      </c>
      <c r="X14" s="19">
        <v>0</v>
      </c>
      <c r="Y14" s="19">
        <v>0</v>
      </c>
      <c r="Z14" s="19">
        <v>8.0654746802392999E-2</v>
      </c>
      <c r="AA14" s="19">
        <v>5.9688691694239598E-2</v>
      </c>
      <c r="AB14" s="19">
        <v>0.150877777888234</v>
      </c>
      <c r="AC14" s="19">
        <v>5.21076120527195E-2</v>
      </c>
      <c r="AD14" s="19">
        <v>5.9401550724111303E-2</v>
      </c>
      <c r="AE14" s="19">
        <v>0</v>
      </c>
      <c r="AF14" s="19">
        <v>0</v>
      </c>
      <c r="AG14" s="19">
        <v>0</v>
      </c>
      <c r="AH14" s="19">
        <v>0</v>
      </c>
      <c r="AI14" s="19"/>
      <c r="AJ14" s="19">
        <v>2.6537320347223E-2</v>
      </c>
      <c r="AK14" s="19">
        <v>5.5138181187277799E-2</v>
      </c>
      <c r="AL14" s="19"/>
      <c r="AM14" s="19">
        <v>6.63775238980778E-3</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1" t="s">
        <v>140</v>
      </c>
      <c r="E2" s="28"/>
      <c r="F2" s="28"/>
      <c r="G2" s="28"/>
      <c r="H2" s="28"/>
    </row>
    <row r="6" spans="2:8" ht="50" customHeight="1" x14ac:dyDescent="0.35">
      <c r="B6" s="20" t="s">
        <v>15</v>
      </c>
      <c r="C6" s="20" t="s">
        <v>127</v>
      </c>
      <c r="D6" s="20" t="s">
        <v>128</v>
      </c>
      <c r="E6" s="20" t="s">
        <v>129</v>
      </c>
      <c r="F6" s="20" t="s">
        <v>130</v>
      </c>
      <c r="G6" s="20" t="s">
        <v>131</v>
      </c>
    </row>
    <row r="7" spans="2:8" x14ac:dyDescent="0.35">
      <c r="B7" s="18" t="s">
        <v>132</v>
      </c>
      <c r="C7" s="17">
        <v>0.26158350339733899</v>
      </c>
      <c r="D7" s="17">
        <v>0.26141330658038398</v>
      </c>
      <c r="E7" s="17">
        <v>0.261804127051182</v>
      </c>
      <c r="F7" s="17">
        <v>0.15537234236264699</v>
      </c>
      <c r="G7" s="17">
        <v>0.103983969469718</v>
      </c>
    </row>
    <row r="8" spans="2:8" x14ac:dyDescent="0.35">
      <c r="B8" s="18" t="s">
        <v>133</v>
      </c>
      <c r="C8" s="17">
        <v>0.43425998133344001</v>
      </c>
      <c r="D8" s="17">
        <v>0.41162514231877101</v>
      </c>
      <c r="E8" s="17">
        <v>0.42351779068555301</v>
      </c>
      <c r="F8" s="17">
        <v>0.32946810272279897</v>
      </c>
      <c r="G8" s="17">
        <v>0.148265434837004</v>
      </c>
    </row>
    <row r="9" spans="2:8" x14ac:dyDescent="0.35">
      <c r="B9" s="18" t="s">
        <v>134</v>
      </c>
      <c r="C9" s="17">
        <v>0.22971698292540799</v>
      </c>
      <c r="D9" s="17">
        <v>0.24059542159091099</v>
      </c>
      <c r="E9" s="17">
        <v>0.23050348628735401</v>
      </c>
      <c r="F9" s="17">
        <v>0.35790379018095902</v>
      </c>
      <c r="G9" s="17">
        <v>0.42507422318953098</v>
      </c>
    </row>
    <row r="10" spans="2:8" x14ac:dyDescent="0.35">
      <c r="B10" s="18" t="s">
        <v>135</v>
      </c>
      <c r="C10" s="17">
        <v>4.5524659418494803E-2</v>
      </c>
      <c r="D10" s="17">
        <v>4.6020607532049201E-2</v>
      </c>
      <c r="E10" s="17">
        <v>4.5662080820073697E-2</v>
      </c>
      <c r="F10" s="17">
        <v>8.78355550167359E-2</v>
      </c>
      <c r="G10" s="17">
        <v>0.241399459715055</v>
      </c>
    </row>
    <row r="11" spans="2:8" x14ac:dyDescent="0.35">
      <c r="B11" s="18" t="s">
        <v>136</v>
      </c>
      <c r="C11" s="17">
        <v>1.8339328975253099E-2</v>
      </c>
      <c r="D11" s="17">
        <v>2.0310415981542301E-2</v>
      </c>
      <c r="E11" s="17">
        <v>3.0578239085962602E-2</v>
      </c>
      <c r="F11" s="17">
        <v>6.1439934708366201E-2</v>
      </c>
      <c r="G11" s="17">
        <v>6.0791068134165203E-2</v>
      </c>
    </row>
    <row r="12" spans="2:8" x14ac:dyDescent="0.35">
      <c r="B12" s="18" t="s">
        <v>62</v>
      </c>
      <c r="C12" s="17">
        <v>1.05755439500647E-2</v>
      </c>
      <c r="D12" s="17">
        <v>2.00351059963426E-2</v>
      </c>
      <c r="E12" s="17">
        <v>7.9342760698744193E-3</v>
      </c>
      <c r="F12" s="17">
        <v>7.98027500849279E-3</v>
      </c>
      <c r="G12" s="17">
        <v>2.0485844654526499E-2</v>
      </c>
    </row>
    <row r="13" spans="2:8" x14ac:dyDescent="0.35">
      <c r="B13" s="23" t="s">
        <v>137</v>
      </c>
      <c r="C13" s="21">
        <v>0.69584348473077995</v>
      </c>
      <c r="D13" s="21">
        <v>0.67303844889915498</v>
      </c>
      <c r="E13" s="21">
        <v>0.68532191773673501</v>
      </c>
      <c r="F13" s="21">
        <v>0.48484044508544599</v>
      </c>
      <c r="G13" s="21">
        <v>0.25224940430672199</v>
      </c>
    </row>
    <row r="14" spans="2:8" x14ac:dyDescent="0.35">
      <c r="B14" s="23" t="s">
        <v>138</v>
      </c>
      <c r="C14" s="21">
        <v>6.3863988393747906E-2</v>
      </c>
      <c r="D14" s="21">
        <v>6.6331023513591394E-2</v>
      </c>
      <c r="E14" s="21">
        <v>7.6240319906036205E-2</v>
      </c>
      <c r="F14" s="21">
        <v>0.14927548972510199</v>
      </c>
      <c r="G14" s="21">
        <v>0.30219052784922001</v>
      </c>
    </row>
    <row r="15" spans="2:8" x14ac:dyDescent="0.35">
      <c r="B15" s="23" t="s">
        <v>139</v>
      </c>
      <c r="C15" s="22">
        <v>0.63197949633703199</v>
      </c>
      <c r="D15" s="22">
        <v>0.60670742538556399</v>
      </c>
      <c r="E15" s="22">
        <v>0.60908159783069904</v>
      </c>
      <c r="F15" s="22">
        <v>0.33556495536034397</v>
      </c>
      <c r="G15" s="22">
        <v>-4.9941123542497801E-2</v>
      </c>
    </row>
    <row r="16" spans="2:8" x14ac:dyDescent="0.35">
      <c r="B16" s="16"/>
      <c r="C16" s="16"/>
      <c r="D16" s="16"/>
      <c r="E16" s="16"/>
      <c r="F16" s="16"/>
      <c r="G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0.26141330658038398</v>
      </c>
      <c r="D9" s="17">
        <v>0.292954906062043</v>
      </c>
      <c r="E9" s="17">
        <v>0.23187804492030201</v>
      </c>
      <c r="F9" s="17"/>
      <c r="G9" s="17">
        <v>0.310874919557658</v>
      </c>
      <c r="H9" s="17">
        <v>0.34615555028963502</v>
      </c>
      <c r="I9" s="17">
        <v>0.32098504570920899</v>
      </c>
      <c r="J9" s="17">
        <v>0.25635167222086203</v>
      </c>
      <c r="K9" s="17">
        <v>0.18342290122489999</v>
      </c>
      <c r="L9" s="17">
        <v>0.17421686252801999</v>
      </c>
      <c r="M9" s="17"/>
      <c r="N9" s="17">
        <v>0.17991646576219</v>
      </c>
      <c r="O9" s="17">
        <v>0.26398259067140001</v>
      </c>
      <c r="P9" s="17">
        <v>0.25782663519027699</v>
      </c>
      <c r="Q9" s="17">
        <v>0.235728932789558</v>
      </c>
      <c r="R9" s="17">
        <v>0.22583653366801601</v>
      </c>
      <c r="S9" s="17">
        <v>0.37461475873496403</v>
      </c>
      <c r="T9" s="17">
        <v>0.23872356410218301</v>
      </c>
      <c r="U9" s="17">
        <v>0.35079998491361702</v>
      </c>
      <c r="V9" s="17">
        <v>0.38466046381283803</v>
      </c>
      <c r="W9" s="17">
        <v>0.222083358861666</v>
      </c>
      <c r="X9" s="17">
        <v>0.47567816374555999</v>
      </c>
      <c r="Y9" s="17">
        <v>0.145436613997943</v>
      </c>
      <c r="Z9" s="17">
        <v>0.27707875060436199</v>
      </c>
      <c r="AA9" s="17">
        <v>0.34633826569443898</v>
      </c>
      <c r="AB9" s="17">
        <v>0.175143634735383</v>
      </c>
      <c r="AC9" s="17">
        <v>0.30381459771214198</v>
      </c>
      <c r="AD9" s="17">
        <v>0.374095928483552</v>
      </c>
      <c r="AE9" s="17">
        <v>0.28838948570955503</v>
      </c>
      <c r="AF9" s="17">
        <v>0.44510456115626001</v>
      </c>
      <c r="AG9" s="17">
        <v>0.21206842729387601</v>
      </c>
      <c r="AH9" s="17">
        <v>0.18580657983621099</v>
      </c>
      <c r="AI9" s="17"/>
      <c r="AJ9" s="17">
        <v>0.30775547759569899</v>
      </c>
      <c r="AK9" s="17">
        <v>0.246628497283609</v>
      </c>
      <c r="AL9" s="17"/>
      <c r="AM9" s="17">
        <v>0.34657361385782998</v>
      </c>
    </row>
    <row r="10" spans="2:39" x14ac:dyDescent="0.35">
      <c r="B10" s="18" t="s">
        <v>133</v>
      </c>
      <c r="C10" s="17">
        <v>0.41162514231877101</v>
      </c>
      <c r="D10" s="17">
        <v>0.384175923630169</v>
      </c>
      <c r="E10" s="17">
        <v>0.43967124247953698</v>
      </c>
      <c r="F10" s="17"/>
      <c r="G10" s="17">
        <v>0.48478352976182998</v>
      </c>
      <c r="H10" s="17">
        <v>0.43867992293202801</v>
      </c>
      <c r="I10" s="17">
        <v>0.40528392782921002</v>
      </c>
      <c r="J10" s="17">
        <v>0.45898744743568298</v>
      </c>
      <c r="K10" s="17">
        <v>0.43270112936121502</v>
      </c>
      <c r="L10" s="17">
        <v>0.28625059487104498</v>
      </c>
      <c r="M10" s="17"/>
      <c r="N10" s="17">
        <v>0.472277087446415</v>
      </c>
      <c r="O10" s="17">
        <v>0.44413828452223503</v>
      </c>
      <c r="P10" s="17">
        <v>0.42607443459787597</v>
      </c>
      <c r="Q10" s="17">
        <v>0.48391488105334002</v>
      </c>
      <c r="R10" s="17">
        <v>0.39077817320615199</v>
      </c>
      <c r="S10" s="17">
        <v>0.41706051034911701</v>
      </c>
      <c r="T10" s="17">
        <v>0.43862901192252501</v>
      </c>
      <c r="U10" s="17">
        <v>0.36297230125094498</v>
      </c>
      <c r="V10" s="17">
        <v>0.25184793166532199</v>
      </c>
      <c r="W10" s="17">
        <v>0.402092738931007</v>
      </c>
      <c r="X10" s="17">
        <v>0.30168169154529501</v>
      </c>
      <c r="Y10" s="17">
        <v>0.35205225727703998</v>
      </c>
      <c r="Z10" s="17">
        <v>0.31513409261349101</v>
      </c>
      <c r="AA10" s="17">
        <v>0.40825213243170999</v>
      </c>
      <c r="AB10" s="17">
        <v>0.27558884180148402</v>
      </c>
      <c r="AC10" s="17">
        <v>0.48139496998456799</v>
      </c>
      <c r="AD10" s="17">
        <v>0.51336983777770795</v>
      </c>
      <c r="AE10" s="17">
        <v>0.41021752798031502</v>
      </c>
      <c r="AF10" s="17">
        <v>0.31703314728224302</v>
      </c>
      <c r="AG10" s="17">
        <v>0.11812266885285801</v>
      </c>
      <c r="AH10" s="17">
        <v>0.38274292192077303</v>
      </c>
      <c r="AI10" s="17"/>
      <c r="AJ10" s="17">
        <v>0.46010680758838202</v>
      </c>
      <c r="AK10" s="17">
        <v>0.38859548350143402</v>
      </c>
      <c r="AL10" s="17"/>
      <c r="AM10" s="17">
        <v>0.460363820305701</v>
      </c>
    </row>
    <row r="11" spans="2:39" x14ac:dyDescent="0.35">
      <c r="B11" s="18" t="s">
        <v>134</v>
      </c>
      <c r="C11" s="17">
        <v>0.24059542159091099</v>
      </c>
      <c r="D11" s="17">
        <v>0.21888983552446201</v>
      </c>
      <c r="E11" s="17">
        <v>0.26115035673295101</v>
      </c>
      <c r="F11" s="17"/>
      <c r="G11" s="17">
        <v>0.17240074455843801</v>
      </c>
      <c r="H11" s="17">
        <v>0.181492071379729</v>
      </c>
      <c r="I11" s="17">
        <v>0.23661121845271599</v>
      </c>
      <c r="J11" s="17">
        <v>0.235583490321077</v>
      </c>
      <c r="K11" s="17">
        <v>0.29555260409001999</v>
      </c>
      <c r="L11" s="17">
        <v>0.28758177690256498</v>
      </c>
      <c r="M11" s="17"/>
      <c r="N11" s="17">
        <v>0.197106106324452</v>
      </c>
      <c r="O11" s="17">
        <v>0.18937207150196</v>
      </c>
      <c r="P11" s="17">
        <v>0.249299328196007</v>
      </c>
      <c r="Q11" s="17">
        <v>0.25318116236603</v>
      </c>
      <c r="R11" s="17">
        <v>0.28987768792178098</v>
      </c>
      <c r="S11" s="17">
        <v>0.20832473091591899</v>
      </c>
      <c r="T11" s="17">
        <v>0.18608024529662201</v>
      </c>
      <c r="U11" s="17">
        <v>0.24886811818231</v>
      </c>
      <c r="V11" s="17">
        <v>0.36349160452183998</v>
      </c>
      <c r="W11" s="17">
        <v>0.23888281698851399</v>
      </c>
      <c r="X11" s="17">
        <v>0.222640144709146</v>
      </c>
      <c r="Y11" s="17">
        <v>0.25853800306038899</v>
      </c>
      <c r="Z11" s="17">
        <v>0.407787156782147</v>
      </c>
      <c r="AA11" s="17">
        <v>0.146096468079707</v>
      </c>
      <c r="AB11" s="17">
        <v>0.54926752346313401</v>
      </c>
      <c r="AC11" s="17">
        <v>0.16057286676552199</v>
      </c>
      <c r="AD11" s="17">
        <v>0</v>
      </c>
      <c r="AE11" s="17">
        <v>0.30139298631012901</v>
      </c>
      <c r="AF11" s="17">
        <v>0.23786229156149599</v>
      </c>
      <c r="AG11" s="17">
        <v>0.66980890385326597</v>
      </c>
      <c r="AH11" s="17">
        <v>0.43145049824301601</v>
      </c>
      <c r="AI11" s="17"/>
      <c r="AJ11" s="17">
        <v>0.20405653735554</v>
      </c>
      <c r="AK11" s="17">
        <v>0.25504105947578098</v>
      </c>
      <c r="AL11" s="17"/>
      <c r="AM11" s="17">
        <v>0.15829478077146</v>
      </c>
    </row>
    <row r="12" spans="2:39" x14ac:dyDescent="0.35">
      <c r="B12" s="18" t="s">
        <v>135</v>
      </c>
      <c r="C12" s="17">
        <v>4.6020607532049201E-2</v>
      </c>
      <c r="D12" s="17">
        <v>4.8776429573972699E-2</v>
      </c>
      <c r="E12" s="17">
        <v>4.1170646587761497E-2</v>
      </c>
      <c r="F12" s="17"/>
      <c r="G12" s="17">
        <v>2.55475222889535E-2</v>
      </c>
      <c r="H12" s="17">
        <v>2.4455143505124101E-2</v>
      </c>
      <c r="I12" s="17">
        <v>2.0568203813846501E-2</v>
      </c>
      <c r="J12" s="17">
        <v>2.4904493951901599E-2</v>
      </c>
      <c r="K12" s="17">
        <v>6.9290115485398499E-2</v>
      </c>
      <c r="L12" s="17">
        <v>0.10265672373918</v>
      </c>
      <c r="M12" s="17"/>
      <c r="N12" s="17">
        <v>8.08086034563993E-2</v>
      </c>
      <c r="O12" s="17">
        <v>5.3284895916269198E-2</v>
      </c>
      <c r="P12" s="17">
        <v>4.6415985798993198E-2</v>
      </c>
      <c r="Q12" s="17">
        <v>2.71750237910727E-2</v>
      </c>
      <c r="R12" s="17">
        <v>4.7499602738718102E-2</v>
      </c>
      <c r="S12" s="17">
        <v>0</v>
      </c>
      <c r="T12" s="17">
        <v>2.35190246047558E-2</v>
      </c>
      <c r="U12" s="17">
        <v>3.7359595653127999E-2</v>
      </c>
      <c r="V12" s="17">
        <v>0</v>
      </c>
      <c r="W12" s="17">
        <v>9.2591118117353405E-2</v>
      </c>
      <c r="X12" s="17">
        <v>0</v>
      </c>
      <c r="Y12" s="17">
        <v>0.170643369416458</v>
      </c>
      <c r="Z12" s="17">
        <v>0</v>
      </c>
      <c r="AA12" s="17">
        <v>9.9313133794142902E-2</v>
      </c>
      <c r="AB12" s="17">
        <v>0</v>
      </c>
      <c r="AC12" s="17">
        <v>0</v>
      </c>
      <c r="AD12" s="17">
        <v>5.3132683014629499E-2</v>
      </c>
      <c r="AE12" s="17">
        <v>0</v>
      </c>
      <c r="AF12" s="17">
        <v>0</v>
      </c>
      <c r="AG12" s="17">
        <v>0</v>
      </c>
      <c r="AH12" s="17">
        <v>0</v>
      </c>
      <c r="AI12" s="17"/>
      <c r="AJ12" s="17">
        <v>2.06861711190638E-2</v>
      </c>
      <c r="AK12" s="17">
        <v>5.8467147709377998E-2</v>
      </c>
      <c r="AL12" s="17"/>
      <c r="AM12" s="17">
        <v>1.8764177402080501E-2</v>
      </c>
    </row>
    <row r="13" spans="2:39" x14ac:dyDescent="0.35">
      <c r="B13" s="18" t="s">
        <v>136</v>
      </c>
      <c r="C13" s="17">
        <v>2.0310415981542301E-2</v>
      </c>
      <c r="D13" s="17">
        <v>3.2176934543265603E-2</v>
      </c>
      <c r="E13" s="17">
        <v>8.9126443789771595E-3</v>
      </c>
      <c r="F13" s="17"/>
      <c r="G13" s="17">
        <v>6.3932838331201202E-3</v>
      </c>
      <c r="H13" s="17">
        <v>9.2173118934837702E-3</v>
      </c>
      <c r="I13" s="17">
        <v>0</v>
      </c>
      <c r="J13" s="17">
        <v>1.5200613613591599E-2</v>
      </c>
      <c r="K13" s="17">
        <v>7.5689360029536201E-3</v>
      </c>
      <c r="L13" s="17">
        <v>7.7305872825629701E-2</v>
      </c>
      <c r="M13" s="17"/>
      <c r="N13" s="17">
        <v>5.2279566607767398E-2</v>
      </c>
      <c r="O13" s="17">
        <v>3.1054279263937199E-2</v>
      </c>
      <c r="P13" s="17">
        <v>1.1294195016907999E-2</v>
      </c>
      <c r="Q13" s="17">
        <v>0</v>
      </c>
      <c r="R13" s="17">
        <v>1.0686831748082701E-2</v>
      </c>
      <c r="S13" s="17">
        <v>0</v>
      </c>
      <c r="T13" s="17">
        <v>2.5534296324233499E-2</v>
      </c>
      <c r="U13" s="17">
        <v>0</v>
      </c>
      <c r="V13" s="17">
        <v>0</v>
      </c>
      <c r="W13" s="17">
        <v>4.4349967101458797E-2</v>
      </c>
      <c r="X13" s="17">
        <v>0</v>
      </c>
      <c r="Y13" s="17">
        <v>7.3329756248170494E-2</v>
      </c>
      <c r="Z13" s="17">
        <v>0</v>
      </c>
      <c r="AA13" s="17">
        <v>0</v>
      </c>
      <c r="AB13" s="17">
        <v>0</v>
      </c>
      <c r="AC13" s="17">
        <v>5.4217565537767298E-2</v>
      </c>
      <c r="AD13" s="17">
        <v>0</v>
      </c>
      <c r="AE13" s="17">
        <v>0</v>
      </c>
      <c r="AF13" s="17">
        <v>0</v>
      </c>
      <c r="AG13" s="17">
        <v>0</v>
      </c>
      <c r="AH13" s="17">
        <v>0</v>
      </c>
      <c r="AI13" s="17"/>
      <c r="AJ13" s="17">
        <v>4.7114258782621904E-3</v>
      </c>
      <c r="AK13" s="17">
        <v>2.76360013834159E-2</v>
      </c>
      <c r="AL13" s="17"/>
      <c r="AM13" s="17">
        <v>8.1909669960119995E-3</v>
      </c>
    </row>
    <row r="14" spans="2:39" x14ac:dyDescent="0.35">
      <c r="B14" s="18" t="s">
        <v>62</v>
      </c>
      <c r="C14" s="17">
        <v>2.00351059963426E-2</v>
      </c>
      <c r="D14" s="17">
        <v>2.3025970666088899E-2</v>
      </c>
      <c r="E14" s="17">
        <v>1.7217064900470799E-2</v>
      </c>
      <c r="F14" s="17"/>
      <c r="G14" s="17">
        <v>0</v>
      </c>
      <c r="H14" s="17">
        <v>0</v>
      </c>
      <c r="I14" s="17">
        <v>1.65516041950187E-2</v>
      </c>
      <c r="J14" s="17">
        <v>8.97228245688504E-3</v>
      </c>
      <c r="K14" s="17">
        <v>1.1464313835512401E-2</v>
      </c>
      <c r="L14" s="17">
        <v>7.1988169133560903E-2</v>
      </c>
      <c r="M14" s="17"/>
      <c r="N14" s="17">
        <v>1.7612170402776298E-2</v>
      </c>
      <c r="O14" s="17">
        <v>1.81678781241989E-2</v>
      </c>
      <c r="P14" s="17">
        <v>9.0894211999384602E-3</v>
      </c>
      <c r="Q14" s="17">
        <v>0</v>
      </c>
      <c r="R14" s="17">
        <v>3.5321170717250501E-2</v>
      </c>
      <c r="S14" s="17">
        <v>0</v>
      </c>
      <c r="T14" s="17">
        <v>8.7513857749680707E-2</v>
      </c>
      <c r="U14" s="17">
        <v>0</v>
      </c>
      <c r="V14" s="17">
        <v>0</v>
      </c>
      <c r="W14" s="17">
        <v>0</v>
      </c>
      <c r="X14" s="17">
        <v>0</v>
      </c>
      <c r="Y14" s="17">
        <v>0</v>
      </c>
      <c r="Z14" s="17">
        <v>0</v>
      </c>
      <c r="AA14" s="17">
        <v>0</v>
      </c>
      <c r="AB14" s="17">
        <v>0</v>
      </c>
      <c r="AC14" s="17">
        <v>0</v>
      </c>
      <c r="AD14" s="17">
        <v>5.9401550724111303E-2</v>
      </c>
      <c r="AE14" s="17">
        <v>0</v>
      </c>
      <c r="AF14" s="17">
        <v>0</v>
      </c>
      <c r="AG14" s="17">
        <v>0</v>
      </c>
      <c r="AH14" s="17">
        <v>0</v>
      </c>
      <c r="AI14" s="17"/>
      <c r="AJ14" s="17">
        <v>2.68358046305339E-3</v>
      </c>
      <c r="AK14" s="17">
        <v>2.3631810646382301E-2</v>
      </c>
      <c r="AL14" s="17"/>
      <c r="AM14" s="17">
        <v>7.8126406669155896E-3</v>
      </c>
    </row>
    <row r="15" spans="2:39" x14ac:dyDescent="0.35">
      <c r="B15" s="18" t="s">
        <v>137</v>
      </c>
      <c r="C15" s="21">
        <v>0.67303844889915498</v>
      </c>
      <c r="D15" s="21">
        <v>0.67713082969221094</v>
      </c>
      <c r="E15" s="21">
        <v>0.67154928739983899</v>
      </c>
      <c r="F15" s="21"/>
      <c r="G15" s="21">
        <v>0.79565844931948804</v>
      </c>
      <c r="H15" s="21">
        <v>0.78483547322166303</v>
      </c>
      <c r="I15" s="21">
        <v>0.72626897353841902</v>
      </c>
      <c r="J15" s="21">
        <v>0.71533911965654495</v>
      </c>
      <c r="K15" s="21">
        <v>0.61612403058611498</v>
      </c>
      <c r="L15" s="21">
        <v>0.46046745739906503</v>
      </c>
      <c r="M15" s="21"/>
      <c r="N15" s="21">
        <v>0.65219355320860495</v>
      </c>
      <c r="O15" s="21">
        <v>0.70812087519363498</v>
      </c>
      <c r="P15" s="21">
        <v>0.68390106978815302</v>
      </c>
      <c r="Q15" s="21">
        <v>0.71964381384289799</v>
      </c>
      <c r="R15" s="21">
        <v>0.61661470687416697</v>
      </c>
      <c r="S15" s="21">
        <v>0.79167526908408103</v>
      </c>
      <c r="T15" s="21">
        <v>0.677352576024708</v>
      </c>
      <c r="U15" s="21">
        <v>0.71377228616456201</v>
      </c>
      <c r="V15" s="21">
        <v>0.63650839547815996</v>
      </c>
      <c r="W15" s="21">
        <v>0.62417609779267402</v>
      </c>
      <c r="X15" s="21">
        <v>0.77735985529085405</v>
      </c>
      <c r="Y15" s="21">
        <v>0.49748887127498298</v>
      </c>
      <c r="Z15" s="21">
        <v>0.59221284321785295</v>
      </c>
      <c r="AA15" s="21">
        <v>0.75459039812615003</v>
      </c>
      <c r="AB15" s="21">
        <v>0.45073247653686599</v>
      </c>
      <c r="AC15" s="21">
        <v>0.78520956769671102</v>
      </c>
      <c r="AD15" s="21">
        <v>0.88746576626125895</v>
      </c>
      <c r="AE15" s="21">
        <v>0.69860701368987099</v>
      </c>
      <c r="AF15" s="21">
        <v>0.76213770843850404</v>
      </c>
      <c r="AG15" s="21">
        <v>0.33019109614673398</v>
      </c>
      <c r="AH15" s="21">
        <v>0.56854950175698404</v>
      </c>
      <c r="AI15" s="21"/>
      <c r="AJ15" s="21">
        <v>0.76786228518407995</v>
      </c>
      <c r="AK15" s="21">
        <v>0.63522398078504305</v>
      </c>
      <c r="AL15" s="21"/>
      <c r="AM15" s="21">
        <v>0.80693743416353203</v>
      </c>
    </row>
    <row r="16" spans="2:39" x14ac:dyDescent="0.35">
      <c r="B16" s="18" t="s">
        <v>138</v>
      </c>
      <c r="C16" s="21">
        <v>6.6331023513591394E-2</v>
      </c>
      <c r="D16" s="21">
        <v>8.0953364117238205E-2</v>
      </c>
      <c r="E16" s="21">
        <v>5.0083290966738699E-2</v>
      </c>
      <c r="F16" s="21"/>
      <c r="G16" s="21">
        <v>3.1940806122073603E-2</v>
      </c>
      <c r="H16" s="21">
        <v>3.3672455398607901E-2</v>
      </c>
      <c r="I16" s="21">
        <v>2.0568203813846501E-2</v>
      </c>
      <c r="J16" s="21">
        <v>4.0105107565493202E-2</v>
      </c>
      <c r="K16" s="21">
        <v>7.6859051488352106E-2</v>
      </c>
      <c r="L16" s="21">
        <v>0.17996259656480901</v>
      </c>
      <c r="M16" s="21"/>
      <c r="N16" s="21">
        <v>0.13308817006416701</v>
      </c>
      <c r="O16" s="21">
        <v>8.4339175180206505E-2</v>
      </c>
      <c r="P16" s="21">
        <v>5.7710180815901201E-2</v>
      </c>
      <c r="Q16" s="21">
        <v>2.71750237910727E-2</v>
      </c>
      <c r="R16" s="21">
        <v>5.8186434486800803E-2</v>
      </c>
      <c r="S16" s="21">
        <v>0</v>
      </c>
      <c r="T16" s="21">
        <v>4.90533209289893E-2</v>
      </c>
      <c r="U16" s="21">
        <v>3.7359595653127999E-2</v>
      </c>
      <c r="V16" s="21">
        <v>0</v>
      </c>
      <c r="W16" s="21">
        <v>0.13694108521881199</v>
      </c>
      <c r="X16" s="21">
        <v>0</v>
      </c>
      <c r="Y16" s="21">
        <v>0.243973125664628</v>
      </c>
      <c r="Z16" s="21">
        <v>0</v>
      </c>
      <c r="AA16" s="21">
        <v>9.9313133794142902E-2</v>
      </c>
      <c r="AB16" s="21">
        <v>0</v>
      </c>
      <c r="AC16" s="21">
        <v>5.4217565537767298E-2</v>
      </c>
      <c r="AD16" s="21">
        <v>5.3132683014629499E-2</v>
      </c>
      <c r="AE16" s="21">
        <v>0</v>
      </c>
      <c r="AF16" s="21">
        <v>0</v>
      </c>
      <c r="AG16" s="21">
        <v>0</v>
      </c>
      <c r="AH16" s="21">
        <v>0</v>
      </c>
      <c r="AI16" s="21"/>
      <c r="AJ16" s="21">
        <v>2.5397596997326001E-2</v>
      </c>
      <c r="AK16" s="21">
        <v>8.6103149092793901E-2</v>
      </c>
      <c r="AL16" s="21"/>
      <c r="AM16" s="21">
        <v>2.6955144398092601E-2</v>
      </c>
    </row>
    <row r="17" spans="2:39" x14ac:dyDescent="0.35">
      <c r="B17" s="18" t="s">
        <v>139</v>
      </c>
      <c r="C17" s="22">
        <v>0.60670742538556399</v>
      </c>
      <c r="D17" s="22">
        <v>0.59617746557497298</v>
      </c>
      <c r="E17" s="22">
        <v>0.62146599643309997</v>
      </c>
      <c r="F17" s="22"/>
      <c r="G17" s="22">
        <v>0.76371764319741497</v>
      </c>
      <c r="H17" s="22">
        <v>0.75116301782305495</v>
      </c>
      <c r="I17" s="22">
        <v>0.70570076972457196</v>
      </c>
      <c r="J17" s="22">
        <v>0.67523401209105205</v>
      </c>
      <c r="K17" s="22">
        <v>0.53926497909776305</v>
      </c>
      <c r="L17" s="22">
        <v>0.28050486083425602</v>
      </c>
      <c r="M17" s="22"/>
      <c r="N17" s="22">
        <v>0.51910538314443799</v>
      </c>
      <c r="O17" s="22">
        <v>0.62378170001342903</v>
      </c>
      <c r="P17" s="22">
        <v>0.62619088897225195</v>
      </c>
      <c r="Q17" s="22">
        <v>0.69246879005182504</v>
      </c>
      <c r="R17" s="22">
        <v>0.55842827238736603</v>
      </c>
      <c r="S17" s="22">
        <v>0.79167526908408103</v>
      </c>
      <c r="T17" s="22">
        <v>0.62829925509571904</v>
      </c>
      <c r="U17" s="22">
        <v>0.67641269051143404</v>
      </c>
      <c r="V17" s="22">
        <v>0.63650839547815996</v>
      </c>
      <c r="W17" s="22">
        <v>0.48723501257386098</v>
      </c>
      <c r="X17" s="22">
        <v>0.77735985529085405</v>
      </c>
      <c r="Y17" s="22">
        <v>0.253515745610355</v>
      </c>
      <c r="Z17" s="22">
        <v>0.59221284321785295</v>
      </c>
      <c r="AA17" s="22">
        <v>0.65527726433200695</v>
      </c>
      <c r="AB17" s="22">
        <v>0.45073247653686599</v>
      </c>
      <c r="AC17" s="22">
        <v>0.730992002158943</v>
      </c>
      <c r="AD17" s="22">
        <v>0.83433308324663003</v>
      </c>
      <c r="AE17" s="22">
        <v>0.69860701368987099</v>
      </c>
      <c r="AF17" s="22">
        <v>0.76213770843850404</v>
      </c>
      <c r="AG17" s="22">
        <v>0.33019109614673398</v>
      </c>
      <c r="AH17" s="22">
        <v>0.56854950175698404</v>
      </c>
      <c r="AI17" s="22"/>
      <c r="AJ17" s="22">
        <v>0.74246468818675404</v>
      </c>
      <c r="AK17" s="22">
        <v>0.54912083169224901</v>
      </c>
      <c r="AL17" s="22"/>
      <c r="AM17" s="22">
        <v>0.77998228976543904</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0.261804127051182</v>
      </c>
      <c r="D9" s="17">
        <v>0.29808368462484902</v>
      </c>
      <c r="E9" s="17">
        <v>0.22768976960392601</v>
      </c>
      <c r="F9" s="17"/>
      <c r="G9" s="17">
        <v>0.31278460769858701</v>
      </c>
      <c r="H9" s="17">
        <v>0.31966926898397502</v>
      </c>
      <c r="I9" s="17">
        <v>0.290734910161842</v>
      </c>
      <c r="J9" s="17">
        <v>0.22457292639700199</v>
      </c>
      <c r="K9" s="17">
        <v>0.25900970340636298</v>
      </c>
      <c r="L9" s="17">
        <v>0.190044704831726</v>
      </c>
      <c r="M9" s="17"/>
      <c r="N9" s="17">
        <v>0.30138741926867701</v>
      </c>
      <c r="O9" s="17">
        <v>0.24618831287579901</v>
      </c>
      <c r="P9" s="17">
        <v>0.25453155078198503</v>
      </c>
      <c r="Q9" s="17">
        <v>0.30388251051522502</v>
      </c>
      <c r="R9" s="17">
        <v>0.17988062323374901</v>
      </c>
      <c r="S9" s="17">
        <v>0.45805371769987302</v>
      </c>
      <c r="T9" s="17">
        <v>0.33684596543605</v>
      </c>
      <c r="U9" s="17">
        <v>0.229172794826912</v>
      </c>
      <c r="V9" s="17">
        <v>0.247563348800734</v>
      </c>
      <c r="W9" s="17">
        <v>0.21202454825975001</v>
      </c>
      <c r="X9" s="17">
        <v>0.30693520530583901</v>
      </c>
      <c r="Y9" s="17">
        <v>0.40927528833057802</v>
      </c>
      <c r="Z9" s="17">
        <v>0.26622089111064501</v>
      </c>
      <c r="AA9" s="17">
        <v>0.35933100804749102</v>
      </c>
      <c r="AB9" s="17">
        <v>0.22901163717356199</v>
      </c>
      <c r="AC9" s="17">
        <v>0.43854545260782801</v>
      </c>
      <c r="AD9" s="17">
        <v>0.26559052517831799</v>
      </c>
      <c r="AE9" s="17">
        <v>0.41021752798031502</v>
      </c>
      <c r="AF9" s="17">
        <v>0</v>
      </c>
      <c r="AG9" s="17">
        <v>0.21206842729387601</v>
      </c>
      <c r="AH9" s="17">
        <v>0.37161315967242098</v>
      </c>
      <c r="AI9" s="17"/>
      <c r="AJ9" s="17">
        <v>0.29296023477787803</v>
      </c>
      <c r="AK9" s="17">
        <v>0.251966652227129</v>
      </c>
      <c r="AL9" s="17"/>
      <c r="AM9" s="17">
        <v>0.352671156132004</v>
      </c>
    </row>
    <row r="10" spans="2:39" x14ac:dyDescent="0.35">
      <c r="B10" s="18" t="s">
        <v>133</v>
      </c>
      <c r="C10" s="17">
        <v>0.42351779068555301</v>
      </c>
      <c r="D10" s="17">
        <v>0.376071003926015</v>
      </c>
      <c r="E10" s="17">
        <v>0.47094058977978998</v>
      </c>
      <c r="F10" s="17"/>
      <c r="G10" s="17">
        <v>0.445435799869838</v>
      </c>
      <c r="H10" s="17">
        <v>0.50050659592311197</v>
      </c>
      <c r="I10" s="17">
        <v>0.41147901281619798</v>
      </c>
      <c r="J10" s="17">
        <v>0.44993748061443001</v>
      </c>
      <c r="K10" s="17">
        <v>0.35597435136641797</v>
      </c>
      <c r="L10" s="17">
        <v>0.39521918056255001</v>
      </c>
      <c r="M10" s="17"/>
      <c r="N10" s="17">
        <v>0.29602151559476197</v>
      </c>
      <c r="O10" s="17">
        <v>0.40828650082818102</v>
      </c>
      <c r="P10" s="17">
        <v>0.50321876042319802</v>
      </c>
      <c r="Q10" s="17">
        <v>0.52358682653577604</v>
      </c>
      <c r="R10" s="17">
        <v>0.43446715862747698</v>
      </c>
      <c r="S10" s="17">
        <v>0.28533745609505601</v>
      </c>
      <c r="T10" s="17">
        <v>0.39858534488546299</v>
      </c>
      <c r="U10" s="17">
        <v>0.48409134768554801</v>
      </c>
      <c r="V10" s="17">
        <v>0.42977804622521298</v>
      </c>
      <c r="W10" s="17">
        <v>0.43242087261587903</v>
      </c>
      <c r="X10" s="17">
        <v>0.23485399601408799</v>
      </c>
      <c r="Y10" s="17">
        <v>0.23708857992454199</v>
      </c>
      <c r="Z10" s="17">
        <v>0.56966785471794301</v>
      </c>
      <c r="AA10" s="17">
        <v>0.48276854945236702</v>
      </c>
      <c r="AB10" s="17">
        <v>0.58402797147311403</v>
      </c>
      <c r="AC10" s="17">
        <v>0.37402925713631402</v>
      </c>
      <c r="AD10" s="17">
        <v>0.20317052602991001</v>
      </c>
      <c r="AE10" s="17">
        <v>0</v>
      </c>
      <c r="AF10" s="17">
        <v>0.39096779846577501</v>
      </c>
      <c r="AG10" s="17">
        <v>0.47815035611717699</v>
      </c>
      <c r="AH10" s="17">
        <v>0.43145049824301601</v>
      </c>
      <c r="AI10" s="17"/>
      <c r="AJ10" s="17">
        <v>0.44135174033221503</v>
      </c>
      <c r="AK10" s="17">
        <v>0.41284127069897603</v>
      </c>
      <c r="AL10" s="17"/>
      <c r="AM10" s="17">
        <v>0.45454447929052</v>
      </c>
    </row>
    <row r="11" spans="2:39" x14ac:dyDescent="0.35">
      <c r="B11" s="18" t="s">
        <v>134</v>
      </c>
      <c r="C11" s="17">
        <v>0.23050348628735401</v>
      </c>
      <c r="D11" s="17">
        <v>0.225596900265737</v>
      </c>
      <c r="E11" s="17">
        <v>0.232426200877074</v>
      </c>
      <c r="F11" s="17"/>
      <c r="G11" s="17">
        <v>0.18697605325442601</v>
      </c>
      <c r="H11" s="17">
        <v>0.12828502007909401</v>
      </c>
      <c r="I11" s="17">
        <v>0.26660298129180399</v>
      </c>
      <c r="J11" s="17">
        <v>0.25762171532484401</v>
      </c>
      <c r="K11" s="17">
        <v>0.31902839075747502</v>
      </c>
      <c r="L11" s="17">
        <v>0.19407874213505699</v>
      </c>
      <c r="M11" s="17"/>
      <c r="N11" s="17">
        <v>0.26396633510428902</v>
      </c>
      <c r="O11" s="17">
        <v>0.27107611055065101</v>
      </c>
      <c r="P11" s="17">
        <v>0.22489430795069901</v>
      </c>
      <c r="Q11" s="17">
        <v>0.11768143848795801</v>
      </c>
      <c r="R11" s="17">
        <v>0.246074243064829</v>
      </c>
      <c r="S11" s="17">
        <v>0.22705505434527701</v>
      </c>
      <c r="T11" s="17">
        <v>0.178630766299753</v>
      </c>
      <c r="U11" s="17">
        <v>0.28673585748754099</v>
      </c>
      <c r="V11" s="17">
        <v>0.304329351493001</v>
      </c>
      <c r="W11" s="17">
        <v>0.24137924670928201</v>
      </c>
      <c r="X11" s="17">
        <v>0.36969259778436803</v>
      </c>
      <c r="Y11" s="17">
        <v>0.17346832867186901</v>
      </c>
      <c r="Z11" s="17">
        <v>8.3456507369019495E-2</v>
      </c>
      <c r="AA11" s="17">
        <v>9.8211750805902401E-2</v>
      </c>
      <c r="AB11" s="17">
        <v>0.18696039135332401</v>
      </c>
      <c r="AC11" s="17">
        <v>8.1100112665371704E-2</v>
      </c>
      <c r="AD11" s="17">
        <v>0.34992667806105299</v>
      </c>
      <c r="AE11" s="17">
        <v>0.58978247201968503</v>
      </c>
      <c r="AF11" s="17">
        <v>0.26159961394605202</v>
      </c>
      <c r="AG11" s="17">
        <v>0.30978121658894697</v>
      </c>
      <c r="AH11" s="17">
        <v>0.19693634208456301</v>
      </c>
      <c r="AI11" s="17"/>
      <c r="AJ11" s="17">
        <v>0.22604859189679399</v>
      </c>
      <c r="AK11" s="17">
        <v>0.234228429756725</v>
      </c>
      <c r="AL11" s="17"/>
      <c r="AM11" s="17">
        <v>0.15614831628905201</v>
      </c>
    </row>
    <row r="12" spans="2:39" x14ac:dyDescent="0.35">
      <c r="B12" s="18" t="s">
        <v>135</v>
      </c>
      <c r="C12" s="17">
        <v>4.5662080820073697E-2</v>
      </c>
      <c r="D12" s="17">
        <v>5.6588842266496901E-2</v>
      </c>
      <c r="E12" s="17">
        <v>3.5265775467401103E-2</v>
      </c>
      <c r="F12" s="17"/>
      <c r="G12" s="17">
        <v>4.5316430533596998E-2</v>
      </c>
      <c r="H12" s="17">
        <v>1.38353028542004E-2</v>
      </c>
      <c r="I12" s="17">
        <v>2.0860982309695599E-2</v>
      </c>
      <c r="J12" s="17">
        <v>3.3611150688446501E-2</v>
      </c>
      <c r="K12" s="17">
        <v>2.4049669235273401E-2</v>
      </c>
      <c r="L12" s="17">
        <v>0.13357124653062899</v>
      </c>
      <c r="M12" s="17"/>
      <c r="N12" s="17">
        <v>0.121012559629497</v>
      </c>
      <c r="O12" s="17">
        <v>4.9536101992054403E-2</v>
      </c>
      <c r="P12" s="17">
        <v>1.02888683834434E-2</v>
      </c>
      <c r="Q12" s="17">
        <v>4.41463144099098E-2</v>
      </c>
      <c r="R12" s="17">
        <v>7.5657875197153696E-2</v>
      </c>
      <c r="S12" s="17">
        <v>0</v>
      </c>
      <c r="T12" s="17">
        <v>6.39142169496347E-2</v>
      </c>
      <c r="U12" s="17">
        <v>0</v>
      </c>
      <c r="V12" s="17">
        <v>1.8329253481051799E-2</v>
      </c>
      <c r="W12" s="17">
        <v>6.98253653136299E-2</v>
      </c>
      <c r="X12" s="17">
        <v>0</v>
      </c>
      <c r="Y12" s="17">
        <v>5.5533490808885699E-2</v>
      </c>
      <c r="Z12" s="17">
        <v>0</v>
      </c>
      <c r="AA12" s="17">
        <v>0</v>
      </c>
      <c r="AB12" s="17">
        <v>0</v>
      </c>
      <c r="AC12" s="17">
        <v>5.21076120527195E-2</v>
      </c>
      <c r="AD12" s="17">
        <v>4.1805408208367603E-2</v>
      </c>
      <c r="AE12" s="17">
        <v>0</v>
      </c>
      <c r="AF12" s="17">
        <v>0</v>
      </c>
      <c r="AG12" s="17">
        <v>0</v>
      </c>
      <c r="AH12" s="17">
        <v>0</v>
      </c>
      <c r="AI12" s="17"/>
      <c r="AJ12" s="17">
        <v>2.50934443041501E-2</v>
      </c>
      <c r="AK12" s="17">
        <v>5.4810566536353099E-2</v>
      </c>
      <c r="AL12" s="17"/>
      <c r="AM12" s="17">
        <v>2.4542817358472399E-2</v>
      </c>
    </row>
    <row r="13" spans="2:39" x14ac:dyDescent="0.35">
      <c r="B13" s="18" t="s">
        <v>136</v>
      </c>
      <c r="C13" s="17">
        <v>3.0578239085962602E-2</v>
      </c>
      <c r="D13" s="17">
        <v>3.5718641730409201E-2</v>
      </c>
      <c r="E13" s="17">
        <v>2.5720732660528399E-2</v>
      </c>
      <c r="F13" s="17"/>
      <c r="G13" s="17">
        <v>9.4871086435517303E-3</v>
      </c>
      <c r="H13" s="17">
        <v>3.1471336068549502E-2</v>
      </c>
      <c r="I13" s="17">
        <v>0</v>
      </c>
      <c r="J13" s="17">
        <v>2.3604918110419301E-2</v>
      </c>
      <c r="K13" s="17">
        <v>2.5034296673508299E-2</v>
      </c>
      <c r="L13" s="17">
        <v>8.7086125940038298E-2</v>
      </c>
      <c r="M13" s="17"/>
      <c r="N13" s="17">
        <v>0</v>
      </c>
      <c r="O13" s="17">
        <v>1.9509336551541599E-2</v>
      </c>
      <c r="P13" s="17">
        <v>7.0665124606733003E-3</v>
      </c>
      <c r="Q13" s="17">
        <v>0</v>
      </c>
      <c r="R13" s="17">
        <v>6.3920099876792397E-2</v>
      </c>
      <c r="S13" s="17">
        <v>0</v>
      </c>
      <c r="T13" s="17">
        <v>1.4962998814277E-2</v>
      </c>
      <c r="U13" s="17">
        <v>0</v>
      </c>
      <c r="V13" s="17">
        <v>0</v>
      </c>
      <c r="W13" s="17">
        <v>4.4349967101458797E-2</v>
      </c>
      <c r="X13" s="17">
        <v>8.8518200895703794E-2</v>
      </c>
      <c r="Y13" s="17">
        <v>0.124634312264125</v>
      </c>
      <c r="Z13" s="17">
        <v>0</v>
      </c>
      <c r="AA13" s="17">
        <v>0</v>
      </c>
      <c r="AB13" s="17">
        <v>0</v>
      </c>
      <c r="AC13" s="17">
        <v>5.4217565537767298E-2</v>
      </c>
      <c r="AD13" s="17">
        <v>8.0105311798239598E-2</v>
      </c>
      <c r="AE13" s="17">
        <v>0</v>
      </c>
      <c r="AF13" s="17">
        <v>0.34743258758817402</v>
      </c>
      <c r="AG13" s="17">
        <v>0</v>
      </c>
      <c r="AH13" s="17">
        <v>0</v>
      </c>
      <c r="AI13" s="17"/>
      <c r="AJ13" s="17">
        <v>1.0927842351398201E-2</v>
      </c>
      <c r="AK13" s="17">
        <v>4.03243707310302E-2</v>
      </c>
      <c r="AL13" s="17"/>
      <c r="AM13" s="17">
        <v>1.20932309299513E-2</v>
      </c>
    </row>
    <row r="14" spans="2:39" x14ac:dyDescent="0.35">
      <c r="B14" s="18" t="s">
        <v>62</v>
      </c>
      <c r="C14" s="17">
        <v>7.9342760698744193E-3</v>
      </c>
      <c r="D14" s="17">
        <v>7.9409271864928008E-3</v>
      </c>
      <c r="E14" s="17">
        <v>7.9569316112803601E-3</v>
      </c>
      <c r="F14" s="17"/>
      <c r="G14" s="17">
        <v>0</v>
      </c>
      <c r="H14" s="17">
        <v>6.2324760910681797E-3</v>
      </c>
      <c r="I14" s="17">
        <v>1.0322113420461101E-2</v>
      </c>
      <c r="J14" s="17">
        <v>1.0651808864858401E-2</v>
      </c>
      <c r="K14" s="17">
        <v>1.6903588560961701E-2</v>
      </c>
      <c r="L14" s="17">
        <v>0</v>
      </c>
      <c r="M14" s="17"/>
      <c r="N14" s="17">
        <v>1.7612170402776298E-2</v>
      </c>
      <c r="O14" s="17">
        <v>5.4036372017731297E-3</v>
      </c>
      <c r="P14" s="17">
        <v>0</v>
      </c>
      <c r="Q14" s="17">
        <v>1.0702910051131199E-2</v>
      </c>
      <c r="R14" s="17">
        <v>0</v>
      </c>
      <c r="S14" s="17">
        <v>2.9553771859794201E-2</v>
      </c>
      <c r="T14" s="17">
        <v>7.0607076148221197E-3</v>
      </c>
      <c r="U14" s="17">
        <v>0</v>
      </c>
      <c r="V14" s="17">
        <v>0</v>
      </c>
      <c r="W14" s="17">
        <v>0</v>
      </c>
      <c r="X14" s="17">
        <v>0</v>
      </c>
      <c r="Y14" s="17">
        <v>0</v>
      </c>
      <c r="Z14" s="17">
        <v>8.0654746802392999E-2</v>
      </c>
      <c r="AA14" s="17">
        <v>5.9688691694239598E-2</v>
      </c>
      <c r="AB14" s="17">
        <v>0</v>
      </c>
      <c r="AC14" s="17">
        <v>0</v>
      </c>
      <c r="AD14" s="17">
        <v>5.9401550724111303E-2</v>
      </c>
      <c r="AE14" s="17">
        <v>0</v>
      </c>
      <c r="AF14" s="17">
        <v>0</v>
      </c>
      <c r="AG14" s="17">
        <v>0</v>
      </c>
      <c r="AH14" s="17">
        <v>0</v>
      </c>
      <c r="AI14" s="17"/>
      <c r="AJ14" s="17">
        <v>3.6181463375654201E-3</v>
      </c>
      <c r="AK14" s="17">
        <v>5.8287100497876497E-3</v>
      </c>
      <c r="AL14" s="17"/>
      <c r="AM14" s="17">
        <v>0</v>
      </c>
    </row>
    <row r="15" spans="2:39" x14ac:dyDescent="0.35">
      <c r="B15" s="18" t="s">
        <v>137</v>
      </c>
      <c r="C15" s="21">
        <v>0.68532191773673501</v>
      </c>
      <c r="D15" s="21">
        <v>0.67415468855086402</v>
      </c>
      <c r="E15" s="21">
        <v>0.69863035938371598</v>
      </c>
      <c r="F15" s="21"/>
      <c r="G15" s="21">
        <v>0.75822040756842601</v>
      </c>
      <c r="H15" s="21">
        <v>0.82017586490708705</v>
      </c>
      <c r="I15" s="21">
        <v>0.70221392297803897</v>
      </c>
      <c r="J15" s="21">
        <v>0.67451040701143195</v>
      </c>
      <c r="K15" s="21">
        <v>0.61498405477278095</v>
      </c>
      <c r="L15" s="21">
        <v>0.58526388539427598</v>
      </c>
      <c r="M15" s="21"/>
      <c r="N15" s="21">
        <v>0.59740893486343805</v>
      </c>
      <c r="O15" s="21">
        <v>0.65447481370397997</v>
      </c>
      <c r="P15" s="21">
        <v>0.75775031120518399</v>
      </c>
      <c r="Q15" s="21">
        <v>0.82746933705100201</v>
      </c>
      <c r="R15" s="21">
        <v>0.61434778186122496</v>
      </c>
      <c r="S15" s="21">
        <v>0.74339117379492903</v>
      </c>
      <c r="T15" s="21">
        <v>0.73543131032151299</v>
      </c>
      <c r="U15" s="21">
        <v>0.71326414251245895</v>
      </c>
      <c r="V15" s="21">
        <v>0.67734139502594704</v>
      </c>
      <c r="W15" s="21">
        <v>0.64444542087562895</v>
      </c>
      <c r="X15" s="21">
        <v>0.54178920131992803</v>
      </c>
      <c r="Y15" s="21">
        <v>0.64636386825512004</v>
      </c>
      <c r="Z15" s="21">
        <v>0.83588874582858796</v>
      </c>
      <c r="AA15" s="21">
        <v>0.84209955749985799</v>
      </c>
      <c r="AB15" s="21">
        <v>0.81303960864667602</v>
      </c>
      <c r="AC15" s="21">
        <v>0.81257470974414103</v>
      </c>
      <c r="AD15" s="21">
        <v>0.46876105120822797</v>
      </c>
      <c r="AE15" s="21">
        <v>0.41021752798031502</v>
      </c>
      <c r="AF15" s="21">
        <v>0.39096779846577501</v>
      </c>
      <c r="AG15" s="21">
        <v>0.69021878341105303</v>
      </c>
      <c r="AH15" s="21">
        <v>0.80306365791543699</v>
      </c>
      <c r="AI15" s="21"/>
      <c r="AJ15" s="21">
        <v>0.73431197511009305</v>
      </c>
      <c r="AK15" s="21">
        <v>0.66480792292610402</v>
      </c>
      <c r="AL15" s="21"/>
      <c r="AM15" s="21">
        <v>0.80721563542252395</v>
      </c>
    </row>
    <row r="16" spans="2:39" x14ac:dyDescent="0.35">
      <c r="B16" s="18" t="s">
        <v>138</v>
      </c>
      <c r="C16" s="21">
        <v>7.6240319906036205E-2</v>
      </c>
      <c r="D16" s="21">
        <v>9.2307483996906095E-2</v>
      </c>
      <c r="E16" s="21">
        <v>6.0986508127929502E-2</v>
      </c>
      <c r="F16" s="21"/>
      <c r="G16" s="21">
        <v>5.4803539177148697E-2</v>
      </c>
      <c r="H16" s="21">
        <v>4.5306638922749901E-2</v>
      </c>
      <c r="I16" s="21">
        <v>2.0860982309695599E-2</v>
      </c>
      <c r="J16" s="21">
        <v>5.7216068798865899E-2</v>
      </c>
      <c r="K16" s="21">
        <v>4.9083965908781703E-2</v>
      </c>
      <c r="L16" s="21">
        <v>0.220657372470668</v>
      </c>
      <c r="M16" s="21"/>
      <c r="N16" s="21">
        <v>0.121012559629497</v>
      </c>
      <c r="O16" s="21">
        <v>6.9045438543596002E-2</v>
      </c>
      <c r="P16" s="21">
        <v>1.73553808441167E-2</v>
      </c>
      <c r="Q16" s="21">
        <v>4.41463144099098E-2</v>
      </c>
      <c r="R16" s="21">
        <v>0.13957797507394601</v>
      </c>
      <c r="S16" s="21">
        <v>0</v>
      </c>
      <c r="T16" s="21">
        <v>7.8877215763911698E-2</v>
      </c>
      <c r="U16" s="21">
        <v>0</v>
      </c>
      <c r="V16" s="21">
        <v>1.8329253481051799E-2</v>
      </c>
      <c r="W16" s="21">
        <v>0.114175332415089</v>
      </c>
      <c r="X16" s="21">
        <v>8.8518200895703794E-2</v>
      </c>
      <c r="Y16" s="21">
        <v>0.180167803073011</v>
      </c>
      <c r="Z16" s="21">
        <v>0</v>
      </c>
      <c r="AA16" s="21">
        <v>0</v>
      </c>
      <c r="AB16" s="21">
        <v>0</v>
      </c>
      <c r="AC16" s="21">
        <v>0.106325177590487</v>
      </c>
      <c r="AD16" s="21">
        <v>0.12191072000660701</v>
      </c>
      <c r="AE16" s="21">
        <v>0</v>
      </c>
      <c r="AF16" s="21">
        <v>0.34743258758817402</v>
      </c>
      <c r="AG16" s="21">
        <v>0</v>
      </c>
      <c r="AH16" s="21">
        <v>0</v>
      </c>
      <c r="AI16" s="21"/>
      <c r="AJ16" s="21">
        <v>3.6021286655548303E-2</v>
      </c>
      <c r="AK16" s="21">
        <v>9.5134937267383396E-2</v>
      </c>
      <c r="AL16" s="21"/>
      <c r="AM16" s="21">
        <v>3.6636048288423699E-2</v>
      </c>
    </row>
    <row r="17" spans="2:39" x14ac:dyDescent="0.35">
      <c r="B17" s="18" t="s">
        <v>139</v>
      </c>
      <c r="C17" s="22">
        <v>0.60908159783069904</v>
      </c>
      <c r="D17" s="22">
        <v>0.581847204553957</v>
      </c>
      <c r="E17" s="22">
        <v>0.63764385125578704</v>
      </c>
      <c r="F17" s="22"/>
      <c r="G17" s="22">
        <v>0.70341686839127704</v>
      </c>
      <c r="H17" s="22">
        <v>0.77486922598433805</v>
      </c>
      <c r="I17" s="22">
        <v>0.68135294066834395</v>
      </c>
      <c r="J17" s="22">
        <v>0.61729433821256596</v>
      </c>
      <c r="K17" s="22">
        <v>0.56590008886399901</v>
      </c>
      <c r="L17" s="22">
        <v>0.36460651292360802</v>
      </c>
      <c r="M17" s="22"/>
      <c r="N17" s="22">
        <v>0.47639637523394102</v>
      </c>
      <c r="O17" s="22">
        <v>0.58542937516038396</v>
      </c>
      <c r="P17" s="22">
        <v>0.74039493036106696</v>
      </c>
      <c r="Q17" s="22">
        <v>0.78332302264109199</v>
      </c>
      <c r="R17" s="22">
        <v>0.47476980678727898</v>
      </c>
      <c r="S17" s="22">
        <v>0.74339117379492903</v>
      </c>
      <c r="T17" s="22">
        <v>0.65655409455760105</v>
      </c>
      <c r="U17" s="22">
        <v>0.71326414251245895</v>
      </c>
      <c r="V17" s="22">
        <v>0.65901214154489496</v>
      </c>
      <c r="W17" s="22">
        <v>0.53027008846054002</v>
      </c>
      <c r="X17" s="22">
        <v>0.45327100042422402</v>
      </c>
      <c r="Y17" s="22">
        <v>0.46619606518210899</v>
      </c>
      <c r="Z17" s="22">
        <v>0.83588874582858796</v>
      </c>
      <c r="AA17" s="22">
        <v>0.84209955749985799</v>
      </c>
      <c r="AB17" s="22">
        <v>0.81303960864667602</v>
      </c>
      <c r="AC17" s="22">
        <v>0.70624953215365505</v>
      </c>
      <c r="AD17" s="22">
        <v>0.34685033120162101</v>
      </c>
      <c r="AE17" s="22">
        <v>0.41021752798031502</v>
      </c>
      <c r="AF17" s="22">
        <v>4.3535210877600601E-2</v>
      </c>
      <c r="AG17" s="22">
        <v>0.69021878341105303</v>
      </c>
      <c r="AH17" s="22">
        <v>0.80306365791543699</v>
      </c>
      <c r="AI17" s="22"/>
      <c r="AJ17" s="22">
        <v>0.69829068845454401</v>
      </c>
      <c r="AK17" s="22">
        <v>0.56967298565872104</v>
      </c>
      <c r="AL17" s="22"/>
      <c r="AM17" s="22">
        <v>0.77057958713410002</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0.15537234236264699</v>
      </c>
      <c r="D9" s="17">
        <v>0.200920928340278</v>
      </c>
      <c r="E9" s="17">
        <v>0.11190678125176</v>
      </c>
      <c r="F9" s="17"/>
      <c r="G9" s="17">
        <v>0.18033933566641699</v>
      </c>
      <c r="H9" s="17">
        <v>0.179317608947274</v>
      </c>
      <c r="I9" s="17">
        <v>0.18972486494115601</v>
      </c>
      <c r="J9" s="17">
        <v>0.17266290893465699</v>
      </c>
      <c r="K9" s="17">
        <v>0.16033661477882899</v>
      </c>
      <c r="L9" s="17">
        <v>6.1027171237695597E-2</v>
      </c>
      <c r="M9" s="17"/>
      <c r="N9" s="17">
        <v>0.18218857742390801</v>
      </c>
      <c r="O9" s="17">
        <v>0.15299396351157701</v>
      </c>
      <c r="P9" s="17">
        <v>0.16443613319682901</v>
      </c>
      <c r="Q9" s="17">
        <v>0.146018679887813</v>
      </c>
      <c r="R9" s="17">
        <v>0.100464385190663</v>
      </c>
      <c r="S9" s="17">
        <v>0.189046042494879</v>
      </c>
      <c r="T9" s="17">
        <v>0.17790034439907401</v>
      </c>
      <c r="U9" s="17">
        <v>0.19034638840471299</v>
      </c>
      <c r="V9" s="17">
        <v>0.279293746570493</v>
      </c>
      <c r="W9" s="17">
        <v>8.8812094358140206E-2</v>
      </c>
      <c r="X9" s="17">
        <v>0.221222946136166</v>
      </c>
      <c r="Y9" s="17">
        <v>0.18087338833035599</v>
      </c>
      <c r="Z9" s="17">
        <v>0.20440845878830399</v>
      </c>
      <c r="AA9" s="17">
        <v>0.22467929273037701</v>
      </c>
      <c r="AB9" s="17">
        <v>0.11341520077683399</v>
      </c>
      <c r="AC9" s="17">
        <v>0.20698339635061899</v>
      </c>
      <c r="AD9" s="17">
        <v>8.3902662677728404E-2</v>
      </c>
      <c r="AE9" s="17">
        <v>0</v>
      </c>
      <c r="AF9" s="17">
        <v>0.17174248992184399</v>
      </c>
      <c r="AG9" s="17">
        <v>0.21206842729387601</v>
      </c>
      <c r="AH9" s="17">
        <v>0.61725707807922703</v>
      </c>
      <c r="AI9" s="17"/>
      <c r="AJ9" s="17">
        <v>0.16437068068433799</v>
      </c>
      <c r="AK9" s="17">
        <v>0.15478086795058801</v>
      </c>
      <c r="AL9" s="17"/>
      <c r="AM9" s="17">
        <v>0.20033662468284699</v>
      </c>
    </row>
    <row r="10" spans="2:39" x14ac:dyDescent="0.35">
      <c r="B10" s="18" t="s">
        <v>133</v>
      </c>
      <c r="C10" s="17">
        <v>0.32946810272279897</v>
      </c>
      <c r="D10" s="17">
        <v>0.31211011715296699</v>
      </c>
      <c r="E10" s="17">
        <v>0.34614568806262802</v>
      </c>
      <c r="F10" s="17"/>
      <c r="G10" s="17">
        <v>0.36114761858509098</v>
      </c>
      <c r="H10" s="17">
        <v>0.40278049770546298</v>
      </c>
      <c r="I10" s="17">
        <v>0.33106034310299498</v>
      </c>
      <c r="J10" s="17">
        <v>0.36670829432521401</v>
      </c>
      <c r="K10" s="17">
        <v>0.32129535422529698</v>
      </c>
      <c r="L10" s="17">
        <v>0.216241379225832</v>
      </c>
      <c r="M10" s="17"/>
      <c r="N10" s="17">
        <v>0.24837242018017</v>
      </c>
      <c r="O10" s="17">
        <v>0.34474261746733398</v>
      </c>
      <c r="P10" s="17">
        <v>0.416419213905733</v>
      </c>
      <c r="Q10" s="17">
        <v>0.33016336367811799</v>
      </c>
      <c r="R10" s="17">
        <v>0.31541927967230499</v>
      </c>
      <c r="S10" s="17">
        <v>0.428609356306627</v>
      </c>
      <c r="T10" s="17">
        <v>0.29335584597733699</v>
      </c>
      <c r="U10" s="17">
        <v>0.23105961382159701</v>
      </c>
      <c r="V10" s="17">
        <v>0.17050774718547801</v>
      </c>
      <c r="W10" s="17">
        <v>0.44380413745810499</v>
      </c>
      <c r="X10" s="17">
        <v>0.18768298304834299</v>
      </c>
      <c r="Y10" s="17">
        <v>0.267298217449287</v>
      </c>
      <c r="Z10" s="17">
        <v>0.27078099347037898</v>
      </c>
      <c r="AA10" s="17">
        <v>0.50199170426462902</v>
      </c>
      <c r="AB10" s="17">
        <v>0.18953498544654099</v>
      </c>
      <c r="AC10" s="17">
        <v>0.37411979549351099</v>
      </c>
      <c r="AD10" s="17">
        <v>0.45330035769336402</v>
      </c>
      <c r="AE10" s="17">
        <v>0</v>
      </c>
      <c r="AF10" s="17">
        <v>0.21922530854392999</v>
      </c>
      <c r="AG10" s="17">
        <v>0.19625545898315799</v>
      </c>
      <c r="AH10" s="17">
        <v>0.19693634208456301</v>
      </c>
      <c r="AI10" s="17"/>
      <c r="AJ10" s="17">
        <v>0.41057413987534802</v>
      </c>
      <c r="AK10" s="17">
        <v>0.293823848603321</v>
      </c>
      <c r="AL10" s="17"/>
      <c r="AM10" s="17">
        <v>0.45779709273234698</v>
      </c>
    </row>
    <row r="11" spans="2:39" x14ac:dyDescent="0.35">
      <c r="B11" s="18" t="s">
        <v>134</v>
      </c>
      <c r="C11" s="17">
        <v>0.35790379018095902</v>
      </c>
      <c r="D11" s="17">
        <v>0.32929674415632199</v>
      </c>
      <c r="E11" s="17">
        <v>0.38687231316466703</v>
      </c>
      <c r="F11" s="17"/>
      <c r="G11" s="17">
        <v>0.30035407877693598</v>
      </c>
      <c r="H11" s="17">
        <v>0.30550790563998698</v>
      </c>
      <c r="I11" s="17">
        <v>0.377682364848622</v>
      </c>
      <c r="J11" s="17">
        <v>0.31145792325981098</v>
      </c>
      <c r="K11" s="17">
        <v>0.37991252986068302</v>
      </c>
      <c r="L11" s="17">
        <v>0.43985407786582498</v>
      </c>
      <c r="M11" s="17"/>
      <c r="N11" s="17">
        <v>0.425628321072968</v>
      </c>
      <c r="O11" s="17">
        <v>0.35539428486096403</v>
      </c>
      <c r="P11" s="17">
        <v>0.32492570281799799</v>
      </c>
      <c r="Q11" s="17">
        <v>0.35610036559921299</v>
      </c>
      <c r="R11" s="17">
        <v>0.36247656479639201</v>
      </c>
      <c r="S11" s="17">
        <v>0.28638298319809602</v>
      </c>
      <c r="T11" s="17">
        <v>0.30376766044514703</v>
      </c>
      <c r="U11" s="17">
        <v>0.468118426665038</v>
      </c>
      <c r="V11" s="17">
        <v>0.42088261031846402</v>
      </c>
      <c r="W11" s="17">
        <v>0.30191163409351701</v>
      </c>
      <c r="X11" s="17">
        <v>0.45361281468247999</v>
      </c>
      <c r="Y11" s="17">
        <v>0.206165459760593</v>
      </c>
      <c r="Z11" s="17">
        <v>0.43509481144451401</v>
      </c>
      <c r="AA11" s="17">
        <v>0.17401586921085099</v>
      </c>
      <c r="AB11" s="17">
        <v>0.54166668313945499</v>
      </c>
      <c r="AC11" s="17">
        <v>0.29740798290441101</v>
      </c>
      <c r="AD11" s="17">
        <v>0.34201273734475401</v>
      </c>
      <c r="AE11" s="17">
        <v>0.69860701368987099</v>
      </c>
      <c r="AF11" s="17">
        <v>0.60903220153422499</v>
      </c>
      <c r="AG11" s="17">
        <v>0.42790388544180502</v>
      </c>
      <c r="AH11" s="17">
        <v>0.18580657983621099</v>
      </c>
      <c r="AI11" s="17"/>
      <c r="AJ11" s="17">
        <v>0.31762526591644602</v>
      </c>
      <c r="AK11" s="17">
        <v>0.37376727716157299</v>
      </c>
      <c r="AL11" s="17"/>
      <c r="AM11" s="17">
        <v>0.26197787357102897</v>
      </c>
    </row>
    <row r="12" spans="2:39" x14ac:dyDescent="0.35">
      <c r="B12" s="18" t="s">
        <v>135</v>
      </c>
      <c r="C12" s="17">
        <v>8.78355550167359E-2</v>
      </c>
      <c r="D12" s="17">
        <v>8.1940399049755294E-2</v>
      </c>
      <c r="E12" s="17">
        <v>9.3856820461289597E-2</v>
      </c>
      <c r="F12" s="17"/>
      <c r="G12" s="17">
        <v>9.2828799271413506E-2</v>
      </c>
      <c r="H12" s="17">
        <v>7.0909181457845305E-2</v>
      </c>
      <c r="I12" s="17">
        <v>6.6594382000330105E-2</v>
      </c>
      <c r="J12" s="17">
        <v>7.7779302169521794E-2</v>
      </c>
      <c r="K12" s="17">
        <v>8.9208388901876004E-2</v>
      </c>
      <c r="L12" s="17">
        <v>0.131606301301259</v>
      </c>
      <c r="M12" s="17"/>
      <c r="N12" s="17">
        <v>0.11233201866996299</v>
      </c>
      <c r="O12" s="17">
        <v>7.3135738573538694E-2</v>
      </c>
      <c r="P12" s="17">
        <v>5.89146720631923E-2</v>
      </c>
      <c r="Q12" s="17">
        <v>0.119584567901555</v>
      </c>
      <c r="R12" s="17">
        <v>9.9017519964025094E-2</v>
      </c>
      <c r="S12" s="17">
        <v>6.6407846140603605E-2</v>
      </c>
      <c r="T12" s="17">
        <v>0.107902795393126</v>
      </c>
      <c r="U12" s="17">
        <v>6.5987316902872406E-2</v>
      </c>
      <c r="V12" s="17">
        <v>5.9491046839061798E-2</v>
      </c>
      <c r="W12" s="17">
        <v>9.4789062158145906E-2</v>
      </c>
      <c r="X12" s="17">
        <v>0.13748125613301199</v>
      </c>
      <c r="Y12" s="17">
        <v>0.318968826577404</v>
      </c>
      <c r="Z12" s="17">
        <v>5.2406176514528703E-2</v>
      </c>
      <c r="AA12" s="17">
        <v>0</v>
      </c>
      <c r="AB12" s="17">
        <v>9.9333892579096195E-2</v>
      </c>
      <c r="AC12" s="17">
        <v>7.1314014482391594E-2</v>
      </c>
      <c r="AD12" s="17">
        <v>6.1382691560042599E-2</v>
      </c>
      <c r="AE12" s="17">
        <v>0</v>
      </c>
      <c r="AF12" s="17">
        <v>0</v>
      </c>
      <c r="AG12" s="17">
        <v>0.163772228281161</v>
      </c>
      <c r="AH12" s="17">
        <v>0</v>
      </c>
      <c r="AI12" s="17"/>
      <c r="AJ12" s="17">
        <v>6.3685844094344704E-2</v>
      </c>
      <c r="AK12" s="17">
        <v>9.89006164480766E-2</v>
      </c>
      <c r="AL12" s="17"/>
      <c r="AM12" s="17">
        <v>4.7875621707646698E-2</v>
      </c>
    </row>
    <row r="13" spans="2:39" x14ac:dyDescent="0.35">
      <c r="B13" s="18" t="s">
        <v>136</v>
      </c>
      <c r="C13" s="17">
        <v>6.1439934708366201E-2</v>
      </c>
      <c r="D13" s="17">
        <v>6.1373280962710997E-2</v>
      </c>
      <c r="E13" s="17">
        <v>5.9375190798619602E-2</v>
      </c>
      <c r="F13" s="17"/>
      <c r="G13" s="17">
        <v>6.2165194500253103E-2</v>
      </c>
      <c r="H13" s="17">
        <v>3.1465594043375199E-2</v>
      </c>
      <c r="I13" s="17">
        <v>3.0534271613295E-2</v>
      </c>
      <c r="J13" s="17">
        <v>6.5395144047299805E-2</v>
      </c>
      <c r="K13" s="17">
        <v>3.7961558194019598E-2</v>
      </c>
      <c r="L13" s="17">
        <v>0.13971839583738199</v>
      </c>
      <c r="M13" s="17"/>
      <c r="N13" s="17">
        <v>1.38664922502145E-2</v>
      </c>
      <c r="O13" s="17">
        <v>5.1372639340187799E-2</v>
      </c>
      <c r="P13" s="17">
        <v>3.53042780162484E-2</v>
      </c>
      <c r="Q13" s="17">
        <v>4.0353114274994203E-2</v>
      </c>
      <c r="R13" s="17">
        <v>0.12262225037661401</v>
      </c>
      <c r="S13" s="17">
        <v>0</v>
      </c>
      <c r="T13" s="17">
        <v>0.10705175486071</v>
      </c>
      <c r="U13" s="17">
        <v>4.4488254205779398E-2</v>
      </c>
      <c r="V13" s="17">
        <v>6.9824849086503202E-2</v>
      </c>
      <c r="W13" s="17">
        <v>7.0683071932091293E-2</v>
      </c>
      <c r="X13" s="17">
        <v>0</v>
      </c>
      <c r="Y13" s="17">
        <v>2.66941078823595E-2</v>
      </c>
      <c r="Z13" s="17">
        <v>3.7309559782274598E-2</v>
      </c>
      <c r="AA13" s="17">
        <v>9.9313133794142902E-2</v>
      </c>
      <c r="AB13" s="17">
        <v>5.60492380580737E-2</v>
      </c>
      <c r="AC13" s="17">
        <v>5.0174810769067497E-2</v>
      </c>
      <c r="AD13" s="17">
        <v>0</v>
      </c>
      <c r="AE13" s="17">
        <v>0.30139298631012901</v>
      </c>
      <c r="AF13" s="17">
        <v>0</v>
      </c>
      <c r="AG13" s="17">
        <v>0</v>
      </c>
      <c r="AH13" s="17">
        <v>0</v>
      </c>
      <c r="AI13" s="17"/>
      <c r="AJ13" s="17">
        <v>3.7244370224801697E-2</v>
      </c>
      <c r="AK13" s="17">
        <v>7.11464781459787E-2</v>
      </c>
      <c r="AL13" s="17"/>
      <c r="AM13" s="17">
        <v>3.1338397440506503E-2</v>
      </c>
    </row>
    <row r="14" spans="2:39" x14ac:dyDescent="0.35">
      <c r="B14" s="18" t="s">
        <v>62</v>
      </c>
      <c r="C14" s="17">
        <v>7.98027500849279E-3</v>
      </c>
      <c r="D14" s="17">
        <v>1.4358530337966E-2</v>
      </c>
      <c r="E14" s="17">
        <v>1.84320626103623E-3</v>
      </c>
      <c r="F14" s="17"/>
      <c r="G14" s="17">
        <v>3.1649731998884801E-3</v>
      </c>
      <c r="H14" s="17">
        <v>1.00192122060552E-2</v>
      </c>
      <c r="I14" s="17">
        <v>4.4037734936029299E-3</v>
      </c>
      <c r="J14" s="17">
        <v>5.9964272634967803E-3</v>
      </c>
      <c r="K14" s="17">
        <v>1.12855540392954E-2</v>
      </c>
      <c r="L14" s="17">
        <v>1.1552674532007E-2</v>
      </c>
      <c r="M14" s="17"/>
      <c r="N14" s="17">
        <v>1.7612170402776298E-2</v>
      </c>
      <c r="O14" s="17">
        <v>2.2360756246399102E-2</v>
      </c>
      <c r="P14" s="17">
        <v>0</v>
      </c>
      <c r="Q14" s="17">
        <v>7.7799086583064904E-3</v>
      </c>
      <c r="R14" s="17">
        <v>0</v>
      </c>
      <c r="S14" s="17">
        <v>2.9553771859794201E-2</v>
      </c>
      <c r="T14" s="17">
        <v>1.00215989246056E-2</v>
      </c>
      <c r="U14" s="17">
        <v>0</v>
      </c>
      <c r="V14" s="17">
        <v>0</v>
      </c>
      <c r="W14" s="17">
        <v>0</v>
      </c>
      <c r="X14" s="17">
        <v>0</v>
      </c>
      <c r="Y14" s="17">
        <v>0</v>
      </c>
      <c r="Z14" s="17">
        <v>0</v>
      </c>
      <c r="AA14" s="17">
        <v>0</v>
      </c>
      <c r="AB14" s="17">
        <v>0</v>
      </c>
      <c r="AC14" s="17">
        <v>0</v>
      </c>
      <c r="AD14" s="17">
        <v>5.9401550724111303E-2</v>
      </c>
      <c r="AE14" s="17">
        <v>0</v>
      </c>
      <c r="AF14" s="17">
        <v>0</v>
      </c>
      <c r="AG14" s="17">
        <v>0</v>
      </c>
      <c r="AH14" s="17">
        <v>0</v>
      </c>
      <c r="AI14" s="17"/>
      <c r="AJ14" s="17">
        <v>6.4996992047208499E-3</v>
      </c>
      <c r="AK14" s="17">
        <v>7.5809116904630497E-3</v>
      </c>
      <c r="AL14" s="17"/>
      <c r="AM14" s="17">
        <v>6.7438986562474101E-4</v>
      </c>
    </row>
    <row r="15" spans="2:39" x14ac:dyDescent="0.35">
      <c r="B15" s="18" t="s">
        <v>137</v>
      </c>
      <c r="C15" s="21">
        <v>0.48484044508544599</v>
      </c>
      <c r="D15" s="21">
        <v>0.51303104549324496</v>
      </c>
      <c r="E15" s="21">
        <v>0.45805246931438798</v>
      </c>
      <c r="F15" s="21"/>
      <c r="G15" s="21">
        <v>0.54148695425150895</v>
      </c>
      <c r="H15" s="21">
        <v>0.58209810665273698</v>
      </c>
      <c r="I15" s="21">
        <v>0.52078520804414996</v>
      </c>
      <c r="J15" s="21">
        <v>0.53937120325987098</v>
      </c>
      <c r="K15" s="21">
        <v>0.48163196900412603</v>
      </c>
      <c r="L15" s="21">
        <v>0.277268550463527</v>
      </c>
      <c r="M15" s="21"/>
      <c r="N15" s="21">
        <v>0.43056099760407801</v>
      </c>
      <c r="O15" s="21">
        <v>0.49773658097890999</v>
      </c>
      <c r="P15" s="21">
        <v>0.58085534710256104</v>
      </c>
      <c r="Q15" s="21">
        <v>0.47618204356593102</v>
      </c>
      <c r="R15" s="21">
        <v>0.41588366486296802</v>
      </c>
      <c r="S15" s="21">
        <v>0.61765539880150599</v>
      </c>
      <c r="T15" s="21">
        <v>0.47125619037641098</v>
      </c>
      <c r="U15" s="21">
        <v>0.42140600222630997</v>
      </c>
      <c r="V15" s="21">
        <v>0.449801493755971</v>
      </c>
      <c r="W15" s="21">
        <v>0.53261623181624596</v>
      </c>
      <c r="X15" s="21">
        <v>0.40890592918450902</v>
      </c>
      <c r="Y15" s="21">
        <v>0.44817160577964299</v>
      </c>
      <c r="Z15" s="21">
        <v>0.47518945225868298</v>
      </c>
      <c r="AA15" s="21">
        <v>0.72667099699500604</v>
      </c>
      <c r="AB15" s="21">
        <v>0.302950186223375</v>
      </c>
      <c r="AC15" s="21">
        <v>0.58110319184412995</v>
      </c>
      <c r="AD15" s="21">
        <v>0.53720302037109202</v>
      </c>
      <c r="AE15" s="21">
        <v>0</v>
      </c>
      <c r="AF15" s="21">
        <v>0.39096779846577501</v>
      </c>
      <c r="AG15" s="21">
        <v>0.40832388627703398</v>
      </c>
      <c r="AH15" s="21">
        <v>0.81419342016378904</v>
      </c>
      <c r="AI15" s="21"/>
      <c r="AJ15" s="21">
        <v>0.57494482055968699</v>
      </c>
      <c r="AK15" s="21">
        <v>0.44860471655390899</v>
      </c>
      <c r="AL15" s="21"/>
      <c r="AM15" s="21">
        <v>0.658133717415194</v>
      </c>
    </row>
    <row r="16" spans="2:39" x14ac:dyDescent="0.35">
      <c r="B16" s="18" t="s">
        <v>138</v>
      </c>
      <c r="C16" s="21">
        <v>0.14927548972510199</v>
      </c>
      <c r="D16" s="21">
        <v>0.143313680012466</v>
      </c>
      <c r="E16" s="21">
        <v>0.15323201125990901</v>
      </c>
      <c r="F16" s="21"/>
      <c r="G16" s="21">
        <v>0.154993993771667</v>
      </c>
      <c r="H16" s="21">
        <v>0.102374775501221</v>
      </c>
      <c r="I16" s="21">
        <v>9.7128653613625202E-2</v>
      </c>
      <c r="J16" s="21">
        <v>0.14317444621682199</v>
      </c>
      <c r="K16" s="21">
        <v>0.12716994709589599</v>
      </c>
      <c r="L16" s="21">
        <v>0.27132469713864099</v>
      </c>
      <c r="M16" s="21"/>
      <c r="N16" s="21">
        <v>0.126198510920177</v>
      </c>
      <c r="O16" s="21">
        <v>0.124508377913726</v>
      </c>
      <c r="P16" s="21">
        <v>9.42189500794407E-2</v>
      </c>
      <c r="Q16" s="21">
        <v>0.159937682176549</v>
      </c>
      <c r="R16" s="21">
        <v>0.22163977034064</v>
      </c>
      <c r="S16" s="21">
        <v>6.6407846140603605E-2</v>
      </c>
      <c r="T16" s="21">
        <v>0.214954550253836</v>
      </c>
      <c r="U16" s="21">
        <v>0.110475571108652</v>
      </c>
      <c r="V16" s="21">
        <v>0.129315895925565</v>
      </c>
      <c r="W16" s="21">
        <v>0.16547213409023701</v>
      </c>
      <c r="X16" s="21">
        <v>0.13748125613301199</v>
      </c>
      <c r="Y16" s="21">
        <v>0.34566293445976298</v>
      </c>
      <c r="Z16" s="21">
        <v>8.9715736296803295E-2</v>
      </c>
      <c r="AA16" s="21">
        <v>9.9313133794142902E-2</v>
      </c>
      <c r="AB16" s="21">
        <v>0.15538313063716999</v>
      </c>
      <c r="AC16" s="21">
        <v>0.121488825251459</v>
      </c>
      <c r="AD16" s="21">
        <v>6.1382691560042599E-2</v>
      </c>
      <c r="AE16" s="21">
        <v>0.30139298631012901</v>
      </c>
      <c r="AF16" s="21">
        <v>0</v>
      </c>
      <c r="AG16" s="21">
        <v>0.163772228281161</v>
      </c>
      <c r="AH16" s="21">
        <v>0</v>
      </c>
      <c r="AI16" s="21"/>
      <c r="AJ16" s="21">
        <v>0.10093021431914601</v>
      </c>
      <c r="AK16" s="21">
        <v>0.17004709459405501</v>
      </c>
      <c r="AL16" s="21"/>
      <c r="AM16" s="21">
        <v>7.9214019148153195E-2</v>
      </c>
    </row>
    <row r="17" spans="2:39" x14ac:dyDescent="0.35">
      <c r="B17" s="18" t="s">
        <v>139</v>
      </c>
      <c r="C17" s="22">
        <v>0.33556495536034397</v>
      </c>
      <c r="D17" s="22">
        <v>0.36971736548077899</v>
      </c>
      <c r="E17" s="22">
        <v>0.30482045805447899</v>
      </c>
      <c r="F17" s="22"/>
      <c r="G17" s="22">
        <v>0.386492960479842</v>
      </c>
      <c r="H17" s="22">
        <v>0.479723331151517</v>
      </c>
      <c r="I17" s="22">
        <v>0.42365655443052502</v>
      </c>
      <c r="J17" s="22">
        <v>0.39619675704304902</v>
      </c>
      <c r="K17" s="22">
        <v>0.35446202190823001</v>
      </c>
      <c r="L17" s="22">
        <v>5.9438533248860597E-3</v>
      </c>
      <c r="M17" s="22"/>
      <c r="N17" s="22">
        <v>0.30436248668390098</v>
      </c>
      <c r="O17" s="22">
        <v>0.37322820306518401</v>
      </c>
      <c r="P17" s="22">
        <v>0.486636397023121</v>
      </c>
      <c r="Q17" s="22">
        <v>0.316244361389382</v>
      </c>
      <c r="R17" s="22">
        <v>0.19424389452232901</v>
      </c>
      <c r="S17" s="22">
        <v>0.55124755266090197</v>
      </c>
      <c r="T17" s="22">
        <v>0.256301640122575</v>
      </c>
      <c r="U17" s="22">
        <v>0.310930431117658</v>
      </c>
      <c r="V17" s="22">
        <v>0.32048559783040598</v>
      </c>
      <c r="W17" s="22">
        <v>0.36714409772600798</v>
      </c>
      <c r="X17" s="22">
        <v>0.27142467305149698</v>
      </c>
      <c r="Y17" s="22">
        <v>0.10250867131987999</v>
      </c>
      <c r="Z17" s="22">
        <v>0.38547371596188001</v>
      </c>
      <c r="AA17" s="22">
        <v>0.62735786320086295</v>
      </c>
      <c r="AB17" s="22">
        <v>0.147567055586205</v>
      </c>
      <c r="AC17" s="22">
        <v>0.45961436659267102</v>
      </c>
      <c r="AD17" s="22">
        <v>0.47582032881104902</v>
      </c>
      <c r="AE17" s="22">
        <v>-0.30139298631012901</v>
      </c>
      <c r="AF17" s="22">
        <v>0.39096779846577501</v>
      </c>
      <c r="AG17" s="22">
        <v>0.244551657995873</v>
      </c>
      <c r="AH17" s="22">
        <v>0.81419342016378904</v>
      </c>
      <c r="AI17" s="22"/>
      <c r="AJ17" s="22">
        <v>0.47401460624053998</v>
      </c>
      <c r="AK17" s="22">
        <v>0.27855762195985301</v>
      </c>
      <c r="AL17" s="22"/>
      <c r="AM17" s="22">
        <v>0.57891969826704004</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0.26158350339733899</v>
      </c>
      <c r="D9" s="17">
        <v>0.25891414375376598</v>
      </c>
      <c r="E9" s="17">
        <v>0.26512308646011901</v>
      </c>
      <c r="F9" s="17"/>
      <c r="G9" s="17">
        <v>0.44705868899833001</v>
      </c>
      <c r="H9" s="17">
        <v>0.31170423242561102</v>
      </c>
      <c r="I9" s="17">
        <v>0.29859643520462298</v>
      </c>
      <c r="J9" s="17">
        <v>0.271331293456682</v>
      </c>
      <c r="K9" s="17">
        <v>0.20140227490670401</v>
      </c>
      <c r="L9" s="17">
        <v>0.12086893399729801</v>
      </c>
      <c r="M9" s="17"/>
      <c r="N9" s="17">
        <v>0.220422301742148</v>
      </c>
      <c r="O9" s="17">
        <v>0.24708815010815799</v>
      </c>
      <c r="P9" s="17">
        <v>0.24400068997766899</v>
      </c>
      <c r="Q9" s="17">
        <v>0.25358087374655303</v>
      </c>
      <c r="R9" s="17">
        <v>0.260566103520947</v>
      </c>
      <c r="S9" s="17">
        <v>0.106353789679156</v>
      </c>
      <c r="T9" s="17">
        <v>0.247496270065374</v>
      </c>
      <c r="U9" s="17">
        <v>0.45030992230432498</v>
      </c>
      <c r="V9" s="17">
        <v>0.31886915671278299</v>
      </c>
      <c r="W9" s="17">
        <v>0.25967174804699</v>
      </c>
      <c r="X9" s="17">
        <v>0.23242289798664001</v>
      </c>
      <c r="Y9" s="17">
        <v>0.13363929763846299</v>
      </c>
      <c r="Z9" s="17">
        <v>0.42113543146471299</v>
      </c>
      <c r="AA9" s="17">
        <v>0.28562106130581599</v>
      </c>
      <c r="AB9" s="17">
        <v>0.21493032897582401</v>
      </c>
      <c r="AC9" s="17">
        <v>0.53412739087651095</v>
      </c>
      <c r="AD9" s="17">
        <v>0.436630752696678</v>
      </c>
      <c r="AE9" s="17">
        <v>0</v>
      </c>
      <c r="AF9" s="17">
        <v>0.36451596590433</v>
      </c>
      <c r="AG9" s="17">
        <v>0.21206842729387601</v>
      </c>
      <c r="AH9" s="17">
        <v>0.234514156158453</v>
      </c>
      <c r="AI9" s="17"/>
      <c r="AJ9" s="17">
        <v>0.30899586709045901</v>
      </c>
      <c r="AK9" s="17">
        <v>0.24338704741468001</v>
      </c>
      <c r="AL9" s="17"/>
      <c r="AM9" s="17">
        <v>0.34785887286691303</v>
      </c>
    </row>
    <row r="10" spans="2:39" x14ac:dyDescent="0.35">
      <c r="B10" s="18" t="s">
        <v>133</v>
      </c>
      <c r="C10" s="17">
        <v>0.43425998133344001</v>
      </c>
      <c r="D10" s="17">
        <v>0.44629894441178197</v>
      </c>
      <c r="E10" s="17">
        <v>0.42054713736071597</v>
      </c>
      <c r="F10" s="17"/>
      <c r="G10" s="17">
        <v>0.40093714949267001</v>
      </c>
      <c r="H10" s="17">
        <v>0.496915437399777</v>
      </c>
      <c r="I10" s="17">
        <v>0.415223769065099</v>
      </c>
      <c r="J10" s="17">
        <v>0.39926807336504899</v>
      </c>
      <c r="K10" s="17">
        <v>0.459083426104475</v>
      </c>
      <c r="L10" s="17">
        <v>0.42905821627158802</v>
      </c>
      <c r="M10" s="17"/>
      <c r="N10" s="17">
        <v>0.28878425498975102</v>
      </c>
      <c r="O10" s="17">
        <v>0.48000188070494398</v>
      </c>
      <c r="P10" s="17">
        <v>0.52367978891453904</v>
      </c>
      <c r="Q10" s="17">
        <v>0.57769132855975103</v>
      </c>
      <c r="R10" s="17">
        <v>0.42125194024011797</v>
      </c>
      <c r="S10" s="17">
        <v>0.709478372454867</v>
      </c>
      <c r="T10" s="17">
        <v>0.39353910117270902</v>
      </c>
      <c r="U10" s="17">
        <v>0.14374677469609901</v>
      </c>
      <c r="V10" s="17">
        <v>0.30143592159259203</v>
      </c>
      <c r="W10" s="17">
        <v>0.37181889681667402</v>
      </c>
      <c r="X10" s="17">
        <v>0.45442079644332101</v>
      </c>
      <c r="Y10" s="17">
        <v>0.42268250148570002</v>
      </c>
      <c r="Z10" s="17">
        <v>0.26019909034734801</v>
      </c>
      <c r="AA10" s="17">
        <v>0.30064954270560201</v>
      </c>
      <c r="AB10" s="17">
        <v>0.52484021669041803</v>
      </c>
      <c r="AC10" s="17">
        <v>0.384740920824441</v>
      </c>
      <c r="AD10" s="17">
        <v>0.295887740663619</v>
      </c>
      <c r="AE10" s="17">
        <v>0.41021752798031502</v>
      </c>
      <c r="AF10" s="17">
        <v>0.63548403409567</v>
      </c>
      <c r="AG10" s="17">
        <v>0.42790388544180502</v>
      </c>
      <c r="AH10" s="17">
        <v>0.18580657983621099</v>
      </c>
      <c r="AI10" s="17"/>
      <c r="AJ10" s="17">
        <v>0.45389849608037902</v>
      </c>
      <c r="AK10" s="17">
        <v>0.42713416084091999</v>
      </c>
      <c r="AL10" s="17"/>
      <c r="AM10" s="17">
        <v>0.45440253653044999</v>
      </c>
    </row>
    <row r="11" spans="2:39" x14ac:dyDescent="0.35">
      <c r="B11" s="18" t="s">
        <v>134</v>
      </c>
      <c r="C11" s="17">
        <v>0.22971698292540799</v>
      </c>
      <c r="D11" s="17">
        <v>0.218712179055567</v>
      </c>
      <c r="E11" s="17">
        <v>0.24119822872972799</v>
      </c>
      <c r="F11" s="17"/>
      <c r="G11" s="17">
        <v>0.13489475481205099</v>
      </c>
      <c r="H11" s="17">
        <v>0.14406814977948701</v>
      </c>
      <c r="I11" s="17">
        <v>0.25497031725804897</v>
      </c>
      <c r="J11" s="17">
        <v>0.25074081767087097</v>
      </c>
      <c r="K11" s="17">
        <v>0.28030714957163599</v>
      </c>
      <c r="L11" s="17">
        <v>0.26194178018949199</v>
      </c>
      <c r="M11" s="17"/>
      <c r="N11" s="17">
        <v>0.384324740906129</v>
      </c>
      <c r="O11" s="17">
        <v>0.21278158197945601</v>
      </c>
      <c r="P11" s="17">
        <v>0.188180009679115</v>
      </c>
      <c r="Q11" s="17">
        <v>0.10609866457434899</v>
      </c>
      <c r="R11" s="17">
        <v>0.27100456466796902</v>
      </c>
      <c r="S11" s="17">
        <v>0.15461406600618199</v>
      </c>
      <c r="T11" s="17">
        <v>0.228869042003811</v>
      </c>
      <c r="U11" s="17">
        <v>0.32409545314066901</v>
      </c>
      <c r="V11" s="17">
        <v>0.32020387485556301</v>
      </c>
      <c r="W11" s="17">
        <v>0.27036851679593299</v>
      </c>
      <c r="X11" s="17">
        <v>0.24126407329020999</v>
      </c>
      <c r="Y11" s="17">
        <v>0.159552978010846</v>
      </c>
      <c r="Z11" s="17">
        <v>0.31866547818794</v>
      </c>
      <c r="AA11" s="17">
        <v>0.25472757050019901</v>
      </c>
      <c r="AB11" s="17">
        <v>0.26022945433375699</v>
      </c>
      <c r="AC11" s="17">
        <v>8.1131688299048599E-2</v>
      </c>
      <c r="AD11" s="17">
        <v>0.208079955915592</v>
      </c>
      <c r="AE11" s="17">
        <v>0.28838948570955503</v>
      </c>
      <c r="AF11" s="17">
        <v>0</v>
      </c>
      <c r="AG11" s="17">
        <v>0.19625545898315799</v>
      </c>
      <c r="AH11" s="17">
        <v>0.57967926400533598</v>
      </c>
      <c r="AI11" s="17"/>
      <c r="AJ11" s="17">
        <v>0.20921424580074199</v>
      </c>
      <c r="AK11" s="17">
        <v>0.23359742585739199</v>
      </c>
      <c r="AL11" s="17"/>
      <c r="AM11" s="17">
        <v>0.16670097930542499</v>
      </c>
    </row>
    <row r="12" spans="2:39" x14ac:dyDescent="0.35">
      <c r="B12" s="18" t="s">
        <v>135</v>
      </c>
      <c r="C12" s="17">
        <v>4.5524659418494803E-2</v>
      </c>
      <c r="D12" s="17">
        <v>3.8637374907779597E-2</v>
      </c>
      <c r="E12" s="17">
        <v>5.2349983344564199E-2</v>
      </c>
      <c r="F12" s="17"/>
      <c r="G12" s="17">
        <v>1.7109406696949402E-2</v>
      </c>
      <c r="H12" s="17">
        <v>2.4499470738219498E-2</v>
      </c>
      <c r="I12" s="17">
        <v>1.21654198458956E-2</v>
      </c>
      <c r="J12" s="17">
        <v>2.3255897734801901E-2</v>
      </c>
      <c r="K12" s="17">
        <v>4.0173899578719002E-2</v>
      </c>
      <c r="L12" s="17">
        <v>0.14345052914432199</v>
      </c>
      <c r="M12" s="17"/>
      <c r="N12" s="17">
        <v>8.8856531959196197E-2</v>
      </c>
      <c r="O12" s="17">
        <v>3.5575632615080101E-2</v>
      </c>
      <c r="P12" s="17">
        <v>2.7587457938596498E-2</v>
      </c>
      <c r="Q12" s="17">
        <v>4.41463144099098E-2</v>
      </c>
      <c r="R12" s="17">
        <v>7.7041561010011096E-3</v>
      </c>
      <c r="S12" s="17">
        <v>0</v>
      </c>
      <c r="T12" s="17">
        <v>7.7319154499468301E-2</v>
      </c>
      <c r="U12" s="17">
        <v>8.1847849858907404E-2</v>
      </c>
      <c r="V12" s="17">
        <v>5.9491046839061798E-2</v>
      </c>
      <c r="W12" s="17">
        <v>5.37908712389433E-2</v>
      </c>
      <c r="X12" s="17">
        <v>7.18922322798283E-2</v>
      </c>
      <c r="Y12" s="17">
        <v>0.259576842141376</v>
      </c>
      <c r="Z12" s="17">
        <v>0</v>
      </c>
      <c r="AA12" s="17">
        <v>9.9313133794142902E-2</v>
      </c>
      <c r="AB12" s="17">
        <v>0</v>
      </c>
      <c r="AC12" s="17">
        <v>0</v>
      </c>
      <c r="AD12" s="17">
        <v>0</v>
      </c>
      <c r="AE12" s="17">
        <v>0</v>
      </c>
      <c r="AF12" s="17">
        <v>0</v>
      </c>
      <c r="AG12" s="17">
        <v>0.163772228281161</v>
      </c>
      <c r="AH12" s="17">
        <v>0</v>
      </c>
      <c r="AI12" s="17"/>
      <c r="AJ12" s="17">
        <v>1.4496447054770401E-2</v>
      </c>
      <c r="AK12" s="17">
        <v>6.0794791320057801E-2</v>
      </c>
      <c r="AL12" s="17"/>
      <c r="AM12" s="17">
        <v>2.83497556762476E-2</v>
      </c>
    </row>
    <row r="13" spans="2:39" x14ac:dyDescent="0.35">
      <c r="B13" s="18" t="s">
        <v>136</v>
      </c>
      <c r="C13" s="17">
        <v>1.8339328975253099E-2</v>
      </c>
      <c r="D13" s="17">
        <v>2.5513043762545099E-2</v>
      </c>
      <c r="E13" s="17">
        <v>1.1471206220096701E-2</v>
      </c>
      <c r="F13" s="17"/>
      <c r="G13" s="17">
        <v>0</v>
      </c>
      <c r="H13" s="17">
        <v>1.9025973541918598E-2</v>
      </c>
      <c r="I13" s="17">
        <v>2.3201419353374598E-3</v>
      </c>
      <c r="J13" s="17">
        <v>3.6000161335349397E-2</v>
      </c>
      <c r="K13" s="17">
        <v>1.36759075852236E-2</v>
      </c>
      <c r="L13" s="17">
        <v>3.2505818601367503E-2</v>
      </c>
      <c r="M13" s="17"/>
      <c r="N13" s="17">
        <v>0</v>
      </c>
      <c r="O13" s="17">
        <v>1.3762467462377101E-2</v>
      </c>
      <c r="P13" s="17">
        <v>1.65520534900814E-2</v>
      </c>
      <c r="Q13" s="17">
        <v>0</v>
      </c>
      <c r="R13" s="17">
        <v>3.22112076930526E-2</v>
      </c>
      <c r="S13" s="17">
        <v>0</v>
      </c>
      <c r="T13" s="17">
        <v>2.5534296324233499E-2</v>
      </c>
      <c r="U13" s="17">
        <v>0</v>
      </c>
      <c r="V13" s="17">
        <v>0</v>
      </c>
      <c r="W13" s="17">
        <v>4.4349967101458797E-2</v>
      </c>
      <c r="X13" s="17">
        <v>0</v>
      </c>
      <c r="Y13" s="17">
        <v>2.4548380723614201E-2</v>
      </c>
      <c r="Z13" s="17">
        <v>0</v>
      </c>
      <c r="AA13" s="17">
        <v>0</v>
      </c>
      <c r="AB13" s="17">
        <v>0</v>
      </c>
      <c r="AC13" s="17">
        <v>0</v>
      </c>
      <c r="AD13" s="17">
        <v>0</v>
      </c>
      <c r="AE13" s="17">
        <v>0.30139298631012901</v>
      </c>
      <c r="AF13" s="17">
        <v>0</v>
      </c>
      <c r="AG13" s="17">
        <v>0</v>
      </c>
      <c r="AH13" s="17">
        <v>0</v>
      </c>
      <c r="AI13" s="17"/>
      <c r="AJ13" s="17">
        <v>7.8988286375490206E-3</v>
      </c>
      <c r="AK13" s="17">
        <v>2.30130151122914E-2</v>
      </c>
      <c r="AL13" s="17"/>
      <c r="AM13" s="17">
        <v>2.6878556209644399E-3</v>
      </c>
    </row>
    <row r="14" spans="2:39" x14ac:dyDescent="0.35">
      <c r="B14" s="18" t="s">
        <v>62</v>
      </c>
      <c r="C14" s="17">
        <v>1.05755439500647E-2</v>
      </c>
      <c r="D14" s="17">
        <v>1.1924314108561099E-2</v>
      </c>
      <c r="E14" s="17">
        <v>9.3103578847760094E-3</v>
      </c>
      <c r="F14" s="17"/>
      <c r="G14" s="17">
        <v>0</v>
      </c>
      <c r="H14" s="17">
        <v>3.7867361149870301E-3</v>
      </c>
      <c r="I14" s="17">
        <v>1.6723916690995499E-2</v>
      </c>
      <c r="J14" s="17">
        <v>1.94037564372464E-2</v>
      </c>
      <c r="K14" s="17">
        <v>5.3573422532424402E-3</v>
      </c>
      <c r="L14" s="17">
        <v>1.21747217959314E-2</v>
      </c>
      <c r="M14" s="17"/>
      <c r="N14" s="17">
        <v>1.7612170402776298E-2</v>
      </c>
      <c r="O14" s="17">
        <v>1.07902871299846E-2</v>
      </c>
      <c r="P14" s="17">
        <v>0</v>
      </c>
      <c r="Q14" s="17">
        <v>1.84828187094376E-2</v>
      </c>
      <c r="R14" s="17">
        <v>7.2620277769121196E-3</v>
      </c>
      <c r="S14" s="17">
        <v>2.9553771859794201E-2</v>
      </c>
      <c r="T14" s="17">
        <v>2.7242135934404402E-2</v>
      </c>
      <c r="U14" s="17">
        <v>0</v>
      </c>
      <c r="V14" s="17">
        <v>0</v>
      </c>
      <c r="W14" s="17">
        <v>0</v>
      </c>
      <c r="X14" s="17">
        <v>0</v>
      </c>
      <c r="Y14" s="17">
        <v>0</v>
      </c>
      <c r="Z14" s="17">
        <v>0</v>
      </c>
      <c r="AA14" s="17">
        <v>5.9688691694239598E-2</v>
      </c>
      <c r="AB14" s="17">
        <v>0</v>
      </c>
      <c r="AC14" s="17">
        <v>0</v>
      </c>
      <c r="AD14" s="17">
        <v>5.9401550724111303E-2</v>
      </c>
      <c r="AE14" s="17">
        <v>0</v>
      </c>
      <c r="AF14" s="17">
        <v>0</v>
      </c>
      <c r="AG14" s="17">
        <v>0</v>
      </c>
      <c r="AH14" s="17">
        <v>0</v>
      </c>
      <c r="AI14" s="17"/>
      <c r="AJ14" s="17">
        <v>5.4961153361008904E-3</v>
      </c>
      <c r="AK14" s="17">
        <v>1.2073559454659301E-2</v>
      </c>
      <c r="AL14" s="17"/>
      <c r="AM14" s="17">
        <v>0</v>
      </c>
    </row>
    <row r="15" spans="2:39" x14ac:dyDescent="0.35">
      <c r="B15" s="18" t="s">
        <v>137</v>
      </c>
      <c r="C15" s="21">
        <v>0.69584348473077995</v>
      </c>
      <c r="D15" s="21">
        <v>0.70521308816554695</v>
      </c>
      <c r="E15" s="21">
        <v>0.68567022382083498</v>
      </c>
      <c r="F15" s="21"/>
      <c r="G15" s="21">
        <v>0.84799583849100002</v>
      </c>
      <c r="H15" s="21">
        <v>0.80861966982538802</v>
      </c>
      <c r="I15" s="21">
        <v>0.71382020426972304</v>
      </c>
      <c r="J15" s="21">
        <v>0.67059936682173105</v>
      </c>
      <c r="K15" s="21">
        <v>0.66048570101117898</v>
      </c>
      <c r="L15" s="21">
        <v>0.54992715026888594</v>
      </c>
      <c r="M15" s="21"/>
      <c r="N15" s="21">
        <v>0.50920655673189896</v>
      </c>
      <c r="O15" s="21">
        <v>0.72709003081310197</v>
      </c>
      <c r="P15" s="21">
        <v>0.76768047889220703</v>
      </c>
      <c r="Q15" s="21">
        <v>0.83127220230630305</v>
      </c>
      <c r="R15" s="21">
        <v>0.68181804376106503</v>
      </c>
      <c r="S15" s="21">
        <v>0.81583216213402399</v>
      </c>
      <c r="T15" s="21">
        <v>0.64103537123808296</v>
      </c>
      <c r="U15" s="21">
        <v>0.59405669700042396</v>
      </c>
      <c r="V15" s="21">
        <v>0.62030507830537496</v>
      </c>
      <c r="W15" s="21">
        <v>0.63149064486366502</v>
      </c>
      <c r="X15" s="21">
        <v>0.68684369442996196</v>
      </c>
      <c r="Y15" s="21">
        <v>0.55632179912416302</v>
      </c>
      <c r="Z15" s="21">
        <v>0.68133452181206</v>
      </c>
      <c r="AA15" s="21">
        <v>0.58627060401141795</v>
      </c>
      <c r="AB15" s="21">
        <v>0.73977054566624301</v>
      </c>
      <c r="AC15" s="21">
        <v>0.91886831170095096</v>
      </c>
      <c r="AD15" s="21">
        <v>0.73251849336029695</v>
      </c>
      <c r="AE15" s="21">
        <v>0.41021752798031502</v>
      </c>
      <c r="AF15" s="21">
        <v>1</v>
      </c>
      <c r="AG15" s="21">
        <v>0.639972312735681</v>
      </c>
      <c r="AH15" s="21">
        <v>0.42032073599466402</v>
      </c>
      <c r="AI15" s="21"/>
      <c r="AJ15" s="21">
        <v>0.76289436317083803</v>
      </c>
      <c r="AK15" s="21">
        <v>0.67052120825560002</v>
      </c>
      <c r="AL15" s="21"/>
      <c r="AM15" s="21">
        <v>0.80226140939736301</v>
      </c>
    </row>
    <row r="16" spans="2:39" x14ac:dyDescent="0.35">
      <c r="B16" s="18" t="s">
        <v>138</v>
      </c>
      <c r="C16" s="21">
        <v>6.3863988393747906E-2</v>
      </c>
      <c r="D16" s="21">
        <v>6.4150418670324796E-2</v>
      </c>
      <c r="E16" s="21">
        <v>6.3821189564660902E-2</v>
      </c>
      <c r="F16" s="21"/>
      <c r="G16" s="21">
        <v>1.7109406696949402E-2</v>
      </c>
      <c r="H16" s="21">
        <v>4.3525444280138097E-2</v>
      </c>
      <c r="I16" s="21">
        <v>1.44855617812331E-2</v>
      </c>
      <c r="J16" s="21">
        <v>5.9256059070151301E-2</v>
      </c>
      <c r="K16" s="21">
        <v>5.3849807163942602E-2</v>
      </c>
      <c r="L16" s="21">
        <v>0.17595634774568999</v>
      </c>
      <c r="M16" s="21"/>
      <c r="N16" s="21">
        <v>8.8856531959196197E-2</v>
      </c>
      <c r="O16" s="21">
        <v>4.9338100077457203E-2</v>
      </c>
      <c r="P16" s="21">
        <v>4.4139511428677898E-2</v>
      </c>
      <c r="Q16" s="21">
        <v>4.41463144099098E-2</v>
      </c>
      <c r="R16" s="21">
        <v>3.99153637940537E-2</v>
      </c>
      <c r="S16" s="21">
        <v>0</v>
      </c>
      <c r="T16" s="21">
        <v>0.10285345082370199</v>
      </c>
      <c r="U16" s="21">
        <v>8.1847849858907404E-2</v>
      </c>
      <c r="V16" s="21">
        <v>5.9491046839061798E-2</v>
      </c>
      <c r="W16" s="21">
        <v>9.8140838340402201E-2</v>
      </c>
      <c r="X16" s="21">
        <v>7.18922322798283E-2</v>
      </c>
      <c r="Y16" s="21">
        <v>0.28412522286498998</v>
      </c>
      <c r="Z16" s="21">
        <v>0</v>
      </c>
      <c r="AA16" s="21">
        <v>9.9313133794142902E-2</v>
      </c>
      <c r="AB16" s="21">
        <v>0</v>
      </c>
      <c r="AC16" s="21">
        <v>0</v>
      </c>
      <c r="AD16" s="21">
        <v>0</v>
      </c>
      <c r="AE16" s="21">
        <v>0.30139298631012901</v>
      </c>
      <c r="AF16" s="21">
        <v>0</v>
      </c>
      <c r="AG16" s="21">
        <v>0.163772228281161</v>
      </c>
      <c r="AH16" s="21">
        <v>0</v>
      </c>
      <c r="AI16" s="21"/>
      <c r="AJ16" s="21">
        <v>2.2395275692319399E-2</v>
      </c>
      <c r="AK16" s="21">
        <v>8.3807806432349197E-2</v>
      </c>
      <c r="AL16" s="21"/>
      <c r="AM16" s="21">
        <v>3.1037611297212098E-2</v>
      </c>
    </row>
    <row r="17" spans="2:39" x14ac:dyDescent="0.35">
      <c r="B17" s="18" t="s">
        <v>139</v>
      </c>
      <c r="C17" s="22">
        <v>0.63197949633703199</v>
      </c>
      <c r="D17" s="22">
        <v>0.64106266949522295</v>
      </c>
      <c r="E17" s="22">
        <v>0.62184903425617399</v>
      </c>
      <c r="F17" s="22"/>
      <c r="G17" s="22">
        <v>0.83088643179405097</v>
      </c>
      <c r="H17" s="22">
        <v>0.76509422554524997</v>
      </c>
      <c r="I17" s="22">
        <v>0.69933464248848998</v>
      </c>
      <c r="J17" s="22">
        <v>0.61134330775157997</v>
      </c>
      <c r="K17" s="22">
        <v>0.60663589384723604</v>
      </c>
      <c r="L17" s="22">
        <v>0.37397080252319698</v>
      </c>
      <c r="M17" s="22"/>
      <c r="N17" s="22">
        <v>0.420350024772702</v>
      </c>
      <c r="O17" s="22">
        <v>0.67775193073564499</v>
      </c>
      <c r="P17" s="22">
        <v>0.72354096746352903</v>
      </c>
      <c r="Q17" s="22">
        <v>0.78712588789639304</v>
      </c>
      <c r="R17" s="22">
        <v>0.641902679967011</v>
      </c>
      <c r="S17" s="22">
        <v>0.81583216213402399</v>
      </c>
      <c r="T17" s="22">
        <v>0.53818192041438095</v>
      </c>
      <c r="U17" s="22">
        <v>0.51220884714151704</v>
      </c>
      <c r="V17" s="22">
        <v>0.56081403146631303</v>
      </c>
      <c r="W17" s="22">
        <v>0.53334980652326203</v>
      </c>
      <c r="X17" s="22">
        <v>0.61495146215013397</v>
      </c>
      <c r="Y17" s="22">
        <v>0.27219657625917298</v>
      </c>
      <c r="Z17" s="22">
        <v>0.68133452181206</v>
      </c>
      <c r="AA17" s="22">
        <v>0.48695747021727598</v>
      </c>
      <c r="AB17" s="22">
        <v>0.73977054566624301</v>
      </c>
      <c r="AC17" s="22">
        <v>0.91886831170095096</v>
      </c>
      <c r="AD17" s="22">
        <v>0.73251849336029695</v>
      </c>
      <c r="AE17" s="22">
        <v>0.108824541670186</v>
      </c>
      <c r="AF17" s="22">
        <v>1</v>
      </c>
      <c r="AG17" s="22">
        <v>0.47620008445452</v>
      </c>
      <c r="AH17" s="22">
        <v>0.42032073599466402</v>
      </c>
      <c r="AI17" s="22"/>
      <c r="AJ17" s="22">
        <v>0.740499087478518</v>
      </c>
      <c r="AK17" s="22">
        <v>0.58671340182325105</v>
      </c>
      <c r="AL17" s="22"/>
      <c r="AM17" s="22">
        <v>0.77122379810015096</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0.103983969469718</v>
      </c>
      <c r="D9" s="17">
        <v>0.119561076651892</v>
      </c>
      <c r="E9" s="17">
        <v>8.9305634660206704E-2</v>
      </c>
      <c r="F9" s="17"/>
      <c r="G9" s="17">
        <v>0.11021179605046399</v>
      </c>
      <c r="H9" s="17">
        <v>8.7672377370290294E-2</v>
      </c>
      <c r="I9" s="17">
        <v>7.5318971389018594E-2</v>
      </c>
      <c r="J9" s="17">
        <v>0.12042837764391701</v>
      </c>
      <c r="K9" s="17">
        <v>0.128830707965226</v>
      </c>
      <c r="L9" s="17">
        <v>0.10577908255966199</v>
      </c>
      <c r="M9" s="17"/>
      <c r="N9" s="17">
        <v>7.0057213655550302E-2</v>
      </c>
      <c r="O9" s="17">
        <v>0.128607806541992</v>
      </c>
      <c r="P9" s="17">
        <v>0.14974923821094399</v>
      </c>
      <c r="Q9" s="17">
        <v>2.40780453881741E-2</v>
      </c>
      <c r="R9" s="17">
        <v>6.4239945915268507E-2</v>
      </c>
      <c r="S9" s="17">
        <v>0.116605054155784</v>
      </c>
      <c r="T9" s="17">
        <v>0.104211727228358</v>
      </c>
      <c r="U9" s="17">
        <v>0.10123555305316501</v>
      </c>
      <c r="V9" s="17">
        <v>0.218399526304736</v>
      </c>
      <c r="W9" s="17">
        <v>8.7975213113103398E-2</v>
      </c>
      <c r="X9" s="17">
        <v>0.11663214721812599</v>
      </c>
      <c r="Y9" s="17">
        <v>0.108890329678169</v>
      </c>
      <c r="Z9" s="17">
        <v>0.117647581616936</v>
      </c>
      <c r="AA9" s="17">
        <v>0.105993951576541</v>
      </c>
      <c r="AB9" s="17">
        <v>5.9547198338654399E-2</v>
      </c>
      <c r="AC9" s="17">
        <v>7.8733842785641397E-2</v>
      </c>
      <c r="AD9" s="17">
        <v>0.16687063568143801</v>
      </c>
      <c r="AE9" s="17">
        <v>0</v>
      </c>
      <c r="AF9" s="17">
        <v>7.4843583939738598E-2</v>
      </c>
      <c r="AG9" s="17">
        <v>0.19625545898315799</v>
      </c>
      <c r="AH9" s="17">
        <v>0.43145049824301601</v>
      </c>
      <c r="AI9" s="17"/>
      <c r="AJ9" s="17">
        <v>8.7900146814494998E-2</v>
      </c>
      <c r="AK9" s="17">
        <v>0.114085279130352</v>
      </c>
      <c r="AL9" s="17"/>
      <c r="AM9" s="17">
        <v>0.11946211167715</v>
      </c>
    </row>
    <row r="10" spans="2:39" x14ac:dyDescent="0.35">
      <c r="B10" s="18" t="s">
        <v>133</v>
      </c>
      <c r="C10" s="17">
        <v>0.148265434837004</v>
      </c>
      <c r="D10" s="17">
        <v>0.17974611239350299</v>
      </c>
      <c r="E10" s="17">
        <v>0.118374290651463</v>
      </c>
      <c r="F10" s="17"/>
      <c r="G10" s="17">
        <v>0.17150031029242099</v>
      </c>
      <c r="H10" s="17">
        <v>0.16461745018871601</v>
      </c>
      <c r="I10" s="17">
        <v>0.15766112138469099</v>
      </c>
      <c r="J10" s="17">
        <v>0.124235448932762</v>
      </c>
      <c r="K10" s="17">
        <v>0.15268583194802299</v>
      </c>
      <c r="L10" s="17">
        <v>0.130005394420699</v>
      </c>
      <c r="M10" s="17"/>
      <c r="N10" s="17">
        <v>0.103825304585592</v>
      </c>
      <c r="O10" s="17">
        <v>0.115979445069213</v>
      </c>
      <c r="P10" s="17">
        <v>0.17921072041811401</v>
      </c>
      <c r="Q10" s="17">
        <v>0.128659714557712</v>
      </c>
      <c r="R10" s="17">
        <v>0.18683320445781701</v>
      </c>
      <c r="S10" s="17">
        <v>0.293572799675339</v>
      </c>
      <c r="T10" s="17">
        <v>0.14111632132667801</v>
      </c>
      <c r="U10" s="17">
        <v>0.101345098065273</v>
      </c>
      <c r="V10" s="17">
        <v>0.15240666668752101</v>
      </c>
      <c r="W10" s="17">
        <v>0.150077182409175</v>
      </c>
      <c r="X10" s="17">
        <v>0.20549216237208601</v>
      </c>
      <c r="Y10" s="17">
        <v>0.15132842014648501</v>
      </c>
      <c r="Z10" s="17">
        <v>0.12606337951955299</v>
      </c>
      <c r="AA10" s="17">
        <v>0.16250404529755799</v>
      </c>
      <c r="AB10" s="17">
        <v>7.3289272817891493E-2</v>
      </c>
      <c r="AC10" s="17">
        <v>0.30512440036034499</v>
      </c>
      <c r="AD10" s="17">
        <v>0.24603253567128</v>
      </c>
      <c r="AE10" s="17">
        <v>0</v>
      </c>
      <c r="AF10" s="17">
        <v>0</v>
      </c>
      <c r="AG10" s="17">
        <v>0.21206842729387601</v>
      </c>
      <c r="AH10" s="17">
        <v>0</v>
      </c>
      <c r="AI10" s="17"/>
      <c r="AJ10" s="17">
        <v>0.15225482154139899</v>
      </c>
      <c r="AK10" s="17">
        <v>0.14958984240591899</v>
      </c>
      <c r="AL10" s="17"/>
      <c r="AM10" s="17">
        <v>0.16914800141078401</v>
      </c>
    </row>
    <row r="11" spans="2:39" x14ac:dyDescent="0.35">
      <c r="B11" s="18" t="s">
        <v>134</v>
      </c>
      <c r="C11" s="17">
        <v>0.42507422318953098</v>
      </c>
      <c r="D11" s="17">
        <v>0.37184724113829098</v>
      </c>
      <c r="E11" s="17">
        <v>0.47809086281353802</v>
      </c>
      <c r="F11" s="17"/>
      <c r="G11" s="17">
        <v>0.45517567367217499</v>
      </c>
      <c r="H11" s="17">
        <v>0.41765765184831699</v>
      </c>
      <c r="I11" s="17">
        <v>0.43556717337512302</v>
      </c>
      <c r="J11" s="17">
        <v>0.45923192254471301</v>
      </c>
      <c r="K11" s="17">
        <v>0.45531201927509202</v>
      </c>
      <c r="L11" s="17">
        <v>0.34038507443252303</v>
      </c>
      <c r="M11" s="17"/>
      <c r="N11" s="17">
        <v>0.49498834270765302</v>
      </c>
      <c r="O11" s="17">
        <v>0.48659875608942099</v>
      </c>
      <c r="P11" s="17">
        <v>0.37756730953865703</v>
      </c>
      <c r="Q11" s="17">
        <v>0.39685545189783</v>
      </c>
      <c r="R11" s="17">
        <v>0.42526758095252498</v>
      </c>
      <c r="S11" s="17">
        <v>0.26828315822502702</v>
      </c>
      <c r="T11" s="17">
        <v>0.31542536245547897</v>
      </c>
      <c r="U11" s="17">
        <v>0.42569039129935099</v>
      </c>
      <c r="V11" s="17">
        <v>0.48143842996111702</v>
      </c>
      <c r="W11" s="17">
        <v>0.41019424390651799</v>
      </c>
      <c r="X11" s="17">
        <v>0.58935748951408495</v>
      </c>
      <c r="Y11" s="17">
        <v>0.42830047142410099</v>
      </c>
      <c r="Z11" s="17">
        <v>0.48354051260308301</v>
      </c>
      <c r="AA11" s="17">
        <v>0.27431623402983701</v>
      </c>
      <c r="AB11" s="17">
        <v>0.483667140207097</v>
      </c>
      <c r="AC11" s="17">
        <v>0.38874296773888301</v>
      </c>
      <c r="AD11" s="17">
        <v>0.31488212707470598</v>
      </c>
      <c r="AE11" s="17">
        <v>1</v>
      </c>
      <c r="AF11" s="17">
        <v>0.48005185490400099</v>
      </c>
      <c r="AG11" s="17">
        <v>0.42790388544180502</v>
      </c>
      <c r="AH11" s="17">
        <v>0.56854950175698404</v>
      </c>
      <c r="AI11" s="17"/>
      <c r="AJ11" s="17">
        <v>0.433123882664813</v>
      </c>
      <c r="AK11" s="17">
        <v>0.42249000972306799</v>
      </c>
      <c r="AL11" s="17"/>
      <c r="AM11" s="17">
        <v>0.38379879352989799</v>
      </c>
    </row>
    <row r="12" spans="2:39" x14ac:dyDescent="0.35">
      <c r="B12" s="18" t="s">
        <v>135</v>
      </c>
      <c r="C12" s="17">
        <v>0.241399459715055</v>
      </c>
      <c r="D12" s="17">
        <v>0.235433438423546</v>
      </c>
      <c r="E12" s="17">
        <v>0.244386350105671</v>
      </c>
      <c r="F12" s="17"/>
      <c r="G12" s="17">
        <v>0.20342139997461101</v>
      </c>
      <c r="H12" s="17">
        <v>0.26636911698946503</v>
      </c>
      <c r="I12" s="17">
        <v>0.25873717639301003</v>
      </c>
      <c r="J12" s="17">
        <v>0.20422544485986399</v>
      </c>
      <c r="K12" s="17">
        <v>0.20325890305194</v>
      </c>
      <c r="L12" s="17">
        <v>0.29544750791284402</v>
      </c>
      <c r="M12" s="17"/>
      <c r="N12" s="17">
        <v>0.22082949331749999</v>
      </c>
      <c r="O12" s="17">
        <v>0.158916173531188</v>
      </c>
      <c r="P12" s="17">
        <v>0.21239638070918501</v>
      </c>
      <c r="Q12" s="17">
        <v>0.35664858800889598</v>
      </c>
      <c r="R12" s="17">
        <v>0.244507332722746</v>
      </c>
      <c r="S12" s="17">
        <v>0.29198521608405598</v>
      </c>
      <c r="T12" s="17">
        <v>0.38587737999416399</v>
      </c>
      <c r="U12" s="17">
        <v>0.33436936192908301</v>
      </c>
      <c r="V12" s="17">
        <v>7.6944703737894304E-2</v>
      </c>
      <c r="W12" s="17">
        <v>0.271095902416225</v>
      </c>
      <c r="X12" s="17">
        <v>8.8518200895703794E-2</v>
      </c>
      <c r="Y12" s="17">
        <v>0.29216582948127101</v>
      </c>
      <c r="Z12" s="17">
        <v>0.16011623030700001</v>
      </c>
      <c r="AA12" s="17">
        <v>0.39749707740182499</v>
      </c>
      <c r="AB12" s="17">
        <v>0.21030288201310901</v>
      </c>
      <c r="AC12" s="17">
        <v>0.136061189211967</v>
      </c>
      <c r="AD12" s="17">
        <v>0.120500973407002</v>
      </c>
      <c r="AE12" s="17">
        <v>0</v>
      </c>
      <c r="AF12" s="17">
        <v>0.44510456115626001</v>
      </c>
      <c r="AG12" s="17">
        <v>0.163772228281161</v>
      </c>
      <c r="AH12" s="17">
        <v>0</v>
      </c>
      <c r="AI12" s="17"/>
      <c r="AJ12" s="17">
        <v>0.260528071069759</v>
      </c>
      <c r="AK12" s="17">
        <v>0.23274444350185799</v>
      </c>
      <c r="AL12" s="17"/>
      <c r="AM12" s="17">
        <v>0.256054248332379</v>
      </c>
    </row>
    <row r="13" spans="2:39" x14ac:dyDescent="0.35">
      <c r="B13" s="18" t="s">
        <v>136</v>
      </c>
      <c r="C13" s="17">
        <v>6.0791068134165203E-2</v>
      </c>
      <c r="D13" s="17">
        <v>7.3147407845052595E-2</v>
      </c>
      <c r="E13" s="17">
        <v>4.9068145768383302E-2</v>
      </c>
      <c r="F13" s="17"/>
      <c r="G13" s="17">
        <v>4.8558903457277702E-2</v>
      </c>
      <c r="H13" s="17">
        <v>6.3683403603212202E-2</v>
      </c>
      <c r="I13" s="17">
        <v>6.6797217531299094E-2</v>
      </c>
      <c r="J13" s="17">
        <v>7.2771152906153297E-2</v>
      </c>
      <c r="K13" s="17">
        <v>4.9931413616341701E-2</v>
      </c>
      <c r="L13" s="17">
        <v>5.7255445728154102E-2</v>
      </c>
      <c r="M13" s="17"/>
      <c r="N13" s="17">
        <v>0.110299645733704</v>
      </c>
      <c r="O13" s="17">
        <v>8.6222056144509104E-2</v>
      </c>
      <c r="P13" s="17">
        <v>8.1076351123099299E-2</v>
      </c>
      <c r="Q13" s="17">
        <v>7.9138200410550696E-2</v>
      </c>
      <c r="R13" s="17">
        <v>5.3347079559624401E-2</v>
      </c>
      <c r="S13" s="17">
        <v>0</v>
      </c>
      <c r="T13" s="17">
        <v>2.0337976893717299E-2</v>
      </c>
      <c r="U13" s="17">
        <v>3.7359595653127999E-2</v>
      </c>
      <c r="V13" s="17">
        <v>7.0810673308731004E-2</v>
      </c>
      <c r="W13" s="17">
        <v>3.1678933716811603E-2</v>
      </c>
      <c r="X13" s="17">
        <v>0</v>
      </c>
      <c r="Y13" s="17">
        <v>1.9314949269972799E-2</v>
      </c>
      <c r="Z13" s="17">
        <v>0.112632295953428</v>
      </c>
      <c r="AA13" s="17">
        <v>0</v>
      </c>
      <c r="AB13" s="17">
        <v>0.17319350662324801</v>
      </c>
      <c r="AC13" s="17">
        <v>9.1337599903163397E-2</v>
      </c>
      <c r="AD13" s="17">
        <v>3.0929485881419801E-2</v>
      </c>
      <c r="AE13" s="17">
        <v>0</v>
      </c>
      <c r="AF13" s="17">
        <v>0</v>
      </c>
      <c r="AG13" s="17">
        <v>0</v>
      </c>
      <c r="AH13" s="17">
        <v>0</v>
      </c>
      <c r="AI13" s="17"/>
      <c r="AJ13" s="17">
        <v>6.5258512035022101E-2</v>
      </c>
      <c r="AK13" s="17">
        <v>5.8025103324297701E-2</v>
      </c>
      <c r="AL13" s="17"/>
      <c r="AM13" s="17">
        <v>7.0347252646206601E-2</v>
      </c>
    </row>
    <row r="14" spans="2:39" x14ac:dyDescent="0.35">
      <c r="B14" s="18" t="s">
        <v>62</v>
      </c>
      <c r="C14" s="17">
        <v>2.0485844654526499E-2</v>
      </c>
      <c r="D14" s="17">
        <v>2.02647235477156E-2</v>
      </c>
      <c r="E14" s="17">
        <v>2.0774716000737301E-2</v>
      </c>
      <c r="F14" s="17"/>
      <c r="G14" s="17">
        <v>1.11319165530522E-2</v>
      </c>
      <c r="H14" s="17">
        <v>0</v>
      </c>
      <c r="I14" s="17">
        <v>5.91833992685815E-3</v>
      </c>
      <c r="J14" s="17">
        <v>1.9107653112591199E-2</v>
      </c>
      <c r="K14" s="17">
        <v>9.9811241433770004E-3</v>
      </c>
      <c r="L14" s="17">
        <v>7.11274949461186E-2</v>
      </c>
      <c r="M14" s="17"/>
      <c r="N14" s="17">
        <v>0</v>
      </c>
      <c r="O14" s="17">
        <v>2.3675762623676402E-2</v>
      </c>
      <c r="P14" s="17">
        <v>0</v>
      </c>
      <c r="Q14" s="17">
        <v>1.46199997368377E-2</v>
      </c>
      <c r="R14" s="17">
        <v>2.5804856392019099E-2</v>
      </c>
      <c r="S14" s="17">
        <v>2.9553771859794201E-2</v>
      </c>
      <c r="T14" s="17">
        <v>3.3031232101603997E-2</v>
      </c>
      <c r="U14" s="17">
        <v>0</v>
      </c>
      <c r="V14" s="17">
        <v>0</v>
      </c>
      <c r="W14" s="17">
        <v>4.8978524438166998E-2</v>
      </c>
      <c r="X14" s="17">
        <v>0</v>
      </c>
      <c r="Y14" s="17">
        <v>0</v>
      </c>
      <c r="Z14" s="17">
        <v>0</v>
      </c>
      <c r="AA14" s="17">
        <v>5.9688691694239598E-2</v>
      </c>
      <c r="AB14" s="17">
        <v>0</v>
      </c>
      <c r="AC14" s="17">
        <v>0</v>
      </c>
      <c r="AD14" s="17">
        <v>0.12078424228415401</v>
      </c>
      <c r="AE14" s="17">
        <v>0</v>
      </c>
      <c r="AF14" s="17">
        <v>0</v>
      </c>
      <c r="AG14" s="17">
        <v>0</v>
      </c>
      <c r="AH14" s="17">
        <v>0</v>
      </c>
      <c r="AI14" s="17"/>
      <c r="AJ14" s="17">
        <v>9.3456587451202697E-4</v>
      </c>
      <c r="AK14" s="17">
        <v>2.30653219145046E-2</v>
      </c>
      <c r="AL14" s="17"/>
      <c r="AM14" s="17">
        <v>1.1895924035819001E-3</v>
      </c>
    </row>
    <row r="15" spans="2:39" x14ac:dyDescent="0.35">
      <c r="B15" s="18" t="s">
        <v>137</v>
      </c>
      <c r="C15" s="21">
        <v>0.25224940430672199</v>
      </c>
      <c r="D15" s="21">
        <v>0.29930718904539499</v>
      </c>
      <c r="E15" s="21">
        <v>0.20767992531166901</v>
      </c>
      <c r="F15" s="21"/>
      <c r="G15" s="21">
        <v>0.28171210634288502</v>
      </c>
      <c r="H15" s="21">
        <v>0.25228982755900597</v>
      </c>
      <c r="I15" s="21">
        <v>0.23298009277371001</v>
      </c>
      <c r="J15" s="21">
        <v>0.24466382657667901</v>
      </c>
      <c r="K15" s="21">
        <v>0.28151653991324899</v>
      </c>
      <c r="L15" s="21">
        <v>0.23578447698036101</v>
      </c>
      <c r="M15" s="21"/>
      <c r="N15" s="21">
        <v>0.17388251824114301</v>
      </c>
      <c r="O15" s="21">
        <v>0.24458725161120501</v>
      </c>
      <c r="P15" s="21">
        <v>0.32895995862905802</v>
      </c>
      <c r="Q15" s="21">
        <v>0.15273775994588601</v>
      </c>
      <c r="R15" s="21">
        <v>0.25107315037308597</v>
      </c>
      <c r="S15" s="21">
        <v>0.41017785383112298</v>
      </c>
      <c r="T15" s="21">
        <v>0.24532804855503601</v>
      </c>
      <c r="U15" s="21">
        <v>0.20258065111843801</v>
      </c>
      <c r="V15" s="21">
        <v>0.37080619299225798</v>
      </c>
      <c r="W15" s="21">
        <v>0.238052395522279</v>
      </c>
      <c r="X15" s="21">
        <v>0.32212430959021199</v>
      </c>
      <c r="Y15" s="21">
        <v>0.26021874982465398</v>
      </c>
      <c r="Z15" s="21">
        <v>0.24371096113648899</v>
      </c>
      <c r="AA15" s="21">
        <v>0.26849799687409798</v>
      </c>
      <c r="AB15" s="21">
        <v>0.13283647115654601</v>
      </c>
      <c r="AC15" s="21">
        <v>0.38385824314598599</v>
      </c>
      <c r="AD15" s="21">
        <v>0.41290317135271798</v>
      </c>
      <c r="AE15" s="21">
        <v>0</v>
      </c>
      <c r="AF15" s="21">
        <v>7.4843583939738598E-2</v>
      </c>
      <c r="AG15" s="21">
        <v>0.40832388627703398</v>
      </c>
      <c r="AH15" s="21">
        <v>0.43145049824301601</v>
      </c>
      <c r="AI15" s="21"/>
      <c r="AJ15" s="21">
        <v>0.24015496835589401</v>
      </c>
      <c r="AK15" s="21">
        <v>0.26367512153627098</v>
      </c>
      <c r="AL15" s="21"/>
      <c r="AM15" s="21">
        <v>0.28861011308793399</v>
      </c>
    </row>
    <row r="16" spans="2:39" x14ac:dyDescent="0.35">
      <c r="B16" s="18" t="s">
        <v>138</v>
      </c>
      <c r="C16" s="21">
        <v>0.30219052784922001</v>
      </c>
      <c r="D16" s="21">
        <v>0.308580846268599</v>
      </c>
      <c r="E16" s="21">
        <v>0.29345449587405498</v>
      </c>
      <c r="F16" s="21"/>
      <c r="G16" s="21">
        <v>0.25198030343188799</v>
      </c>
      <c r="H16" s="21">
        <v>0.33005252059267698</v>
      </c>
      <c r="I16" s="21">
        <v>0.325534393924309</v>
      </c>
      <c r="J16" s="21">
        <v>0.27699659776601698</v>
      </c>
      <c r="K16" s="21">
        <v>0.25319031666828201</v>
      </c>
      <c r="L16" s="21">
        <v>0.35270295364099802</v>
      </c>
      <c r="M16" s="21"/>
      <c r="N16" s="21">
        <v>0.331129139051204</v>
      </c>
      <c r="O16" s="21">
        <v>0.24513822967569701</v>
      </c>
      <c r="P16" s="21">
        <v>0.29347273183228501</v>
      </c>
      <c r="Q16" s="21">
        <v>0.43578678841944601</v>
      </c>
      <c r="R16" s="21">
        <v>0.29785441228236997</v>
      </c>
      <c r="S16" s="21">
        <v>0.29198521608405598</v>
      </c>
      <c r="T16" s="21">
        <v>0.40621535688788102</v>
      </c>
      <c r="U16" s="21">
        <v>0.37172895758221097</v>
      </c>
      <c r="V16" s="21">
        <v>0.147755377046625</v>
      </c>
      <c r="W16" s="21">
        <v>0.30277483613303702</v>
      </c>
      <c r="X16" s="21">
        <v>8.8518200895703794E-2</v>
      </c>
      <c r="Y16" s="21">
        <v>0.31148077875124403</v>
      </c>
      <c r="Z16" s="21">
        <v>0.272748526260428</v>
      </c>
      <c r="AA16" s="21">
        <v>0.39749707740182499</v>
      </c>
      <c r="AB16" s="21">
        <v>0.38349638863635699</v>
      </c>
      <c r="AC16" s="21">
        <v>0.22739878911513101</v>
      </c>
      <c r="AD16" s="21">
        <v>0.151430459288422</v>
      </c>
      <c r="AE16" s="21">
        <v>0</v>
      </c>
      <c r="AF16" s="21">
        <v>0.44510456115626001</v>
      </c>
      <c r="AG16" s="21">
        <v>0.163772228281161</v>
      </c>
      <c r="AH16" s="21">
        <v>0</v>
      </c>
      <c r="AI16" s="21"/>
      <c r="AJ16" s="21">
        <v>0.32578658310478098</v>
      </c>
      <c r="AK16" s="21">
        <v>0.29076954682615602</v>
      </c>
      <c r="AL16" s="21"/>
      <c r="AM16" s="21">
        <v>0.326401500978586</v>
      </c>
    </row>
    <row r="17" spans="2:39" x14ac:dyDescent="0.35">
      <c r="B17" s="18" t="s">
        <v>139</v>
      </c>
      <c r="C17" s="22">
        <v>-4.9941123542497801E-2</v>
      </c>
      <c r="D17" s="22">
        <v>-9.2736572232038402E-3</v>
      </c>
      <c r="E17" s="22">
        <v>-8.5774570562385299E-2</v>
      </c>
      <c r="F17" s="22"/>
      <c r="G17" s="22">
        <v>2.97318029109967E-2</v>
      </c>
      <c r="H17" s="22">
        <v>-7.7762693033671296E-2</v>
      </c>
      <c r="I17" s="22">
        <v>-9.2554301150599205E-2</v>
      </c>
      <c r="J17" s="22">
        <v>-3.2332771189338499E-2</v>
      </c>
      <c r="K17" s="22">
        <v>2.8326223244967402E-2</v>
      </c>
      <c r="L17" s="22">
        <v>-0.116918476660637</v>
      </c>
      <c r="M17" s="22"/>
      <c r="N17" s="22">
        <v>-0.15724662081006199</v>
      </c>
      <c r="O17" s="22">
        <v>-5.5097806449258503E-4</v>
      </c>
      <c r="P17" s="22">
        <v>3.5487226796773498E-2</v>
      </c>
      <c r="Q17" s="22">
        <v>-0.28304902847356</v>
      </c>
      <c r="R17" s="22">
        <v>-4.6781261909284597E-2</v>
      </c>
      <c r="S17" s="22">
        <v>0.11819263774706699</v>
      </c>
      <c r="T17" s="22">
        <v>-0.16088730833284501</v>
      </c>
      <c r="U17" s="22">
        <v>-0.16914830646377299</v>
      </c>
      <c r="V17" s="22">
        <v>0.223050815945632</v>
      </c>
      <c r="W17" s="22">
        <v>-6.4722440610757798E-2</v>
      </c>
      <c r="X17" s="22">
        <v>0.23360610869450801</v>
      </c>
      <c r="Y17" s="22">
        <v>-5.1262028926589799E-2</v>
      </c>
      <c r="Z17" s="22">
        <v>-2.9037565123938899E-2</v>
      </c>
      <c r="AA17" s="22">
        <v>-0.12899908052772599</v>
      </c>
      <c r="AB17" s="22">
        <v>-0.25065991747981098</v>
      </c>
      <c r="AC17" s="22">
        <v>0.15645945403085501</v>
      </c>
      <c r="AD17" s="22">
        <v>0.26147271206429701</v>
      </c>
      <c r="AE17" s="22">
        <v>0</v>
      </c>
      <c r="AF17" s="22">
        <v>-0.37026097721652201</v>
      </c>
      <c r="AG17" s="22">
        <v>0.244551657995873</v>
      </c>
      <c r="AH17" s="22">
        <v>0.43145049824301601</v>
      </c>
      <c r="AI17" s="22"/>
      <c r="AJ17" s="22">
        <v>-8.5631614748887599E-2</v>
      </c>
      <c r="AK17" s="22">
        <v>-2.7094425289884799E-2</v>
      </c>
      <c r="AL17" s="22"/>
      <c r="AM17" s="22">
        <v>-3.7791387890651798E-2</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522</v>
      </c>
      <c r="D7" s="10">
        <v>269</v>
      </c>
      <c r="E7" s="10">
        <v>252</v>
      </c>
      <c r="F7" s="10"/>
      <c r="G7" s="10">
        <v>88</v>
      </c>
      <c r="H7" s="10">
        <v>99</v>
      </c>
      <c r="I7" s="10">
        <v>108</v>
      </c>
      <c r="J7" s="10">
        <v>124</v>
      </c>
      <c r="K7" s="10">
        <v>69</v>
      </c>
      <c r="L7" s="10">
        <v>34</v>
      </c>
      <c r="M7" s="10"/>
      <c r="N7" s="10">
        <v>21</v>
      </c>
      <c r="O7" s="10">
        <v>109</v>
      </c>
      <c r="P7" s="10">
        <v>86</v>
      </c>
      <c r="Q7" s="10">
        <v>34</v>
      </c>
      <c r="R7" s="10">
        <v>60</v>
      </c>
      <c r="S7" s="10">
        <v>6</v>
      </c>
      <c r="T7" s="10">
        <v>59</v>
      </c>
      <c r="U7" s="10">
        <v>10</v>
      </c>
      <c r="V7" s="10">
        <v>13</v>
      </c>
      <c r="W7" s="10">
        <v>44</v>
      </c>
      <c r="X7" s="10">
        <v>11</v>
      </c>
      <c r="Y7" s="10">
        <v>12</v>
      </c>
      <c r="Z7" s="10">
        <v>15</v>
      </c>
      <c r="AA7" s="10">
        <v>11</v>
      </c>
      <c r="AB7" s="10">
        <v>10</v>
      </c>
      <c r="AC7" s="10">
        <v>6</v>
      </c>
      <c r="AD7" s="10">
        <v>6</v>
      </c>
      <c r="AE7" s="10" t="s">
        <v>84</v>
      </c>
      <c r="AF7" s="10">
        <v>2</v>
      </c>
      <c r="AG7" s="10">
        <v>4</v>
      </c>
      <c r="AH7" s="10">
        <v>1</v>
      </c>
      <c r="AI7" s="10"/>
      <c r="AJ7" s="10">
        <v>237</v>
      </c>
      <c r="AK7" s="10">
        <v>275</v>
      </c>
      <c r="AL7" s="10"/>
      <c r="AM7" s="10">
        <v>271</v>
      </c>
    </row>
    <row r="8" spans="2:39" ht="30" customHeight="1" x14ac:dyDescent="0.35">
      <c r="B8" s="11" t="s">
        <v>20</v>
      </c>
      <c r="C8" s="11">
        <v>530</v>
      </c>
      <c r="D8" s="11">
        <v>259</v>
      </c>
      <c r="E8" s="11">
        <v>270</v>
      </c>
      <c r="F8" s="11"/>
      <c r="G8" s="11">
        <v>57</v>
      </c>
      <c r="H8" s="11">
        <v>84</v>
      </c>
      <c r="I8" s="11">
        <v>106</v>
      </c>
      <c r="J8" s="11">
        <v>93</v>
      </c>
      <c r="K8" s="11">
        <v>92</v>
      </c>
      <c r="L8" s="11">
        <v>98</v>
      </c>
      <c r="M8" s="11"/>
      <c r="N8" s="11">
        <v>28</v>
      </c>
      <c r="O8" s="11">
        <v>109</v>
      </c>
      <c r="P8" s="11">
        <v>71</v>
      </c>
      <c r="Q8" s="11">
        <v>38</v>
      </c>
      <c r="R8" s="11">
        <v>64</v>
      </c>
      <c r="S8" s="11">
        <v>4</v>
      </c>
      <c r="T8" s="11">
        <v>53</v>
      </c>
      <c r="U8" s="11">
        <v>15</v>
      </c>
      <c r="V8" s="11">
        <v>19</v>
      </c>
      <c r="W8" s="11">
        <v>46</v>
      </c>
      <c r="X8" s="11">
        <v>18</v>
      </c>
      <c r="Y8" s="11">
        <v>8</v>
      </c>
      <c r="Z8" s="11">
        <v>15</v>
      </c>
      <c r="AA8" s="11">
        <v>11</v>
      </c>
      <c r="AB8" s="11">
        <v>14</v>
      </c>
      <c r="AC8" s="11">
        <v>4</v>
      </c>
      <c r="AD8" s="11">
        <v>5</v>
      </c>
      <c r="AE8" s="11" t="s">
        <v>84</v>
      </c>
      <c r="AF8" s="11">
        <v>5</v>
      </c>
      <c r="AG8" s="11">
        <v>3</v>
      </c>
      <c r="AH8" s="11">
        <v>1</v>
      </c>
      <c r="AI8" s="11"/>
      <c r="AJ8" s="11">
        <v>160</v>
      </c>
      <c r="AK8" s="11">
        <v>362</v>
      </c>
      <c r="AL8" s="11"/>
      <c r="AM8" s="11">
        <v>241</v>
      </c>
    </row>
    <row r="9" spans="2:39" x14ac:dyDescent="0.35">
      <c r="B9" s="18" t="s">
        <v>132</v>
      </c>
      <c r="C9" s="17">
        <v>0.13862184315235401</v>
      </c>
      <c r="D9" s="17">
        <v>0.13310416031896699</v>
      </c>
      <c r="E9" s="17">
        <v>0.14458128014434901</v>
      </c>
      <c r="F9" s="17"/>
      <c r="G9" s="17">
        <v>0.23919614856338001</v>
      </c>
      <c r="H9" s="17">
        <v>0.13638725261485399</v>
      </c>
      <c r="I9" s="17">
        <v>0.18027905784975001</v>
      </c>
      <c r="J9" s="17">
        <v>9.7826629723146999E-2</v>
      </c>
      <c r="K9" s="17">
        <v>0.134347104025376</v>
      </c>
      <c r="L9" s="17">
        <v>7.9613705657818501E-2</v>
      </c>
      <c r="M9" s="17"/>
      <c r="N9" s="17">
        <v>0.166908720493291</v>
      </c>
      <c r="O9" s="17">
        <v>0.14404881055482199</v>
      </c>
      <c r="P9" s="17">
        <v>0.104972718776899</v>
      </c>
      <c r="Q9" s="17">
        <v>0.17267598698268599</v>
      </c>
      <c r="R9" s="17">
        <v>9.6084563527340003E-2</v>
      </c>
      <c r="S9" s="17">
        <v>0.404834515534156</v>
      </c>
      <c r="T9" s="17">
        <v>0.118261939792157</v>
      </c>
      <c r="U9" s="17">
        <v>0.119534538168497</v>
      </c>
      <c r="V9" s="17">
        <v>0.29931424000804602</v>
      </c>
      <c r="W9" s="17">
        <v>0.226155399160577</v>
      </c>
      <c r="X9" s="17">
        <v>3.86302410883054E-2</v>
      </c>
      <c r="Y9" s="17">
        <v>2.83124576660558E-2</v>
      </c>
      <c r="Z9" s="17">
        <v>0.18503044531620799</v>
      </c>
      <c r="AA9" s="17">
        <v>2.8697029012682299E-2</v>
      </c>
      <c r="AB9" s="17">
        <v>9.5664405724138396E-2</v>
      </c>
      <c r="AC9" s="17">
        <v>0.139211116718126</v>
      </c>
      <c r="AD9" s="17">
        <v>0.148861033663064</v>
      </c>
      <c r="AE9" s="17" t="s">
        <v>85</v>
      </c>
      <c r="AF9" s="17">
        <v>0</v>
      </c>
      <c r="AG9" s="17">
        <v>0.30930814185454403</v>
      </c>
      <c r="AH9" s="17">
        <v>0</v>
      </c>
      <c r="AI9" s="17"/>
      <c r="AJ9" s="17">
        <v>0.17668740002303801</v>
      </c>
      <c r="AK9" s="17">
        <v>0.124986478840629</v>
      </c>
      <c r="AL9" s="17"/>
      <c r="AM9" s="17">
        <v>0.16497668597182699</v>
      </c>
    </row>
    <row r="10" spans="2:39" x14ac:dyDescent="0.35">
      <c r="B10" s="18" t="s">
        <v>133</v>
      </c>
      <c r="C10" s="17">
        <v>0.43780254407162</v>
      </c>
      <c r="D10" s="17">
        <v>0.43303212199015501</v>
      </c>
      <c r="E10" s="17">
        <v>0.44446399820761701</v>
      </c>
      <c r="F10" s="17"/>
      <c r="G10" s="17">
        <v>0.48674793611219702</v>
      </c>
      <c r="H10" s="17">
        <v>0.54946787399131503</v>
      </c>
      <c r="I10" s="17">
        <v>0.42151213961773598</v>
      </c>
      <c r="J10" s="17">
        <v>0.49006227994599999</v>
      </c>
      <c r="K10" s="17">
        <v>0.37010369888233802</v>
      </c>
      <c r="L10" s="17">
        <v>0.34605512628601598</v>
      </c>
      <c r="M10" s="17"/>
      <c r="N10" s="17">
        <v>0.50749708511549996</v>
      </c>
      <c r="O10" s="17">
        <v>0.43108565310632901</v>
      </c>
      <c r="P10" s="17">
        <v>0.49498918020173099</v>
      </c>
      <c r="Q10" s="17">
        <v>0.35978859561898602</v>
      </c>
      <c r="R10" s="17">
        <v>0.36906041936412598</v>
      </c>
      <c r="S10" s="17">
        <v>0.18112680569946399</v>
      </c>
      <c r="T10" s="17">
        <v>0.39599465372703102</v>
      </c>
      <c r="U10" s="17">
        <v>0.40507738082682498</v>
      </c>
      <c r="V10" s="17">
        <v>0.43260099709074401</v>
      </c>
      <c r="W10" s="17">
        <v>0.47457112309069399</v>
      </c>
      <c r="X10" s="17">
        <v>0.48056270839562099</v>
      </c>
      <c r="Y10" s="17">
        <v>0.54786675282685104</v>
      </c>
      <c r="Z10" s="17">
        <v>0.45734269059796701</v>
      </c>
      <c r="AA10" s="17">
        <v>0.60626608375648905</v>
      </c>
      <c r="AB10" s="17">
        <v>0.51444347635887699</v>
      </c>
      <c r="AC10" s="17">
        <v>0.57299788795571904</v>
      </c>
      <c r="AD10" s="17">
        <v>0.34029220006781602</v>
      </c>
      <c r="AE10" s="17" t="s">
        <v>85</v>
      </c>
      <c r="AF10" s="17">
        <v>0</v>
      </c>
      <c r="AG10" s="17">
        <v>0.40444740336496598</v>
      </c>
      <c r="AH10" s="17">
        <v>1</v>
      </c>
      <c r="AI10" s="17"/>
      <c r="AJ10" s="17">
        <v>0.46333380848009298</v>
      </c>
      <c r="AK10" s="17">
        <v>0.43093089177919203</v>
      </c>
      <c r="AL10" s="17"/>
      <c r="AM10" s="17">
        <v>0.57138419388627704</v>
      </c>
    </row>
    <row r="11" spans="2:39" x14ac:dyDescent="0.35">
      <c r="B11" s="18" t="s">
        <v>134</v>
      </c>
      <c r="C11" s="17">
        <v>0.348943366527381</v>
      </c>
      <c r="D11" s="17">
        <v>0.34260373632377999</v>
      </c>
      <c r="E11" s="17">
        <v>0.356690794465366</v>
      </c>
      <c r="F11" s="17"/>
      <c r="G11" s="17">
        <v>0.20715794897477699</v>
      </c>
      <c r="H11" s="17">
        <v>0.25653139391901503</v>
      </c>
      <c r="I11" s="17">
        <v>0.36808778916061402</v>
      </c>
      <c r="J11" s="17">
        <v>0.34454231166804899</v>
      </c>
      <c r="K11" s="17">
        <v>0.378781436300408</v>
      </c>
      <c r="L11" s="17">
        <v>0.46547913500326699</v>
      </c>
      <c r="M11" s="17"/>
      <c r="N11" s="17">
        <v>0.29973877497747797</v>
      </c>
      <c r="O11" s="17">
        <v>0.306793063639478</v>
      </c>
      <c r="P11" s="17">
        <v>0.35632489331459399</v>
      </c>
      <c r="Q11" s="17">
        <v>0.44715325663295702</v>
      </c>
      <c r="R11" s="17">
        <v>0.47181414370351599</v>
      </c>
      <c r="S11" s="17">
        <v>0.32277257691829903</v>
      </c>
      <c r="T11" s="17">
        <v>0.41620839612541999</v>
      </c>
      <c r="U11" s="17">
        <v>0.475388081004678</v>
      </c>
      <c r="V11" s="17">
        <v>0.16149850043462999</v>
      </c>
      <c r="W11" s="17">
        <v>0.28144942730140599</v>
      </c>
      <c r="X11" s="17">
        <v>0.48080705051607298</v>
      </c>
      <c r="Y11" s="17">
        <v>6.75154757543837E-2</v>
      </c>
      <c r="Z11" s="17">
        <v>0.31003973630285397</v>
      </c>
      <c r="AA11" s="17">
        <v>0.117557879807029</v>
      </c>
      <c r="AB11" s="17">
        <v>0.38989211791698403</v>
      </c>
      <c r="AC11" s="17">
        <v>0.28779099532615499</v>
      </c>
      <c r="AD11" s="17">
        <v>0.11013396199905399</v>
      </c>
      <c r="AE11" s="17" t="s">
        <v>85</v>
      </c>
      <c r="AF11" s="17">
        <v>0.29087576049275998</v>
      </c>
      <c r="AG11" s="17">
        <v>0.28624445478048899</v>
      </c>
      <c r="AH11" s="17">
        <v>0</v>
      </c>
      <c r="AI11" s="17"/>
      <c r="AJ11" s="17">
        <v>0.31462003440467001</v>
      </c>
      <c r="AK11" s="17">
        <v>0.35934543532757501</v>
      </c>
      <c r="AL11" s="17"/>
      <c r="AM11" s="17">
        <v>0.229812057390339</v>
      </c>
    </row>
    <row r="12" spans="2:39" x14ac:dyDescent="0.35">
      <c r="B12" s="18" t="s">
        <v>135</v>
      </c>
      <c r="C12" s="17">
        <v>4.1463619845026702E-2</v>
      </c>
      <c r="D12" s="17">
        <v>5.00006794739885E-2</v>
      </c>
      <c r="E12" s="17">
        <v>3.3457845655939303E-2</v>
      </c>
      <c r="F12" s="17"/>
      <c r="G12" s="17">
        <v>4.43907210367376E-2</v>
      </c>
      <c r="H12" s="17">
        <v>3.8433714920761398E-2</v>
      </c>
      <c r="I12" s="17">
        <v>2.2964608637760401E-2</v>
      </c>
      <c r="J12" s="17">
        <v>3.1348981365157E-2</v>
      </c>
      <c r="K12" s="17">
        <v>6.8224899417815302E-2</v>
      </c>
      <c r="L12" s="17">
        <v>4.6725038813291701E-2</v>
      </c>
      <c r="M12" s="17"/>
      <c r="N12" s="17">
        <v>2.5855419413730801E-2</v>
      </c>
      <c r="O12" s="17">
        <v>1.42236151307298E-2</v>
      </c>
      <c r="P12" s="17">
        <v>1.03305055645041E-2</v>
      </c>
      <c r="Q12" s="17">
        <v>2.0382160765370801E-2</v>
      </c>
      <c r="R12" s="17">
        <v>4.5148352817580402E-2</v>
      </c>
      <c r="S12" s="17">
        <v>0</v>
      </c>
      <c r="T12" s="17">
        <v>5.76159261129323E-2</v>
      </c>
      <c r="U12" s="17">
        <v>0</v>
      </c>
      <c r="V12" s="17">
        <v>0.10658626246658</v>
      </c>
      <c r="W12" s="17">
        <v>0</v>
      </c>
      <c r="X12" s="17">
        <v>0</v>
      </c>
      <c r="Y12" s="17">
        <v>0.35630531375270902</v>
      </c>
      <c r="Z12" s="17">
        <v>4.7587127782970799E-2</v>
      </c>
      <c r="AA12" s="17">
        <v>0.247479007423799</v>
      </c>
      <c r="AB12" s="17">
        <v>0</v>
      </c>
      <c r="AC12" s="17">
        <v>0</v>
      </c>
      <c r="AD12" s="17">
        <v>0.189195284864281</v>
      </c>
      <c r="AE12" s="17" t="s">
        <v>85</v>
      </c>
      <c r="AF12" s="17">
        <v>0.70912423950724002</v>
      </c>
      <c r="AG12" s="17">
        <v>0</v>
      </c>
      <c r="AH12" s="17">
        <v>0</v>
      </c>
      <c r="AI12" s="17"/>
      <c r="AJ12" s="17">
        <v>3.1757104587965303E-2</v>
      </c>
      <c r="AK12" s="17">
        <v>4.6697442157297202E-2</v>
      </c>
      <c r="AL12" s="17"/>
      <c r="AM12" s="17">
        <v>2.3137810259685899E-2</v>
      </c>
    </row>
    <row r="13" spans="2:39" x14ac:dyDescent="0.35">
      <c r="B13" s="18" t="s">
        <v>136</v>
      </c>
      <c r="C13" s="17">
        <v>8.6229969228232596E-3</v>
      </c>
      <c r="D13" s="17">
        <v>1.27003805973194E-2</v>
      </c>
      <c r="E13" s="17">
        <v>0</v>
      </c>
      <c r="F13" s="17"/>
      <c r="G13" s="17">
        <v>2.25072453129091E-2</v>
      </c>
      <c r="H13" s="17">
        <v>6.3659453586215201E-3</v>
      </c>
      <c r="I13" s="17">
        <v>0</v>
      </c>
      <c r="J13" s="17">
        <v>1.7367544437161202E-2</v>
      </c>
      <c r="K13" s="17">
        <v>1.24363017983154E-2</v>
      </c>
      <c r="L13" s="17">
        <v>0</v>
      </c>
      <c r="M13" s="17"/>
      <c r="N13" s="17">
        <v>0</v>
      </c>
      <c r="O13" s="17">
        <v>7.2686084170936697E-3</v>
      </c>
      <c r="P13" s="17">
        <v>2.5569108067771899E-2</v>
      </c>
      <c r="Q13" s="17">
        <v>0</v>
      </c>
      <c r="R13" s="17">
        <v>1.78925205874369E-2</v>
      </c>
      <c r="S13" s="17">
        <v>0</v>
      </c>
      <c r="T13" s="17">
        <v>0</v>
      </c>
      <c r="U13" s="17">
        <v>0</v>
      </c>
      <c r="V13" s="17">
        <v>0</v>
      </c>
      <c r="W13" s="17">
        <v>1.7824050447323801E-2</v>
      </c>
      <c r="X13" s="17">
        <v>0</v>
      </c>
      <c r="Y13" s="17">
        <v>0</v>
      </c>
      <c r="Z13" s="17">
        <v>0</v>
      </c>
      <c r="AA13" s="17">
        <v>0</v>
      </c>
      <c r="AB13" s="17">
        <v>0</v>
      </c>
      <c r="AC13" s="17">
        <v>0</v>
      </c>
      <c r="AD13" s="17">
        <v>0</v>
      </c>
      <c r="AE13" s="17" t="s">
        <v>85</v>
      </c>
      <c r="AF13" s="17">
        <v>0</v>
      </c>
      <c r="AG13" s="17">
        <v>0</v>
      </c>
      <c r="AH13" s="17">
        <v>0</v>
      </c>
      <c r="AI13" s="17"/>
      <c r="AJ13" s="17">
        <v>3.34133723737091E-3</v>
      </c>
      <c r="AK13" s="17">
        <v>1.11520883977375E-2</v>
      </c>
      <c r="AL13" s="17"/>
      <c r="AM13" s="17">
        <v>7.5318686332241699E-3</v>
      </c>
    </row>
    <row r="14" spans="2:39" x14ac:dyDescent="0.35">
      <c r="B14" s="18" t="s">
        <v>62</v>
      </c>
      <c r="C14" s="17">
        <v>2.4545629480794601E-2</v>
      </c>
      <c r="D14" s="17">
        <v>2.8558921295789599E-2</v>
      </c>
      <c r="E14" s="17">
        <v>2.0806081526728901E-2</v>
      </c>
      <c r="F14" s="17"/>
      <c r="G14" s="17">
        <v>0</v>
      </c>
      <c r="H14" s="17">
        <v>1.2813819195433E-2</v>
      </c>
      <c r="I14" s="17">
        <v>7.1564047341394999E-3</v>
      </c>
      <c r="J14" s="17">
        <v>1.8852252860485402E-2</v>
      </c>
      <c r="K14" s="17">
        <v>3.6106559575747099E-2</v>
      </c>
      <c r="L14" s="17">
        <v>6.2126994239606798E-2</v>
      </c>
      <c r="M14" s="17"/>
      <c r="N14" s="17">
        <v>0</v>
      </c>
      <c r="O14" s="17">
        <v>9.6580249151547296E-2</v>
      </c>
      <c r="P14" s="17">
        <v>7.8135940745001093E-3</v>
      </c>
      <c r="Q14" s="17">
        <v>0</v>
      </c>
      <c r="R14" s="17">
        <v>0</v>
      </c>
      <c r="S14" s="17">
        <v>9.1266101848081801E-2</v>
      </c>
      <c r="T14" s="17">
        <v>1.19190842424595E-2</v>
      </c>
      <c r="U14" s="17">
        <v>0</v>
      </c>
      <c r="V14" s="17">
        <v>0</v>
      </c>
      <c r="W14" s="17">
        <v>0</v>
      </c>
      <c r="X14" s="17">
        <v>0</v>
      </c>
      <c r="Y14" s="17">
        <v>0</v>
      </c>
      <c r="Z14" s="17">
        <v>0</v>
      </c>
      <c r="AA14" s="17">
        <v>0</v>
      </c>
      <c r="AB14" s="17">
        <v>0</v>
      </c>
      <c r="AC14" s="17">
        <v>0</v>
      </c>
      <c r="AD14" s="17">
        <v>0.211517519405785</v>
      </c>
      <c r="AE14" s="17" t="s">
        <v>85</v>
      </c>
      <c r="AF14" s="17">
        <v>0</v>
      </c>
      <c r="AG14" s="17">
        <v>0</v>
      </c>
      <c r="AH14" s="17">
        <v>0</v>
      </c>
      <c r="AI14" s="17"/>
      <c r="AJ14" s="17">
        <v>1.0260315266862999E-2</v>
      </c>
      <c r="AK14" s="17">
        <v>2.6887663497568801E-2</v>
      </c>
      <c r="AL14" s="17"/>
      <c r="AM14" s="17">
        <v>3.1573838586471201E-3</v>
      </c>
    </row>
    <row r="15" spans="2:39" x14ac:dyDescent="0.35">
      <c r="B15" s="18" t="s">
        <v>137</v>
      </c>
      <c r="C15" s="21">
        <v>0.57642438722397404</v>
      </c>
      <c r="D15" s="21">
        <v>0.56613628230912205</v>
      </c>
      <c r="E15" s="21">
        <v>0.58904527835196596</v>
      </c>
      <c r="F15" s="21"/>
      <c r="G15" s="21">
        <v>0.72594408467557603</v>
      </c>
      <c r="H15" s="21">
        <v>0.68585512660616899</v>
      </c>
      <c r="I15" s="21">
        <v>0.60179119746748599</v>
      </c>
      <c r="J15" s="21">
        <v>0.58788890966914698</v>
      </c>
      <c r="K15" s="21">
        <v>0.50445080290771405</v>
      </c>
      <c r="L15" s="21">
        <v>0.42566883194383498</v>
      </c>
      <c r="M15" s="21"/>
      <c r="N15" s="21">
        <v>0.67440580560879104</v>
      </c>
      <c r="O15" s="21">
        <v>0.57513446366115195</v>
      </c>
      <c r="P15" s="21">
        <v>0.59996189897862995</v>
      </c>
      <c r="Q15" s="21">
        <v>0.53246458260167195</v>
      </c>
      <c r="R15" s="21">
        <v>0.465144982891466</v>
      </c>
      <c r="S15" s="21">
        <v>0.58596132123361999</v>
      </c>
      <c r="T15" s="21">
        <v>0.51425659351918795</v>
      </c>
      <c r="U15" s="21">
        <v>0.524611918995322</v>
      </c>
      <c r="V15" s="21">
        <v>0.73191523709879003</v>
      </c>
      <c r="W15" s="21">
        <v>0.70072652225127097</v>
      </c>
      <c r="X15" s="21">
        <v>0.51919294948392702</v>
      </c>
      <c r="Y15" s="21">
        <v>0.57617921049290699</v>
      </c>
      <c r="Z15" s="21">
        <v>0.642373135914175</v>
      </c>
      <c r="AA15" s="21">
        <v>0.63496311276917194</v>
      </c>
      <c r="AB15" s="21">
        <v>0.61010788208301603</v>
      </c>
      <c r="AC15" s="21">
        <v>0.71220900467384496</v>
      </c>
      <c r="AD15" s="21">
        <v>0.48915323373087999</v>
      </c>
      <c r="AE15" s="21" t="s">
        <v>85</v>
      </c>
      <c r="AF15" s="21">
        <v>0</v>
      </c>
      <c r="AG15" s="21">
        <v>0.71375554521951101</v>
      </c>
      <c r="AH15" s="21">
        <v>1</v>
      </c>
      <c r="AI15" s="21"/>
      <c r="AJ15" s="21">
        <v>0.64002120850313104</v>
      </c>
      <c r="AK15" s="21">
        <v>0.55591737061982105</v>
      </c>
      <c r="AL15" s="21"/>
      <c r="AM15" s="21">
        <v>0.73636087985810394</v>
      </c>
    </row>
    <row r="16" spans="2:39" x14ac:dyDescent="0.35">
      <c r="B16" s="18" t="s">
        <v>138</v>
      </c>
      <c r="C16" s="21">
        <v>5.0086616767849999E-2</v>
      </c>
      <c r="D16" s="21">
        <v>6.2701060071307907E-2</v>
      </c>
      <c r="E16" s="21">
        <v>3.3457845655939303E-2</v>
      </c>
      <c r="F16" s="21"/>
      <c r="G16" s="21">
        <v>6.6897966349646704E-2</v>
      </c>
      <c r="H16" s="21">
        <v>4.4799660279383001E-2</v>
      </c>
      <c r="I16" s="21">
        <v>2.2964608637760401E-2</v>
      </c>
      <c r="J16" s="21">
        <v>4.8716525802318299E-2</v>
      </c>
      <c r="K16" s="21">
        <v>8.0661201216130601E-2</v>
      </c>
      <c r="L16" s="21">
        <v>4.6725038813291701E-2</v>
      </c>
      <c r="M16" s="21"/>
      <c r="N16" s="21">
        <v>2.5855419413730801E-2</v>
      </c>
      <c r="O16" s="21">
        <v>2.14922235478235E-2</v>
      </c>
      <c r="P16" s="21">
        <v>3.5899613632275999E-2</v>
      </c>
      <c r="Q16" s="21">
        <v>2.0382160765370801E-2</v>
      </c>
      <c r="R16" s="21">
        <v>6.3040873405017295E-2</v>
      </c>
      <c r="S16" s="21">
        <v>0</v>
      </c>
      <c r="T16" s="21">
        <v>5.76159261129323E-2</v>
      </c>
      <c r="U16" s="21">
        <v>0</v>
      </c>
      <c r="V16" s="21">
        <v>0.10658626246658</v>
      </c>
      <c r="W16" s="21">
        <v>1.7824050447323801E-2</v>
      </c>
      <c r="X16" s="21">
        <v>0</v>
      </c>
      <c r="Y16" s="21">
        <v>0.35630531375270902</v>
      </c>
      <c r="Z16" s="21">
        <v>4.7587127782970799E-2</v>
      </c>
      <c r="AA16" s="21">
        <v>0.247479007423799</v>
      </c>
      <c r="AB16" s="21">
        <v>0</v>
      </c>
      <c r="AC16" s="21">
        <v>0</v>
      </c>
      <c r="AD16" s="21">
        <v>0.189195284864281</v>
      </c>
      <c r="AE16" s="21" t="s">
        <v>85</v>
      </c>
      <c r="AF16" s="21">
        <v>0.70912423950724002</v>
      </c>
      <c r="AG16" s="21">
        <v>0</v>
      </c>
      <c r="AH16" s="21">
        <v>0</v>
      </c>
      <c r="AI16" s="21"/>
      <c r="AJ16" s="21">
        <v>3.5098441825336203E-2</v>
      </c>
      <c r="AK16" s="21">
        <v>5.7849530555034598E-2</v>
      </c>
      <c r="AL16" s="21"/>
      <c r="AM16" s="21">
        <v>3.0669678892910099E-2</v>
      </c>
    </row>
    <row r="17" spans="2:39" x14ac:dyDescent="0.35">
      <c r="B17" s="18" t="s">
        <v>139</v>
      </c>
      <c r="C17" s="22">
        <v>0.52633777045612395</v>
      </c>
      <c r="D17" s="22">
        <v>0.50343522223781401</v>
      </c>
      <c r="E17" s="22">
        <v>0.55558743269602695</v>
      </c>
      <c r="F17" s="22"/>
      <c r="G17" s="22">
        <v>0.65904611832592996</v>
      </c>
      <c r="H17" s="22">
        <v>0.64105546632678601</v>
      </c>
      <c r="I17" s="22">
        <v>0.57882658882972604</v>
      </c>
      <c r="J17" s="22">
        <v>0.53917238386682897</v>
      </c>
      <c r="K17" s="22">
        <v>0.42378960169158397</v>
      </c>
      <c r="L17" s="22">
        <v>0.37894379313054299</v>
      </c>
      <c r="M17" s="22"/>
      <c r="N17" s="22">
        <v>0.64855038619506</v>
      </c>
      <c r="O17" s="22">
        <v>0.55364224011332797</v>
      </c>
      <c r="P17" s="22">
        <v>0.56406228534635405</v>
      </c>
      <c r="Q17" s="22">
        <v>0.51208242183630104</v>
      </c>
      <c r="R17" s="22">
        <v>0.40210410948644898</v>
      </c>
      <c r="S17" s="22">
        <v>0.58596132123361999</v>
      </c>
      <c r="T17" s="22">
        <v>0.45664066740625597</v>
      </c>
      <c r="U17" s="22">
        <v>0.524611918995322</v>
      </c>
      <c r="V17" s="22">
        <v>0.62532897463221004</v>
      </c>
      <c r="W17" s="22">
        <v>0.68290247180394703</v>
      </c>
      <c r="X17" s="22">
        <v>0.51919294948392702</v>
      </c>
      <c r="Y17" s="22">
        <v>0.219873896740198</v>
      </c>
      <c r="Z17" s="22">
        <v>0.59478600813120397</v>
      </c>
      <c r="AA17" s="22">
        <v>0.38748410534537298</v>
      </c>
      <c r="AB17" s="22">
        <v>0.61010788208301603</v>
      </c>
      <c r="AC17" s="22">
        <v>0.71220900467384496</v>
      </c>
      <c r="AD17" s="22">
        <v>0.29995794886659899</v>
      </c>
      <c r="AE17" s="22" t="s">
        <v>85</v>
      </c>
      <c r="AF17" s="22">
        <v>-0.70912423950724002</v>
      </c>
      <c r="AG17" s="22">
        <v>0.71375554521951101</v>
      </c>
      <c r="AH17" s="22">
        <v>1</v>
      </c>
      <c r="AI17" s="22"/>
      <c r="AJ17" s="22">
        <v>0.60492276667779499</v>
      </c>
      <c r="AK17" s="22">
        <v>0.49806784006478699</v>
      </c>
      <c r="AL17" s="22"/>
      <c r="AM17" s="22">
        <v>0.705691200965194</v>
      </c>
    </row>
    <row r="18" spans="2:39" x14ac:dyDescent="0.35">
      <c r="B18" s="16" t="s">
        <v>147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550</v>
      </c>
      <c r="D7" s="10">
        <v>282</v>
      </c>
      <c r="E7" s="10">
        <v>267</v>
      </c>
      <c r="F7" s="10"/>
      <c r="G7" s="10">
        <v>82</v>
      </c>
      <c r="H7" s="10">
        <v>107</v>
      </c>
      <c r="I7" s="10">
        <v>113</v>
      </c>
      <c r="J7" s="10">
        <v>133</v>
      </c>
      <c r="K7" s="10">
        <v>80</v>
      </c>
      <c r="L7" s="10">
        <v>35</v>
      </c>
      <c r="M7" s="10"/>
      <c r="N7" s="10">
        <v>23</v>
      </c>
      <c r="O7" s="10">
        <v>101</v>
      </c>
      <c r="P7" s="10">
        <v>80</v>
      </c>
      <c r="Q7" s="10">
        <v>47</v>
      </c>
      <c r="R7" s="10">
        <v>64</v>
      </c>
      <c r="S7" s="10">
        <v>9</v>
      </c>
      <c r="T7" s="10">
        <v>62</v>
      </c>
      <c r="U7" s="10">
        <v>10</v>
      </c>
      <c r="V7" s="10">
        <v>13</v>
      </c>
      <c r="W7" s="10">
        <v>54</v>
      </c>
      <c r="X7" s="10">
        <v>4</v>
      </c>
      <c r="Y7" s="10">
        <v>13</v>
      </c>
      <c r="Z7" s="10">
        <v>9</v>
      </c>
      <c r="AA7" s="10">
        <v>10</v>
      </c>
      <c r="AB7" s="10">
        <v>9</v>
      </c>
      <c r="AC7" s="10">
        <v>14</v>
      </c>
      <c r="AD7" s="10">
        <v>12</v>
      </c>
      <c r="AE7" s="10">
        <v>3</v>
      </c>
      <c r="AF7" s="10">
        <v>5</v>
      </c>
      <c r="AG7" s="10">
        <v>2</v>
      </c>
      <c r="AH7" s="10">
        <v>4</v>
      </c>
      <c r="AI7" s="10"/>
      <c r="AJ7" s="10">
        <v>271</v>
      </c>
      <c r="AK7" s="10">
        <v>262</v>
      </c>
      <c r="AL7" s="10"/>
      <c r="AM7" s="10">
        <v>309</v>
      </c>
    </row>
    <row r="8" spans="2:39" ht="30" customHeight="1" x14ac:dyDescent="0.35">
      <c r="B8" s="11" t="s">
        <v>20</v>
      </c>
      <c r="C8" s="11">
        <v>542</v>
      </c>
      <c r="D8" s="11">
        <v>267</v>
      </c>
      <c r="E8" s="11">
        <v>274</v>
      </c>
      <c r="F8" s="11"/>
      <c r="G8" s="11">
        <v>53</v>
      </c>
      <c r="H8" s="11">
        <v>89</v>
      </c>
      <c r="I8" s="11">
        <v>106</v>
      </c>
      <c r="J8" s="11">
        <v>101</v>
      </c>
      <c r="K8" s="11">
        <v>96</v>
      </c>
      <c r="L8" s="11">
        <v>97</v>
      </c>
      <c r="M8" s="11"/>
      <c r="N8" s="11">
        <v>25</v>
      </c>
      <c r="O8" s="11">
        <v>90</v>
      </c>
      <c r="P8" s="11">
        <v>63</v>
      </c>
      <c r="Q8" s="11">
        <v>46</v>
      </c>
      <c r="R8" s="11">
        <v>60</v>
      </c>
      <c r="S8" s="11">
        <v>7</v>
      </c>
      <c r="T8" s="11">
        <v>65</v>
      </c>
      <c r="U8" s="11">
        <v>8</v>
      </c>
      <c r="V8" s="11">
        <v>15</v>
      </c>
      <c r="W8" s="11">
        <v>62</v>
      </c>
      <c r="X8" s="11">
        <v>8</v>
      </c>
      <c r="Y8" s="11">
        <v>12</v>
      </c>
      <c r="Z8" s="11">
        <v>12</v>
      </c>
      <c r="AA8" s="11">
        <v>10</v>
      </c>
      <c r="AB8" s="11">
        <v>8</v>
      </c>
      <c r="AC8" s="11">
        <v>9</v>
      </c>
      <c r="AD8" s="11">
        <v>12</v>
      </c>
      <c r="AE8" s="11">
        <v>8</v>
      </c>
      <c r="AF8" s="11">
        <v>14</v>
      </c>
      <c r="AG8" s="11">
        <v>1</v>
      </c>
      <c r="AH8" s="11">
        <v>2</v>
      </c>
      <c r="AI8" s="11"/>
      <c r="AJ8" s="11">
        <v>188</v>
      </c>
      <c r="AK8" s="11">
        <v>335</v>
      </c>
      <c r="AL8" s="11"/>
      <c r="AM8" s="11">
        <v>277</v>
      </c>
    </row>
    <row r="9" spans="2:39" x14ac:dyDescent="0.35">
      <c r="B9" s="18" t="s">
        <v>132</v>
      </c>
      <c r="C9" s="17">
        <v>0.123499681195613</v>
      </c>
      <c r="D9" s="17">
        <v>0.165808180197691</v>
      </c>
      <c r="E9" s="17">
        <v>8.2670433495783194E-2</v>
      </c>
      <c r="F9" s="17"/>
      <c r="G9" s="17">
        <v>0.119731549783143</v>
      </c>
      <c r="H9" s="17">
        <v>0.167371439721822</v>
      </c>
      <c r="I9" s="17">
        <v>0.15544410118760699</v>
      </c>
      <c r="J9" s="17">
        <v>0.11401243529036401</v>
      </c>
      <c r="K9" s="17">
        <v>9.9677749179635802E-2</v>
      </c>
      <c r="L9" s="17">
        <v>8.4186629214946199E-2</v>
      </c>
      <c r="M9" s="17"/>
      <c r="N9" s="17">
        <v>7.6812333087791701E-2</v>
      </c>
      <c r="O9" s="17">
        <v>0.147371121870812</v>
      </c>
      <c r="P9" s="17">
        <v>0.127556900149248</v>
      </c>
      <c r="Q9" s="17">
        <v>0.12866782299031901</v>
      </c>
      <c r="R9" s="17">
        <v>9.6072428966266193E-2</v>
      </c>
      <c r="S9" s="17">
        <v>0.27452952548849802</v>
      </c>
      <c r="T9" s="17">
        <v>0.10590015004073899</v>
      </c>
      <c r="U9" s="17">
        <v>0.1050028084614</v>
      </c>
      <c r="V9" s="17">
        <v>0.21540055724113899</v>
      </c>
      <c r="W9" s="17">
        <v>6.8906772401670396E-2</v>
      </c>
      <c r="X9" s="17">
        <v>0.30107170343203199</v>
      </c>
      <c r="Y9" s="17">
        <v>0.15152130300821101</v>
      </c>
      <c r="Z9" s="17">
        <v>0.19101499233066499</v>
      </c>
      <c r="AA9" s="17">
        <v>0.201748837793889</v>
      </c>
      <c r="AB9" s="17">
        <v>0</v>
      </c>
      <c r="AC9" s="17">
        <v>0.134825239796354</v>
      </c>
      <c r="AD9" s="17">
        <v>0.34342048515047502</v>
      </c>
      <c r="AE9" s="17">
        <v>0</v>
      </c>
      <c r="AF9" s="17">
        <v>0</v>
      </c>
      <c r="AG9" s="17">
        <v>0</v>
      </c>
      <c r="AH9" s="17">
        <v>0.28803248755225402</v>
      </c>
      <c r="AI9" s="17"/>
      <c r="AJ9" s="17">
        <v>0.14371051417893699</v>
      </c>
      <c r="AK9" s="17">
        <v>0.117261908496981</v>
      </c>
      <c r="AL9" s="17"/>
      <c r="AM9" s="17">
        <v>0.15204898627961499</v>
      </c>
    </row>
    <row r="10" spans="2:39" x14ac:dyDescent="0.35">
      <c r="B10" s="18" t="s">
        <v>133</v>
      </c>
      <c r="C10" s="17">
        <v>0.47769442471546703</v>
      </c>
      <c r="D10" s="17">
        <v>0.47457551665004299</v>
      </c>
      <c r="E10" s="17">
        <v>0.48197107152413599</v>
      </c>
      <c r="F10" s="17"/>
      <c r="G10" s="17">
        <v>0.37776267898835503</v>
      </c>
      <c r="H10" s="17">
        <v>0.620352021259583</v>
      </c>
      <c r="I10" s="17">
        <v>0.45821754296105599</v>
      </c>
      <c r="J10" s="17">
        <v>0.38297179999257303</v>
      </c>
      <c r="K10" s="17">
        <v>0.46335463248834002</v>
      </c>
      <c r="L10" s="17">
        <v>0.53570790098444798</v>
      </c>
      <c r="M10" s="17"/>
      <c r="N10" s="17">
        <v>0.333207664489794</v>
      </c>
      <c r="O10" s="17">
        <v>0.45334687098975501</v>
      </c>
      <c r="P10" s="17">
        <v>0.55063734277187204</v>
      </c>
      <c r="Q10" s="17">
        <v>0.41945486122088099</v>
      </c>
      <c r="R10" s="17">
        <v>0.38355352714949298</v>
      </c>
      <c r="S10" s="17">
        <v>0.43338666944583998</v>
      </c>
      <c r="T10" s="17">
        <v>0.528588020385654</v>
      </c>
      <c r="U10" s="17">
        <v>0.54504399565089201</v>
      </c>
      <c r="V10" s="17">
        <v>0.29925937196673102</v>
      </c>
      <c r="W10" s="17">
        <v>0.48020503648475898</v>
      </c>
      <c r="X10" s="17">
        <v>0.468769429959637</v>
      </c>
      <c r="Y10" s="17">
        <v>0.50987359772095298</v>
      </c>
      <c r="Z10" s="17">
        <v>0.24207900371933799</v>
      </c>
      <c r="AA10" s="17">
        <v>0.46090959723911101</v>
      </c>
      <c r="AB10" s="17">
        <v>0.251174345007253</v>
      </c>
      <c r="AC10" s="17">
        <v>0.71241905226617297</v>
      </c>
      <c r="AD10" s="17">
        <v>0.46571257593792298</v>
      </c>
      <c r="AE10" s="17">
        <v>0.69860701368987099</v>
      </c>
      <c r="AF10" s="17">
        <v>1</v>
      </c>
      <c r="AG10" s="17">
        <v>1</v>
      </c>
      <c r="AH10" s="17">
        <v>0.47008844881573397</v>
      </c>
      <c r="AI10" s="17"/>
      <c r="AJ10" s="17">
        <v>0.54335874371015402</v>
      </c>
      <c r="AK10" s="17">
        <v>0.45109000954294998</v>
      </c>
      <c r="AL10" s="17"/>
      <c r="AM10" s="17">
        <v>0.56019908597610701</v>
      </c>
    </row>
    <row r="11" spans="2:39" x14ac:dyDescent="0.35">
      <c r="B11" s="18" t="s">
        <v>134</v>
      </c>
      <c r="C11" s="17">
        <v>0.34098068032761097</v>
      </c>
      <c r="D11" s="17">
        <v>0.29788543332004802</v>
      </c>
      <c r="E11" s="17">
        <v>0.38378385306086199</v>
      </c>
      <c r="F11" s="17"/>
      <c r="G11" s="17">
        <v>0.420360562941403</v>
      </c>
      <c r="H11" s="17">
        <v>0.19060029549985599</v>
      </c>
      <c r="I11" s="17">
        <v>0.33421735342103398</v>
      </c>
      <c r="J11" s="17">
        <v>0.40644055125600798</v>
      </c>
      <c r="K11" s="17">
        <v>0.35970555101837298</v>
      </c>
      <c r="L11" s="17">
        <v>0.35565797579772002</v>
      </c>
      <c r="M11" s="17"/>
      <c r="N11" s="17">
        <v>0.37580603290661102</v>
      </c>
      <c r="O11" s="17">
        <v>0.31487155630310099</v>
      </c>
      <c r="P11" s="17">
        <v>0.27526193712192798</v>
      </c>
      <c r="Q11" s="17">
        <v>0.45187731578880103</v>
      </c>
      <c r="R11" s="17">
        <v>0.43010549427890099</v>
      </c>
      <c r="S11" s="17">
        <v>0.29208380506566201</v>
      </c>
      <c r="T11" s="17">
        <v>0.31862946237971501</v>
      </c>
      <c r="U11" s="17">
        <v>0.34995319588770801</v>
      </c>
      <c r="V11" s="17">
        <v>0.43023999215629</v>
      </c>
      <c r="W11" s="17">
        <v>0.39414260163915099</v>
      </c>
      <c r="X11" s="17">
        <v>0.23015886660833099</v>
      </c>
      <c r="Y11" s="17">
        <v>0.29286374777018698</v>
      </c>
      <c r="Z11" s="17">
        <v>0.44916407322927399</v>
      </c>
      <c r="AA11" s="17">
        <v>0.33734156496700102</v>
      </c>
      <c r="AB11" s="17">
        <v>0.748825654992747</v>
      </c>
      <c r="AC11" s="17">
        <v>8.0202427678215102E-2</v>
      </c>
      <c r="AD11" s="17">
        <v>0.190866938911602</v>
      </c>
      <c r="AE11" s="17">
        <v>0.30139298631012901</v>
      </c>
      <c r="AF11" s="17">
        <v>0</v>
      </c>
      <c r="AG11" s="17">
        <v>0</v>
      </c>
      <c r="AH11" s="17">
        <v>0.241879063632012</v>
      </c>
      <c r="AI11" s="17"/>
      <c r="AJ11" s="17">
        <v>0.263643329272018</v>
      </c>
      <c r="AK11" s="17">
        <v>0.36839513284509001</v>
      </c>
      <c r="AL11" s="17"/>
      <c r="AM11" s="17">
        <v>0.25269235345278901</v>
      </c>
    </row>
    <row r="12" spans="2:39" x14ac:dyDescent="0.35">
      <c r="B12" s="18" t="s">
        <v>135</v>
      </c>
      <c r="C12" s="17">
        <v>3.9943853034475597E-2</v>
      </c>
      <c r="D12" s="17">
        <v>4.0792038645107803E-2</v>
      </c>
      <c r="E12" s="17">
        <v>3.6620544544549202E-2</v>
      </c>
      <c r="F12" s="17"/>
      <c r="G12" s="17">
        <v>5.0563713045327002E-2</v>
      </c>
      <c r="H12" s="17">
        <v>2.1676243518738699E-2</v>
      </c>
      <c r="I12" s="17">
        <v>2.89843931459145E-2</v>
      </c>
      <c r="J12" s="17">
        <v>6.1132493351608197E-2</v>
      </c>
      <c r="K12" s="17">
        <v>5.65287869424815E-2</v>
      </c>
      <c r="L12" s="17">
        <v>2.44474940028854E-2</v>
      </c>
      <c r="M12" s="17"/>
      <c r="N12" s="17">
        <v>0.147032509803079</v>
      </c>
      <c r="O12" s="17">
        <v>5.5306969555973202E-2</v>
      </c>
      <c r="P12" s="17">
        <v>3.5367031892962301E-2</v>
      </c>
      <c r="Q12" s="17">
        <v>0</v>
      </c>
      <c r="R12" s="17">
        <v>4.7246878023856E-2</v>
      </c>
      <c r="S12" s="17">
        <v>0</v>
      </c>
      <c r="T12" s="17">
        <v>4.6882367193892001E-2</v>
      </c>
      <c r="U12" s="17">
        <v>0</v>
      </c>
      <c r="V12" s="17">
        <v>0</v>
      </c>
      <c r="W12" s="17">
        <v>4.6837218371658398E-2</v>
      </c>
      <c r="X12" s="17">
        <v>0</v>
      </c>
      <c r="Y12" s="17">
        <v>4.5741351500649501E-2</v>
      </c>
      <c r="Z12" s="17">
        <v>0.117741930720723</v>
      </c>
      <c r="AA12" s="17">
        <v>0</v>
      </c>
      <c r="AB12" s="17">
        <v>0</v>
      </c>
      <c r="AC12" s="17">
        <v>0</v>
      </c>
      <c r="AD12" s="17">
        <v>0</v>
      </c>
      <c r="AE12" s="17">
        <v>0</v>
      </c>
      <c r="AF12" s="17">
        <v>0</v>
      </c>
      <c r="AG12" s="17">
        <v>0</v>
      </c>
      <c r="AH12" s="17">
        <v>0</v>
      </c>
      <c r="AI12" s="17"/>
      <c r="AJ12" s="17">
        <v>2.7662395544677299E-2</v>
      </c>
      <c r="AK12" s="17">
        <v>4.9076696159975897E-2</v>
      </c>
      <c r="AL12" s="17"/>
      <c r="AM12" s="17">
        <v>2.88700053079077E-2</v>
      </c>
    </row>
    <row r="13" spans="2:39" x14ac:dyDescent="0.35">
      <c r="B13" s="18" t="s">
        <v>136</v>
      </c>
      <c r="C13" s="17">
        <v>5.9973822341992198E-3</v>
      </c>
      <c r="D13" s="17">
        <v>8.0636045971017208E-3</v>
      </c>
      <c r="E13" s="17">
        <v>4.0033137233893203E-3</v>
      </c>
      <c r="F13" s="17"/>
      <c r="G13" s="17">
        <v>6.3887386149942896E-3</v>
      </c>
      <c r="H13" s="17">
        <v>0</v>
      </c>
      <c r="I13" s="17">
        <v>7.1519754804605798E-3</v>
      </c>
      <c r="J13" s="17">
        <v>1.27293650725635E-2</v>
      </c>
      <c r="K13" s="17">
        <v>9.0851235553367701E-3</v>
      </c>
      <c r="L13" s="17">
        <v>0</v>
      </c>
      <c r="M13" s="17"/>
      <c r="N13" s="17">
        <v>0</v>
      </c>
      <c r="O13" s="17">
        <v>8.3712339656284405E-3</v>
      </c>
      <c r="P13" s="17">
        <v>0</v>
      </c>
      <c r="Q13" s="17">
        <v>0</v>
      </c>
      <c r="R13" s="17">
        <v>2.7931418450126502E-2</v>
      </c>
      <c r="S13" s="17">
        <v>0</v>
      </c>
      <c r="T13" s="17">
        <v>0</v>
      </c>
      <c r="U13" s="17">
        <v>0</v>
      </c>
      <c r="V13" s="17">
        <v>5.5100078635840398E-2</v>
      </c>
      <c r="W13" s="17">
        <v>0</v>
      </c>
      <c r="X13" s="17">
        <v>0</v>
      </c>
      <c r="Y13" s="17">
        <v>0</v>
      </c>
      <c r="Z13" s="17">
        <v>0</v>
      </c>
      <c r="AA13" s="17">
        <v>0</v>
      </c>
      <c r="AB13" s="17">
        <v>0</v>
      </c>
      <c r="AC13" s="17">
        <v>0</v>
      </c>
      <c r="AD13" s="17">
        <v>0</v>
      </c>
      <c r="AE13" s="17">
        <v>0</v>
      </c>
      <c r="AF13" s="17">
        <v>0</v>
      </c>
      <c r="AG13" s="17">
        <v>0</v>
      </c>
      <c r="AH13" s="17">
        <v>0</v>
      </c>
      <c r="AI13" s="17"/>
      <c r="AJ13" s="17">
        <v>1.26386676335805E-2</v>
      </c>
      <c r="AK13" s="17">
        <v>0</v>
      </c>
      <c r="AL13" s="17"/>
      <c r="AM13" s="17">
        <v>3.9644077815845502E-3</v>
      </c>
    </row>
    <row r="14" spans="2:39" x14ac:dyDescent="0.35">
      <c r="B14" s="18" t="s">
        <v>62</v>
      </c>
      <c r="C14" s="17">
        <v>1.1883978492633901E-2</v>
      </c>
      <c r="D14" s="17">
        <v>1.28752265900081E-2</v>
      </c>
      <c r="E14" s="17">
        <v>1.09507836512798E-2</v>
      </c>
      <c r="F14" s="17"/>
      <c r="G14" s="17">
        <v>2.51927566267778E-2</v>
      </c>
      <c r="H14" s="17">
        <v>0</v>
      </c>
      <c r="I14" s="17">
        <v>1.5984633803928099E-2</v>
      </c>
      <c r="J14" s="17">
        <v>2.27133550368834E-2</v>
      </c>
      <c r="K14" s="17">
        <v>1.16481568158327E-2</v>
      </c>
      <c r="L14" s="17">
        <v>0</v>
      </c>
      <c r="M14" s="17"/>
      <c r="N14" s="17">
        <v>6.7141459712724297E-2</v>
      </c>
      <c r="O14" s="17">
        <v>2.0732247314730199E-2</v>
      </c>
      <c r="P14" s="17">
        <v>1.11767880639901E-2</v>
      </c>
      <c r="Q14" s="17">
        <v>0</v>
      </c>
      <c r="R14" s="17">
        <v>1.5090253131358301E-2</v>
      </c>
      <c r="S14" s="17">
        <v>0</v>
      </c>
      <c r="T14" s="17">
        <v>0</v>
      </c>
      <c r="U14" s="17">
        <v>0</v>
      </c>
      <c r="V14" s="17">
        <v>0</v>
      </c>
      <c r="W14" s="17">
        <v>9.9083711027615692E-3</v>
      </c>
      <c r="X14" s="17">
        <v>0</v>
      </c>
      <c r="Y14" s="17">
        <v>0</v>
      </c>
      <c r="Z14" s="17">
        <v>0</v>
      </c>
      <c r="AA14" s="17">
        <v>0</v>
      </c>
      <c r="AB14" s="17">
        <v>0</v>
      </c>
      <c r="AC14" s="17">
        <v>7.2553280259258293E-2</v>
      </c>
      <c r="AD14" s="17">
        <v>0</v>
      </c>
      <c r="AE14" s="17">
        <v>0</v>
      </c>
      <c r="AF14" s="17">
        <v>0</v>
      </c>
      <c r="AG14" s="17">
        <v>0</v>
      </c>
      <c r="AH14" s="17">
        <v>0</v>
      </c>
      <c r="AI14" s="17"/>
      <c r="AJ14" s="17">
        <v>8.9863496606332003E-3</v>
      </c>
      <c r="AK14" s="17">
        <v>1.41762529550037E-2</v>
      </c>
      <c r="AL14" s="17"/>
      <c r="AM14" s="17">
        <v>2.22516120199686E-3</v>
      </c>
    </row>
    <row r="15" spans="2:39" x14ac:dyDescent="0.35">
      <c r="B15" s="18" t="s">
        <v>137</v>
      </c>
      <c r="C15" s="21">
        <v>0.60119410591108002</v>
      </c>
      <c r="D15" s="21">
        <v>0.640383696847734</v>
      </c>
      <c r="E15" s="21">
        <v>0.56464150501992005</v>
      </c>
      <c r="F15" s="21"/>
      <c r="G15" s="21">
        <v>0.49749422877149801</v>
      </c>
      <c r="H15" s="21">
        <v>0.787723460981405</v>
      </c>
      <c r="I15" s="21">
        <v>0.61366164414866298</v>
      </c>
      <c r="J15" s="21">
        <v>0.496984235282937</v>
      </c>
      <c r="K15" s="21">
        <v>0.56303238166797598</v>
      </c>
      <c r="L15" s="21">
        <v>0.619894530199394</v>
      </c>
      <c r="M15" s="21"/>
      <c r="N15" s="21">
        <v>0.410019997577586</v>
      </c>
      <c r="O15" s="21">
        <v>0.60071799286056704</v>
      </c>
      <c r="P15" s="21">
        <v>0.67819424292111896</v>
      </c>
      <c r="Q15" s="21">
        <v>0.54812268421119903</v>
      </c>
      <c r="R15" s="21">
        <v>0.47962595611575898</v>
      </c>
      <c r="S15" s="21">
        <v>0.70791619493433799</v>
      </c>
      <c r="T15" s="21">
        <v>0.63448817042639305</v>
      </c>
      <c r="U15" s="21">
        <v>0.65004680411229199</v>
      </c>
      <c r="V15" s="21">
        <v>0.51465992920786996</v>
      </c>
      <c r="W15" s="21">
        <v>0.54911180888642896</v>
      </c>
      <c r="X15" s="21">
        <v>0.76984113339166904</v>
      </c>
      <c r="Y15" s="21">
        <v>0.66139490072916396</v>
      </c>
      <c r="Z15" s="21">
        <v>0.43309399605000298</v>
      </c>
      <c r="AA15" s="21">
        <v>0.66265843503299904</v>
      </c>
      <c r="AB15" s="21">
        <v>0.251174345007253</v>
      </c>
      <c r="AC15" s="21">
        <v>0.84724429206252705</v>
      </c>
      <c r="AD15" s="21">
        <v>0.809133061088398</v>
      </c>
      <c r="AE15" s="21">
        <v>0.69860701368987099</v>
      </c>
      <c r="AF15" s="21">
        <v>1</v>
      </c>
      <c r="AG15" s="21">
        <v>1</v>
      </c>
      <c r="AH15" s="21">
        <v>0.75812093636798805</v>
      </c>
      <c r="AI15" s="21"/>
      <c r="AJ15" s="21">
        <v>0.68706925788909101</v>
      </c>
      <c r="AK15" s="21">
        <v>0.56835191803993101</v>
      </c>
      <c r="AL15" s="21"/>
      <c r="AM15" s="21">
        <v>0.71224807225572195</v>
      </c>
    </row>
    <row r="16" spans="2:39" x14ac:dyDescent="0.35">
      <c r="B16" s="18" t="s">
        <v>138</v>
      </c>
      <c r="C16" s="21">
        <v>4.5941235268674802E-2</v>
      </c>
      <c r="D16" s="21">
        <v>4.88556432422095E-2</v>
      </c>
      <c r="E16" s="21">
        <v>4.0623858267938497E-2</v>
      </c>
      <c r="F16" s="21"/>
      <c r="G16" s="21">
        <v>5.6952451660321299E-2</v>
      </c>
      <c r="H16" s="21">
        <v>2.1676243518738699E-2</v>
      </c>
      <c r="I16" s="21">
        <v>3.6136368626375003E-2</v>
      </c>
      <c r="J16" s="21">
        <v>7.38618584241717E-2</v>
      </c>
      <c r="K16" s="21">
        <v>6.5613910497818201E-2</v>
      </c>
      <c r="L16" s="21">
        <v>2.44474940028854E-2</v>
      </c>
      <c r="M16" s="21"/>
      <c r="N16" s="21">
        <v>0.147032509803079</v>
      </c>
      <c r="O16" s="21">
        <v>6.3678203521601598E-2</v>
      </c>
      <c r="P16" s="21">
        <v>3.5367031892962301E-2</v>
      </c>
      <c r="Q16" s="21">
        <v>0</v>
      </c>
      <c r="R16" s="21">
        <v>7.5178296473982498E-2</v>
      </c>
      <c r="S16" s="21">
        <v>0</v>
      </c>
      <c r="T16" s="21">
        <v>4.6882367193892001E-2</v>
      </c>
      <c r="U16" s="21">
        <v>0</v>
      </c>
      <c r="V16" s="21">
        <v>5.5100078635840398E-2</v>
      </c>
      <c r="W16" s="21">
        <v>4.6837218371658398E-2</v>
      </c>
      <c r="X16" s="21">
        <v>0</v>
      </c>
      <c r="Y16" s="21">
        <v>4.5741351500649501E-2</v>
      </c>
      <c r="Z16" s="21">
        <v>0.117741930720723</v>
      </c>
      <c r="AA16" s="21">
        <v>0</v>
      </c>
      <c r="AB16" s="21">
        <v>0</v>
      </c>
      <c r="AC16" s="21">
        <v>0</v>
      </c>
      <c r="AD16" s="21">
        <v>0</v>
      </c>
      <c r="AE16" s="21">
        <v>0</v>
      </c>
      <c r="AF16" s="21">
        <v>0</v>
      </c>
      <c r="AG16" s="21">
        <v>0</v>
      </c>
      <c r="AH16" s="21">
        <v>0</v>
      </c>
      <c r="AI16" s="21"/>
      <c r="AJ16" s="21">
        <v>4.0301063178257802E-2</v>
      </c>
      <c r="AK16" s="21">
        <v>4.9076696159975897E-2</v>
      </c>
      <c r="AL16" s="21"/>
      <c r="AM16" s="21">
        <v>3.2834413089492198E-2</v>
      </c>
    </row>
    <row r="17" spans="2:39" x14ac:dyDescent="0.35">
      <c r="B17" s="18" t="s">
        <v>139</v>
      </c>
      <c r="C17" s="22">
        <v>0.55525287064240503</v>
      </c>
      <c r="D17" s="22">
        <v>0.59152805360552496</v>
      </c>
      <c r="E17" s="22">
        <v>0.52401764675198104</v>
      </c>
      <c r="F17" s="22"/>
      <c r="G17" s="22">
        <v>0.44054177711117698</v>
      </c>
      <c r="H17" s="22">
        <v>0.76604721746266602</v>
      </c>
      <c r="I17" s="22">
        <v>0.57752527552228705</v>
      </c>
      <c r="J17" s="22">
        <v>0.42312237685876602</v>
      </c>
      <c r="K17" s="22">
        <v>0.49741847117015803</v>
      </c>
      <c r="L17" s="22">
        <v>0.59544703619650896</v>
      </c>
      <c r="M17" s="22"/>
      <c r="N17" s="22">
        <v>0.26298748777450698</v>
      </c>
      <c r="O17" s="22">
        <v>0.53703978933896501</v>
      </c>
      <c r="P17" s="22">
        <v>0.64282721102815699</v>
      </c>
      <c r="Q17" s="22">
        <v>0.54812268421119903</v>
      </c>
      <c r="R17" s="22">
        <v>0.40444765964177598</v>
      </c>
      <c r="S17" s="22">
        <v>0.70791619493433799</v>
      </c>
      <c r="T17" s="22">
        <v>0.587605803232501</v>
      </c>
      <c r="U17" s="22">
        <v>0.65004680411229199</v>
      </c>
      <c r="V17" s="22">
        <v>0.45955985057202903</v>
      </c>
      <c r="W17" s="22">
        <v>0.50227459051477097</v>
      </c>
      <c r="X17" s="22">
        <v>0.76984113339166904</v>
      </c>
      <c r="Y17" s="22">
        <v>0.61565354922851401</v>
      </c>
      <c r="Z17" s="22">
        <v>0.31535206532928001</v>
      </c>
      <c r="AA17" s="22">
        <v>0.66265843503299904</v>
      </c>
      <c r="AB17" s="22">
        <v>0.251174345007253</v>
      </c>
      <c r="AC17" s="22">
        <v>0.84724429206252705</v>
      </c>
      <c r="AD17" s="22">
        <v>0.809133061088398</v>
      </c>
      <c r="AE17" s="22">
        <v>0.69860701368987099</v>
      </c>
      <c r="AF17" s="22">
        <v>1</v>
      </c>
      <c r="AG17" s="22">
        <v>1</v>
      </c>
      <c r="AH17" s="22">
        <v>0.75812093636798805</v>
      </c>
      <c r="AI17" s="22"/>
      <c r="AJ17" s="22">
        <v>0.64676819471083302</v>
      </c>
      <c r="AK17" s="22">
        <v>0.51927522187995501</v>
      </c>
      <c r="AL17" s="22"/>
      <c r="AM17" s="22">
        <v>0.67941365916622898</v>
      </c>
    </row>
    <row r="18" spans="2:39" x14ac:dyDescent="0.35">
      <c r="B18" s="16" t="s">
        <v>147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J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1" t="s">
        <v>156</v>
      </c>
      <c r="E2" s="28"/>
      <c r="F2" s="28"/>
      <c r="G2" s="28"/>
      <c r="H2" s="28"/>
      <c r="I2" s="28"/>
      <c r="J2" s="28"/>
    </row>
    <row r="6" spans="2:10" ht="50" customHeight="1" x14ac:dyDescent="0.35">
      <c r="B6" s="20" t="s">
        <v>15</v>
      </c>
      <c r="C6" s="20" t="s">
        <v>149</v>
      </c>
      <c r="D6" s="20" t="s">
        <v>150</v>
      </c>
      <c r="E6" s="20" t="s">
        <v>151</v>
      </c>
      <c r="F6" s="20" t="s">
        <v>152</v>
      </c>
      <c r="G6" s="20" t="s">
        <v>153</v>
      </c>
      <c r="H6" s="20" t="s">
        <v>154</v>
      </c>
      <c r="I6" s="20" t="s">
        <v>155</v>
      </c>
    </row>
    <row r="7" spans="2:10" x14ac:dyDescent="0.35">
      <c r="B7" s="18" t="s">
        <v>132</v>
      </c>
      <c r="C7" s="17">
        <v>0.22087695947339001</v>
      </c>
      <c r="D7" s="17">
        <v>0.187354865841424</v>
      </c>
      <c r="E7" s="17">
        <v>6.0549176215256198E-2</v>
      </c>
      <c r="F7" s="17">
        <v>0.127761975284231</v>
      </c>
      <c r="G7" s="17">
        <v>0.17688310203878399</v>
      </c>
      <c r="H7" s="17">
        <v>0.102069531473058</v>
      </c>
      <c r="I7" s="17">
        <v>0.106211811402262</v>
      </c>
    </row>
    <row r="8" spans="2:10" x14ac:dyDescent="0.35">
      <c r="B8" s="18" t="s">
        <v>133</v>
      </c>
      <c r="C8" s="17">
        <v>0.42917562894491301</v>
      </c>
      <c r="D8" s="17">
        <v>0.444185218732911</v>
      </c>
      <c r="E8" s="17">
        <v>0.240823949959902</v>
      </c>
      <c r="F8" s="17">
        <v>0.37308809584082098</v>
      </c>
      <c r="G8" s="17">
        <v>0.40757081122869698</v>
      </c>
      <c r="H8" s="17">
        <v>0.41321391561516202</v>
      </c>
      <c r="I8" s="17">
        <v>0.33459607936873398</v>
      </c>
    </row>
    <row r="9" spans="2:10" x14ac:dyDescent="0.35">
      <c r="B9" s="18" t="s">
        <v>134</v>
      </c>
      <c r="C9" s="17">
        <v>0.27298513068668601</v>
      </c>
      <c r="D9" s="17">
        <v>0.263038925818039</v>
      </c>
      <c r="E9" s="17">
        <v>0.54898741807068996</v>
      </c>
      <c r="F9" s="17">
        <v>0.36726405987338701</v>
      </c>
      <c r="G9" s="17">
        <v>0.231224622392986</v>
      </c>
      <c r="H9" s="17">
        <v>0.28871249135738403</v>
      </c>
      <c r="I9" s="17">
        <v>0.316648308175279</v>
      </c>
    </row>
    <row r="10" spans="2:10" x14ac:dyDescent="0.35">
      <c r="B10" s="18" t="s">
        <v>135</v>
      </c>
      <c r="C10" s="17">
        <v>3.99237455504248E-2</v>
      </c>
      <c r="D10" s="17">
        <v>6.5915106068604304E-2</v>
      </c>
      <c r="E10" s="17">
        <v>7.0535573765679899E-2</v>
      </c>
      <c r="F10" s="17">
        <v>8.4567743469528694E-2</v>
      </c>
      <c r="G10" s="17">
        <v>8.9911371059630998E-2</v>
      </c>
      <c r="H10" s="17">
        <v>7.2302250927917006E-2</v>
      </c>
      <c r="I10" s="17">
        <v>9.1215920729591601E-2</v>
      </c>
    </row>
    <row r="11" spans="2:10" x14ac:dyDescent="0.35">
      <c r="B11" s="18" t="s">
        <v>136</v>
      </c>
      <c r="C11" s="17">
        <v>2.7629186950209599E-2</v>
      </c>
      <c r="D11" s="17">
        <v>2.6495686751247E-2</v>
      </c>
      <c r="E11" s="17">
        <v>3.7166769746410401E-2</v>
      </c>
      <c r="F11" s="17">
        <v>2.4778295761182002E-2</v>
      </c>
      <c r="G11" s="17">
        <v>6.2924508735243301E-2</v>
      </c>
      <c r="H11" s="17">
        <v>8.8756104633446103E-2</v>
      </c>
      <c r="I11" s="17">
        <v>0.102890721179073</v>
      </c>
    </row>
    <row r="12" spans="2:10" x14ac:dyDescent="0.35">
      <c r="B12" s="18" t="s">
        <v>62</v>
      </c>
      <c r="C12" s="17">
        <v>9.4093483943763698E-3</v>
      </c>
      <c r="D12" s="17">
        <v>1.30101967877745E-2</v>
      </c>
      <c r="E12" s="17">
        <v>4.1937112242060801E-2</v>
      </c>
      <c r="F12" s="17">
        <v>2.2539829770851699E-2</v>
      </c>
      <c r="G12" s="17">
        <v>3.14855845446591E-2</v>
      </c>
      <c r="H12" s="17">
        <v>3.4945705993032802E-2</v>
      </c>
      <c r="I12" s="17">
        <v>4.8437159145060298E-2</v>
      </c>
    </row>
    <row r="13" spans="2:10" x14ac:dyDescent="0.35">
      <c r="B13" s="23" t="s">
        <v>137</v>
      </c>
      <c r="C13" s="21">
        <v>0.65005258841830305</v>
      </c>
      <c r="D13" s="21">
        <v>0.63154008457433497</v>
      </c>
      <c r="E13" s="21">
        <v>0.30137312617515899</v>
      </c>
      <c r="F13" s="21">
        <v>0.50085007112505098</v>
      </c>
      <c r="G13" s="21">
        <v>0.58445391326748097</v>
      </c>
      <c r="H13" s="21">
        <v>0.51528344708822005</v>
      </c>
      <c r="I13" s="21">
        <v>0.44080789077099503</v>
      </c>
    </row>
    <row r="14" spans="2:10" x14ac:dyDescent="0.35">
      <c r="B14" s="23" t="s">
        <v>138</v>
      </c>
      <c r="C14" s="21">
        <v>6.7552932500634294E-2</v>
      </c>
      <c r="D14" s="21">
        <v>9.2410792819851206E-2</v>
      </c>
      <c r="E14" s="21">
        <v>0.10770234351209</v>
      </c>
      <c r="F14" s="21">
        <v>0.109346039230711</v>
      </c>
      <c r="G14" s="21">
        <v>0.15283587979487401</v>
      </c>
      <c r="H14" s="21">
        <v>0.161058355561363</v>
      </c>
      <c r="I14" s="21">
        <v>0.194106641908665</v>
      </c>
    </row>
    <row r="15" spans="2:10" x14ac:dyDescent="0.35">
      <c r="B15" s="23" t="s">
        <v>139</v>
      </c>
      <c r="C15" s="22">
        <v>0.58249965591766895</v>
      </c>
      <c r="D15" s="22">
        <v>0.53912929175448399</v>
      </c>
      <c r="E15" s="22">
        <v>0.193670782663068</v>
      </c>
      <c r="F15" s="22">
        <v>0.39150403189434002</v>
      </c>
      <c r="G15" s="22">
        <v>0.43161803347260702</v>
      </c>
      <c r="H15" s="22">
        <v>0.354225091526856</v>
      </c>
      <c r="I15" s="22">
        <v>0.24670124886233</v>
      </c>
    </row>
    <row r="16" spans="2:10" x14ac:dyDescent="0.35">
      <c r="B16" s="16"/>
      <c r="C16" s="16"/>
      <c r="D16" s="16"/>
      <c r="E16" s="16"/>
      <c r="F16" s="16"/>
      <c r="G16" s="16"/>
      <c r="H16" s="16"/>
      <c r="I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0.17688310203878399</v>
      </c>
      <c r="D9" s="17">
        <v>0.173032804173785</v>
      </c>
      <c r="E9" s="17">
        <v>0.181253887156512</v>
      </c>
      <c r="F9" s="17"/>
      <c r="G9" s="17">
        <v>0.28763714905661902</v>
      </c>
      <c r="H9" s="17">
        <v>0.25942830935628303</v>
      </c>
      <c r="I9" s="17">
        <v>0.25062884795393697</v>
      </c>
      <c r="J9" s="17">
        <v>0.15806779273954899</v>
      </c>
      <c r="K9" s="17">
        <v>9.6890742362526094E-2</v>
      </c>
      <c r="L9" s="17">
        <v>5.7175033373476597E-2</v>
      </c>
      <c r="M9" s="17"/>
      <c r="N9" s="17">
        <v>0.16519284968575301</v>
      </c>
      <c r="O9" s="17">
        <v>0.174719261511215</v>
      </c>
      <c r="P9" s="17">
        <v>0.132254741559721</v>
      </c>
      <c r="Q9" s="17">
        <v>0.167471949235381</v>
      </c>
      <c r="R9" s="17">
        <v>0.181230227887963</v>
      </c>
      <c r="S9" s="17">
        <v>0.25545388863548302</v>
      </c>
      <c r="T9" s="17">
        <v>0.12686089672277101</v>
      </c>
      <c r="U9" s="17">
        <v>0.507968382490259</v>
      </c>
      <c r="V9" s="17">
        <v>0.20253176294126601</v>
      </c>
      <c r="W9" s="17">
        <v>0.17054878090450001</v>
      </c>
      <c r="X9" s="17">
        <v>0.25327200690152601</v>
      </c>
      <c r="Y9" s="17">
        <v>5.2349376683731602E-2</v>
      </c>
      <c r="Z9" s="17">
        <v>0.27656673252453301</v>
      </c>
      <c r="AA9" s="17">
        <v>0.24432206618550401</v>
      </c>
      <c r="AB9" s="17">
        <v>0.15669985529785699</v>
      </c>
      <c r="AC9" s="17">
        <v>0.451094476927487</v>
      </c>
      <c r="AD9" s="17">
        <v>7.4279144250238002E-2</v>
      </c>
      <c r="AE9" s="17">
        <v>0.28838948570955503</v>
      </c>
      <c r="AF9" s="17">
        <v>9.7671973568086407E-2</v>
      </c>
      <c r="AG9" s="17">
        <v>0.21206842729387601</v>
      </c>
      <c r="AH9" s="17">
        <v>0.42032073599466402</v>
      </c>
      <c r="AI9" s="17"/>
      <c r="AJ9" s="17">
        <v>0.247016341199117</v>
      </c>
      <c r="AK9" s="17">
        <v>0.144888036209675</v>
      </c>
      <c r="AL9" s="17"/>
      <c r="AM9" s="17">
        <v>0.27309421826548402</v>
      </c>
    </row>
    <row r="10" spans="2:39" x14ac:dyDescent="0.35">
      <c r="B10" s="18" t="s">
        <v>133</v>
      </c>
      <c r="C10" s="17">
        <v>0.40757081122869698</v>
      </c>
      <c r="D10" s="17">
        <v>0.38798523481302699</v>
      </c>
      <c r="E10" s="17">
        <v>0.42564528345622599</v>
      </c>
      <c r="F10" s="17"/>
      <c r="G10" s="17">
        <v>0.39557812962307998</v>
      </c>
      <c r="H10" s="17">
        <v>0.47987107456102801</v>
      </c>
      <c r="I10" s="17">
        <v>0.410125022553883</v>
      </c>
      <c r="J10" s="17">
        <v>0.43169003882513002</v>
      </c>
      <c r="K10" s="17">
        <v>0.41499044373633198</v>
      </c>
      <c r="L10" s="17">
        <v>0.31678077629738599</v>
      </c>
      <c r="M10" s="17"/>
      <c r="N10" s="17">
        <v>0.40267839419318102</v>
      </c>
      <c r="O10" s="17">
        <v>0.426893503501034</v>
      </c>
      <c r="P10" s="17">
        <v>0.53880838195025704</v>
      </c>
      <c r="Q10" s="17">
        <v>0.42670401757343401</v>
      </c>
      <c r="R10" s="17">
        <v>0.33539129476677298</v>
      </c>
      <c r="S10" s="17">
        <v>0.41297090213501197</v>
      </c>
      <c r="T10" s="17">
        <v>0.39554193755504502</v>
      </c>
      <c r="U10" s="17">
        <v>0.17446107352079701</v>
      </c>
      <c r="V10" s="17">
        <v>0.44773383954037099</v>
      </c>
      <c r="W10" s="17">
        <v>0.40367374183355698</v>
      </c>
      <c r="X10" s="17">
        <v>0.25126840829468</v>
      </c>
      <c r="Y10" s="17">
        <v>0.45501017346239198</v>
      </c>
      <c r="Z10" s="17">
        <v>0.24078536655756699</v>
      </c>
      <c r="AA10" s="17">
        <v>0.48855328011089399</v>
      </c>
      <c r="AB10" s="17">
        <v>0.319925245260265</v>
      </c>
      <c r="AC10" s="17">
        <v>0.31150329456585002</v>
      </c>
      <c r="AD10" s="17">
        <v>0.67906903636119098</v>
      </c>
      <c r="AE10" s="17">
        <v>0.41021752798031502</v>
      </c>
      <c r="AF10" s="17">
        <v>0.14529065736039901</v>
      </c>
      <c r="AG10" s="17">
        <v>0.42790388544180502</v>
      </c>
      <c r="AH10" s="17">
        <v>0.38274292192077303</v>
      </c>
      <c r="AI10" s="17"/>
      <c r="AJ10" s="17">
        <v>0.48164432438847099</v>
      </c>
      <c r="AK10" s="17">
        <v>0.37357464467793899</v>
      </c>
      <c r="AL10" s="17"/>
      <c r="AM10" s="17">
        <v>0.499710660692469</v>
      </c>
    </row>
    <row r="11" spans="2:39" x14ac:dyDescent="0.35">
      <c r="B11" s="18" t="s">
        <v>134</v>
      </c>
      <c r="C11" s="17">
        <v>0.231224622392986</v>
      </c>
      <c r="D11" s="17">
        <v>0.25196549412930302</v>
      </c>
      <c r="E11" s="17">
        <v>0.21070912985444001</v>
      </c>
      <c r="F11" s="17"/>
      <c r="G11" s="17">
        <v>0.14048724545955901</v>
      </c>
      <c r="H11" s="17">
        <v>0.158063505329649</v>
      </c>
      <c r="I11" s="17">
        <v>0.20993327766245901</v>
      </c>
      <c r="J11" s="17">
        <v>0.22275249918649101</v>
      </c>
      <c r="K11" s="17">
        <v>0.31556278928530201</v>
      </c>
      <c r="L11" s="17">
        <v>0.29722755010444801</v>
      </c>
      <c r="M11" s="17"/>
      <c r="N11" s="17">
        <v>0.27083460945906501</v>
      </c>
      <c r="O11" s="17">
        <v>0.193381879564267</v>
      </c>
      <c r="P11" s="17">
        <v>0.21421591759243799</v>
      </c>
      <c r="Q11" s="17">
        <v>0.123817517979474</v>
      </c>
      <c r="R11" s="17">
        <v>0.29336723892073302</v>
      </c>
      <c r="S11" s="17">
        <v>0.23561359122910699</v>
      </c>
      <c r="T11" s="17">
        <v>0.235465667918761</v>
      </c>
      <c r="U11" s="17">
        <v>0.28894282273920002</v>
      </c>
      <c r="V11" s="17">
        <v>0.16863644341947001</v>
      </c>
      <c r="W11" s="17">
        <v>0.21953366404628799</v>
      </c>
      <c r="X11" s="17">
        <v>0.33927229192727199</v>
      </c>
      <c r="Y11" s="17">
        <v>0.203348848227939</v>
      </c>
      <c r="Z11" s="17">
        <v>0.20750243675499899</v>
      </c>
      <c r="AA11" s="17">
        <v>0.167811519909458</v>
      </c>
      <c r="AB11" s="17">
        <v>0.46732566138380399</v>
      </c>
      <c r="AC11" s="17">
        <v>0.18529461645394299</v>
      </c>
      <c r="AD11" s="17">
        <v>8.4062168896049297E-2</v>
      </c>
      <c r="AE11" s="17">
        <v>0.30139298631012901</v>
      </c>
      <c r="AF11" s="17">
        <v>0.64072841248586199</v>
      </c>
      <c r="AG11" s="17">
        <v>0.19625545898315799</v>
      </c>
      <c r="AH11" s="17">
        <v>0.19693634208456301</v>
      </c>
      <c r="AI11" s="17"/>
      <c r="AJ11" s="17">
        <v>0.16391579925334401</v>
      </c>
      <c r="AK11" s="17">
        <v>0.25542454168197498</v>
      </c>
      <c r="AL11" s="17"/>
      <c r="AM11" s="17">
        <v>0.155539749726575</v>
      </c>
    </row>
    <row r="12" spans="2:39" x14ac:dyDescent="0.35">
      <c r="B12" s="18" t="s">
        <v>135</v>
      </c>
      <c r="C12" s="17">
        <v>8.9911371059630998E-2</v>
      </c>
      <c r="D12" s="17">
        <v>7.8580692733194707E-2</v>
      </c>
      <c r="E12" s="17">
        <v>0.101195160626405</v>
      </c>
      <c r="F12" s="17"/>
      <c r="G12" s="17">
        <v>9.09141355108192E-2</v>
      </c>
      <c r="H12" s="17">
        <v>4.74608118867971E-2</v>
      </c>
      <c r="I12" s="17">
        <v>6.7398536087104804E-2</v>
      </c>
      <c r="J12" s="17">
        <v>8.3442299246632295E-2</v>
      </c>
      <c r="K12" s="17">
        <v>6.0910600221592899E-2</v>
      </c>
      <c r="L12" s="17">
        <v>0.18555895895427399</v>
      </c>
      <c r="M12" s="17"/>
      <c r="N12" s="17">
        <v>9.3378900647938107E-2</v>
      </c>
      <c r="O12" s="17">
        <v>7.1702039267501905E-2</v>
      </c>
      <c r="P12" s="17">
        <v>6.6050691287098895E-2</v>
      </c>
      <c r="Q12" s="17">
        <v>0.15684227944224699</v>
      </c>
      <c r="R12" s="17">
        <v>5.75055489714228E-2</v>
      </c>
      <c r="S12" s="17">
        <v>6.6407846140603605E-2</v>
      </c>
      <c r="T12" s="17">
        <v>0.10188121011113099</v>
      </c>
      <c r="U12" s="17">
        <v>2.8627721249744401E-2</v>
      </c>
      <c r="V12" s="17">
        <v>9.0140273534849394E-2</v>
      </c>
      <c r="W12" s="17">
        <v>0.12873156286710299</v>
      </c>
      <c r="X12" s="17">
        <v>0</v>
      </c>
      <c r="Y12" s="17">
        <v>0.22465817639465599</v>
      </c>
      <c r="Z12" s="17">
        <v>0.192473267226934</v>
      </c>
      <c r="AA12" s="17">
        <v>9.9313133794142902E-2</v>
      </c>
      <c r="AB12" s="17">
        <v>5.60492380580737E-2</v>
      </c>
      <c r="AC12" s="17">
        <v>0</v>
      </c>
      <c r="AD12" s="17">
        <v>0.10318809976840999</v>
      </c>
      <c r="AE12" s="17">
        <v>0</v>
      </c>
      <c r="AF12" s="17">
        <v>0.116308956585652</v>
      </c>
      <c r="AG12" s="17">
        <v>0.163772228281161</v>
      </c>
      <c r="AH12" s="17">
        <v>0</v>
      </c>
      <c r="AI12" s="17"/>
      <c r="AJ12" s="17">
        <v>5.8929055113832098E-2</v>
      </c>
      <c r="AK12" s="17">
        <v>0.107817827444231</v>
      </c>
      <c r="AL12" s="17"/>
      <c r="AM12" s="17">
        <v>5.3463103848171802E-2</v>
      </c>
    </row>
    <row r="13" spans="2:39" x14ac:dyDescent="0.35">
      <c r="B13" s="18" t="s">
        <v>136</v>
      </c>
      <c r="C13" s="17">
        <v>6.2924508735243301E-2</v>
      </c>
      <c r="D13" s="17">
        <v>7.0303369570481805E-2</v>
      </c>
      <c r="E13" s="17">
        <v>5.6021497804462798E-2</v>
      </c>
      <c r="F13" s="17"/>
      <c r="G13" s="17">
        <v>8.5383340349923106E-2</v>
      </c>
      <c r="H13" s="17">
        <v>5.1496851167598903E-2</v>
      </c>
      <c r="I13" s="17">
        <v>3.4285736107334298E-2</v>
      </c>
      <c r="J13" s="17">
        <v>7.5112028944620102E-2</v>
      </c>
      <c r="K13" s="17">
        <v>7.8231116413801302E-2</v>
      </c>
      <c r="L13" s="17">
        <v>6.4614806592083796E-2</v>
      </c>
      <c r="M13" s="17"/>
      <c r="N13" s="17">
        <v>3.2801603210237597E-2</v>
      </c>
      <c r="O13" s="17">
        <v>5.4740672701448598E-2</v>
      </c>
      <c r="P13" s="17">
        <v>3.68557669717164E-2</v>
      </c>
      <c r="Q13" s="17">
        <v>0.115899827307925</v>
      </c>
      <c r="R13" s="17">
        <v>0.111174646543255</v>
      </c>
      <c r="S13" s="17">
        <v>0</v>
      </c>
      <c r="T13" s="17">
        <v>7.6961189009964806E-2</v>
      </c>
      <c r="U13" s="17">
        <v>0</v>
      </c>
      <c r="V13" s="17">
        <v>9.09576805640437E-2</v>
      </c>
      <c r="W13" s="17">
        <v>6.5724516002539299E-2</v>
      </c>
      <c r="X13" s="17">
        <v>0.156187292876522</v>
      </c>
      <c r="Y13" s="17">
        <v>3.9929774332137798E-2</v>
      </c>
      <c r="Z13" s="17">
        <v>8.2672196935966197E-2</v>
      </c>
      <c r="AA13" s="17">
        <v>0</v>
      </c>
      <c r="AB13" s="17">
        <v>0</v>
      </c>
      <c r="AC13" s="17">
        <v>0</v>
      </c>
      <c r="AD13" s="17">
        <v>0</v>
      </c>
      <c r="AE13" s="17">
        <v>0</v>
      </c>
      <c r="AF13" s="17">
        <v>0</v>
      </c>
      <c r="AG13" s="17">
        <v>0</v>
      </c>
      <c r="AH13" s="17">
        <v>0</v>
      </c>
      <c r="AI13" s="17"/>
      <c r="AJ13" s="17">
        <v>3.5416027960718403E-2</v>
      </c>
      <c r="AK13" s="17">
        <v>7.7847057204467204E-2</v>
      </c>
      <c r="AL13" s="17"/>
      <c r="AM13" s="17">
        <v>1.6966061643540101E-2</v>
      </c>
    </row>
    <row r="14" spans="2:39" x14ac:dyDescent="0.35">
      <c r="B14" s="18" t="s">
        <v>62</v>
      </c>
      <c r="C14" s="17">
        <v>3.14855845446591E-2</v>
      </c>
      <c r="D14" s="17">
        <v>3.8132404580209001E-2</v>
      </c>
      <c r="E14" s="17">
        <v>2.51750411019546E-2</v>
      </c>
      <c r="F14" s="17"/>
      <c r="G14" s="17">
        <v>0</v>
      </c>
      <c r="H14" s="17">
        <v>3.67944769864418E-3</v>
      </c>
      <c r="I14" s="17">
        <v>2.7628579635281401E-2</v>
      </c>
      <c r="J14" s="17">
        <v>2.89353410575783E-2</v>
      </c>
      <c r="K14" s="17">
        <v>3.3414307980446097E-2</v>
      </c>
      <c r="L14" s="17">
        <v>7.8642874678330699E-2</v>
      </c>
      <c r="M14" s="17"/>
      <c r="N14" s="17">
        <v>3.51136428038255E-2</v>
      </c>
      <c r="O14" s="17">
        <v>7.8562643454533704E-2</v>
      </c>
      <c r="P14" s="17">
        <v>1.1814500638768899E-2</v>
      </c>
      <c r="Q14" s="17">
        <v>9.2644084615381306E-3</v>
      </c>
      <c r="R14" s="17">
        <v>2.1331042909853899E-2</v>
      </c>
      <c r="S14" s="17">
        <v>2.9553771859794201E-2</v>
      </c>
      <c r="T14" s="17">
        <v>6.3289098682327599E-2</v>
      </c>
      <c r="U14" s="17">
        <v>0</v>
      </c>
      <c r="V14" s="17">
        <v>0</v>
      </c>
      <c r="W14" s="17">
        <v>1.1787734346013099E-2</v>
      </c>
      <c r="X14" s="17">
        <v>0</v>
      </c>
      <c r="Y14" s="17">
        <v>2.4703650899143899E-2</v>
      </c>
      <c r="Z14" s="17">
        <v>0</v>
      </c>
      <c r="AA14" s="17">
        <v>0</v>
      </c>
      <c r="AB14" s="17">
        <v>0</v>
      </c>
      <c r="AC14" s="17">
        <v>5.21076120527195E-2</v>
      </c>
      <c r="AD14" s="17">
        <v>5.9401550724111303E-2</v>
      </c>
      <c r="AE14" s="17">
        <v>0</v>
      </c>
      <c r="AF14" s="17">
        <v>0</v>
      </c>
      <c r="AG14" s="17">
        <v>0</v>
      </c>
      <c r="AH14" s="17">
        <v>0</v>
      </c>
      <c r="AI14" s="17"/>
      <c r="AJ14" s="17">
        <v>1.30784520845178E-2</v>
      </c>
      <c r="AK14" s="17">
        <v>4.0447892781712597E-2</v>
      </c>
      <c r="AL14" s="17"/>
      <c r="AM14" s="17">
        <v>1.22620582376069E-3</v>
      </c>
    </row>
    <row r="15" spans="2:39" x14ac:dyDescent="0.35">
      <c r="B15" s="18" t="s">
        <v>137</v>
      </c>
      <c r="C15" s="21">
        <v>0.58445391326748097</v>
      </c>
      <c r="D15" s="21">
        <v>0.56101803898681202</v>
      </c>
      <c r="E15" s="21">
        <v>0.60689917061273702</v>
      </c>
      <c r="F15" s="21"/>
      <c r="G15" s="21">
        <v>0.683215278679698</v>
      </c>
      <c r="H15" s="21">
        <v>0.73929938391731098</v>
      </c>
      <c r="I15" s="21">
        <v>0.66075387050781997</v>
      </c>
      <c r="J15" s="21">
        <v>0.58975783156467798</v>
      </c>
      <c r="K15" s="21">
        <v>0.51188118609885802</v>
      </c>
      <c r="L15" s="21">
        <v>0.373955809670863</v>
      </c>
      <c r="M15" s="21"/>
      <c r="N15" s="21">
        <v>0.56787124387893395</v>
      </c>
      <c r="O15" s="21">
        <v>0.60161276501224903</v>
      </c>
      <c r="P15" s="21">
        <v>0.67106312350997799</v>
      </c>
      <c r="Q15" s="21">
        <v>0.59417596680881601</v>
      </c>
      <c r="R15" s="21">
        <v>0.51662152265473504</v>
      </c>
      <c r="S15" s="21">
        <v>0.66842479077049499</v>
      </c>
      <c r="T15" s="21">
        <v>0.52240283427781598</v>
      </c>
      <c r="U15" s="21">
        <v>0.68242945601105598</v>
      </c>
      <c r="V15" s="21">
        <v>0.65026560248163701</v>
      </c>
      <c r="W15" s="21">
        <v>0.57422252273805596</v>
      </c>
      <c r="X15" s="21">
        <v>0.50454041519620596</v>
      </c>
      <c r="Y15" s="21">
        <v>0.50735955014612399</v>
      </c>
      <c r="Z15" s="21">
        <v>0.5173520990821</v>
      </c>
      <c r="AA15" s="21">
        <v>0.73287534629639906</v>
      </c>
      <c r="AB15" s="21">
        <v>0.47662510055812202</v>
      </c>
      <c r="AC15" s="21">
        <v>0.76259777149333696</v>
      </c>
      <c r="AD15" s="21">
        <v>0.75334818061142905</v>
      </c>
      <c r="AE15" s="21">
        <v>0.69860701368987099</v>
      </c>
      <c r="AF15" s="21">
        <v>0.242962630928486</v>
      </c>
      <c r="AG15" s="21">
        <v>0.639972312735681</v>
      </c>
      <c r="AH15" s="21">
        <v>0.80306365791543699</v>
      </c>
      <c r="AI15" s="21"/>
      <c r="AJ15" s="21">
        <v>0.72866066558758802</v>
      </c>
      <c r="AK15" s="21">
        <v>0.51846268088761405</v>
      </c>
      <c r="AL15" s="21"/>
      <c r="AM15" s="21">
        <v>0.77280487895795202</v>
      </c>
    </row>
    <row r="16" spans="2:39" x14ac:dyDescent="0.35">
      <c r="B16" s="18" t="s">
        <v>138</v>
      </c>
      <c r="C16" s="21">
        <v>0.15283587979487401</v>
      </c>
      <c r="D16" s="21">
        <v>0.14888406230367701</v>
      </c>
      <c r="E16" s="21">
        <v>0.15721665843086799</v>
      </c>
      <c r="F16" s="21"/>
      <c r="G16" s="21">
        <v>0.17629747586074199</v>
      </c>
      <c r="H16" s="21">
        <v>9.8957663054395906E-2</v>
      </c>
      <c r="I16" s="21">
        <v>0.101684272194439</v>
      </c>
      <c r="J16" s="21">
        <v>0.15855432819125201</v>
      </c>
      <c r="K16" s="21">
        <v>0.13914171663539401</v>
      </c>
      <c r="L16" s="21">
        <v>0.25017376554635801</v>
      </c>
      <c r="M16" s="21"/>
      <c r="N16" s="21">
        <v>0.126180503858176</v>
      </c>
      <c r="O16" s="21">
        <v>0.12644271196895099</v>
      </c>
      <c r="P16" s="21">
        <v>0.102906458258815</v>
      </c>
      <c r="Q16" s="21">
        <v>0.27274210675017202</v>
      </c>
      <c r="R16" s="21">
        <v>0.168680195514678</v>
      </c>
      <c r="S16" s="21">
        <v>6.6407846140603605E-2</v>
      </c>
      <c r="T16" s="21">
        <v>0.17884239912109501</v>
      </c>
      <c r="U16" s="21">
        <v>2.8627721249744401E-2</v>
      </c>
      <c r="V16" s="21">
        <v>0.18109795409889301</v>
      </c>
      <c r="W16" s="21">
        <v>0.194456078869642</v>
      </c>
      <c r="X16" s="21">
        <v>0.156187292876522</v>
      </c>
      <c r="Y16" s="21">
        <v>0.26458795072679298</v>
      </c>
      <c r="Z16" s="21">
        <v>0.27514546416290098</v>
      </c>
      <c r="AA16" s="21">
        <v>9.9313133794142902E-2</v>
      </c>
      <c r="AB16" s="21">
        <v>5.60492380580737E-2</v>
      </c>
      <c r="AC16" s="21">
        <v>0</v>
      </c>
      <c r="AD16" s="21">
        <v>0.10318809976840999</v>
      </c>
      <c r="AE16" s="21">
        <v>0</v>
      </c>
      <c r="AF16" s="21">
        <v>0.116308956585652</v>
      </c>
      <c r="AG16" s="21">
        <v>0.163772228281161</v>
      </c>
      <c r="AH16" s="21">
        <v>0</v>
      </c>
      <c r="AI16" s="21"/>
      <c r="AJ16" s="21">
        <v>9.4345083074550501E-2</v>
      </c>
      <c r="AK16" s="21">
        <v>0.18566488464869901</v>
      </c>
      <c r="AL16" s="21"/>
      <c r="AM16" s="21">
        <v>7.0429165491712006E-2</v>
      </c>
    </row>
    <row r="17" spans="2:39" x14ac:dyDescent="0.35">
      <c r="B17" s="18" t="s">
        <v>139</v>
      </c>
      <c r="C17" s="22">
        <v>0.43161803347260702</v>
      </c>
      <c r="D17" s="22">
        <v>0.41213397668313501</v>
      </c>
      <c r="E17" s="22">
        <v>0.449682512181869</v>
      </c>
      <c r="F17" s="22"/>
      <c r="G17" s="22">
        <v>0.50691780281895604</v>
      </c>
      <c r="H17" s="22">
        <v>0.64034172086291496</v>
      </c>
      <c r="I17" s="22">
        <v>0.55906959831338099</v>
      </c>
      <c r="J17" s="22">
        <v>0.431203503373426</v>
      </c>
      <c r="K17" s="22">
        <v>0.37273946946346298</v>
      </c>
      <c r="L17" s="22">
        <v>0.123782044124505</v>
      </c>
      <c r="M17" s="22"/>
      <c r="N17" s="22">
        <v>0.44169074002075798</v>
      </c>
      <c r="O17" s="22">
        <v>0.47517005304329801</v>
      </c>
      <c r="P17" s="22">
        <v>0.56815666525116304</v>
      </c>
      <c r="Q17" s="22">
        <v>0.321433860058643</v>
      </c>
      <c r="R17" s="22">
        <v>0.34794132714005799</v>
      </c>
      <c r="S17" s="22">
        <v>0.60201694462989097</v>
      </c>
      <c r="T17" s="22">
        <v>0.34356043515672002</v>
      </c>
      <c r="U17" s="22">
        <v>0.65380173476131198</v>
      </c>
      <c r="V17" s="22">
        <v>0.469167648382744</v>
      </c>
      <c r="W17" s="22">
        <v>0.37976644386841402</v>
      </c>
      <c r="X17" s="22">
        <v>0.34835312231968402</v>
      </c>
      <c r="Y17" s="22">
        <v>0.24277159941933099</v>
      </c>
      <c r="Z17" s="22">
        <v>0.2422066349192</v>
      </c>
      <c r="AA17" s="22">
        <v>0.63356221250225597</v>
      </c>
      <c r="AB17" s="22">
        <v>0.42057586250004803</v>
      </c>
      <c r="AC17" s="22">
        <v>0.76259777149333696</v>
      </c>
      <c r="AD17" s="22">
        <v>0.65016008084301902</v>
      </c>
      <c r="AE17" s="22">
        <v>0.69860701368987099</v>
      </c>
      <c r="AF17" s="22">
        <v>0.12665367434283301</v>
      </c>
      <c r="AG17" s="22">
        <v>0.47620008445452</v>
      </c>
      <c r="AH17" s="22">
        <v>0.80306365791543699</v>
      </c>
      <c r="AI17" s="22"/>
      <c r="AJ17" s="22">
        <v>0.63431558251303699</v>
      </c>
      <c r="AK17" s="22">
        <v>0.33279779623891598</v>
      </c>
      <c r="AL17" s="22"/>
      <c r="AM17" s="22">
        <v>0.70237571346624095</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0.22087695947339001</v>
      </c>
      <c r="D9" s="17">
        <v>0.23969330803496799</v>
      </c>
      <c r="E9" s="17">
        <v>0.20218411066130701</v>
      </c>
      <c r="F9" s="17"/>
      <c r="G9" s="17">
        <v>0.32802134138774303</v>
      </c>
      <c r="H9" s="17">
        <v>0.32321019856542499</v>
      </c>
      <c r="I9" s="17">
        <v>0.32422923207153198</v>
      </c>
      <c r="J9" s="17">
        <v>0.22818117950578701</v>
      </c>
      <c r="K9" s="17">
        <v>0.14829361064770399</v>
      </c>
      <c r="L9" s="17">
        <v>2.0692664965469901E-2</v>
      </c>
      <c r="M9" s="17"/>
      <c r="N9" s="17">
        <v>0.18442230854393599</v>
      </c>
      <c r="O9" s="17">
        <v>0.24239622754088899</v>
      </c>
      <c r="P9" s="17">
        <v>0.19230621187036101</v>
      </c>
      <c r="Q9" s="17">
        <v>0.24531785858416799</v>
      </c>
      <c r="R9" s="17">
        <v>0.204387148171945</v>
      </c>
      <c r="S9" s="17">
        <v>0.46599948390148199</v>
      </c>
      <c r="T9" s="17">
        <v>0.20486225427907701</v>
      </c>
      <c r="U9" s="17">
        <v>0.220860928649143</v>
      </c>
      <c r="V9" s="17">
        <v>0.288665092148501</v>
      </c>
      <c r="W9" s="17">
        <v>0.164155963837503</v>
      </c>
      <c r="X9" s="17">
        <v>0.30974114703187</v>
      </c>
      <c r="Y9" s="17">
        <v>0.12031339394797801</v>
      </c>
      <c r="Z9" s="17">
        <v>0.27646442080175698</v>
      </c>
      <c r="AA9" s="17">
        <v>0.22817362089396201</v>
      </c>
      <c r="AB9" s="17">
        <v>0.268798331414004</v>
      </c>
      <c r="AC9" s="17">
        <v>0.288083509015991</v>
      </c>
      <c r="AD9" s="17">
        <v>0.158824210189248</v>
      </c>
      <c r="AE9" s="17">
        <v>0.69860701368987099</v>
      </c>
      <c r="AF9" s="17">
        <v>9.7671973568086407E-2</v>
      </c>
      <c r="AG9" s="17">
        <v>0.11812266885285801</v>
      </c>
      <c r="AH9" s="17">
        <v>0.39387268416912502</v>
      </c>
      <c r="AI9" s="17"/>
      <c r="AJ9" s="17">
        <v>0.28150519243175398</v>
      </c>
      <c r="AK9" s="17">
        <v>0.195315980130675</v>
      </c>
      <c r="AL9" s="17"/>
      <c r="AM9" s="17">
        <v>0.32177070123637302</v>
      </c>
    </row>
    <row r="10" spans="2:39" x14ac:dyDescent="0.35">
      <c r="B10" s="18" t="s">
        <v>133</v>
      </c>
      <c r="C10" s="17">
        <v>0.42917562894491301</v>
      </c>
      <c r="D10" s="17">
        <v>0.411497432725837</v>
      </c>
      <c r="E10" s="17">
        <v>0.447839708471514</v>
      </c>
      <c r="F10" s="17"/>
      <c r="G10" s="17">
        <v>0.46537785878070498</v>
      </c>
      <c r="H10" s="17">
        <v>0.47104718427408998</v>
      </c>
      <c r="I10" s="17">
        <v>0.40952911118437602</v>
      </c>
      <c r="J10" s="17">
        <v>0.460348244761493</v>
      </c>
      <c r="K10" s="17">
        <v>0.43026616581466598</v>
      </c>
      <c r="L10" s="17">
        <v>0.36125342503917302</v>
      </c>
      <c r="M10" s="17"/>
      <c r="N10" s="17">
        <v>0.36798600859508901</v>
      </c>
      <c r="O10" s="17">
        <v>0.43359768229247497</v>
      </c>
      <c r="P10" s="17">
        <v>0.47871338936761099</v>
      </c>
      <c r="Q10" s="17">
        <v>0.54780361205713601</v>
      </c>
      <c r="R10" s="17">
        <v>0.38397860542075801</v>
      </c>
      <c r="S10" s="17">
        <v>0.38417763687138701</v>
      </c>
      <c r="T10" s="17">
        <v>0.44112205926183801</v>
      </c>
      <c r="U10" s="17">
        <v>0.47325987496446797</v>
      </c>
      <c r="V10" s="17">
        <v>0.410822784690203</v>
      </c>
      <c r="W10" s="17">
        <v>0.47629584288981602</v>
      </c>
      <c r="X10" s="17">
        <v>0.457868984421817</v>
      </c>
      <c r="Y10" s="17">
        <v>0.291348534649986</v>
      </c>
      <c r="Z10" s="17">
        <v>0.22288953056507299</v>
      </c>
      <c r="AA10" s="17">
        <v>0.379598067115829</v>
      </c>
      <c r="AB10" s="17">
        <v>0.37379324769844502</v>
      </c>
      <c r="AC10" s="17">
        <v>0.56140358948622104</v>
      </c>
      <c r="AD10" s="17">
        <v>0.54534814450536095</v>
      </c>
      <c r="AE10" s="17">
        <v>0</v>
      </c>
      <c r="AF10" s="17">
        <v>0.19115254052539099</v>
      </c>
      <c r="AG10" s="17">
        <v>0.48936641318082602</v>
      </c>
      <c r="AH10" s="17">
        <v>0.60612731583087498</v>
      </c>
      <c r="AI10" s="17"/>
      <c r="AJ10" s="17">
        <v>0.49330005451554099</v>
      </c>
      <c r="AK10" s="17">
        <v>0.400974560621987</v>
      </c>
      <c r="AL10" s="17"/>
      <c r="AM10" s="17">
        <v>0.47650294331044901</v>
      </c>
    </row>
    <row r="11" spans="2:39" x14ac:dyDescent="0.35">
      <c r="B11" s="18" t="s">
        <v>134</v>
      </c>
      <c r="C11" s="17">
        <v>0.27298513068668601</v>
      </c>
      <c r="D11" s="17">
        <v>0.24481372745161301</v>
      </c>
      <c r="E11" s="17">
        <v>0.30122118926486102</v>
      </c>
      <c r="F11" s="17"/>
      <c r="G11" s="17">
        <v>0.16814512233961501</v>
      </c>
      <c r="H11" s="17">
        <v>0.16493503754122299</v>
      </c>
      <c r="I11" s="17">
        <v>0.22510102634568399</v>
      </c>
      <c r="J11" s="17">
        <v>0.26350282190604601</v>
      </c>
      <c r="K11" s="17">
        <v>0.34616972648486899</v>
      </c>
      <c r="L11" s="17">
        <v>0.418326973530254</v>
      </c>
      <c r="M11" s="17"/>
      <c r="N11" s="17">
        <v>0.38888017841802702</v>
      </c>
      <c r="O11" s="17">
        <v>0.23795144054389999</v>
      </c>
      <c r="P11" s="17">
        <v>0.3007277166906</v>
      </c>
      <c r="Q11" s="17">
        <v>0.199098620700389</v>
      </c>
      <c r="R11" s="17">
        <v>0.31904116026440599</v>
      </c>
      <c r="S11" s="17">
        <v>0.14982287922713</v>
      </c>
      <c r="T11" s="17">
        <v>0.24767629507217101</v>
      </c>
      <c r="U11" s="17">
        <v>0.305879196386389</v>
      </c>
      <c r="V11" s="17">
        <v>0.27616611435681498</v>
      </c>
      <c r="W11" s="17">
        <v>0.21256593380934299</v>
      </c>
      <c r="X11" s="17">
        <v>0.23238986854631399</v>
      </c>
      <c r="Y11" s="17">
        <v>0.34262393903849597</v>
      </c>
      <c r="Z11" s="17">
        <v>0.45528341147947898</v>
      </c>
      <c r="AA11" s="17">
        <v>0.19360204440192399</v>
      </c>
      <c r="AB11" s="17">
        <v>0.30586453557841298</v>
      </c>
      <c r="AC11" s="17">
        <v>0.15051290149778801</v>
      </c>
      <c r="AD11" s="17">
        <v>0.15632078278304001</v>
      </c>
      <c r="AE11" s="17">
        <v>0.30139298631012901</v>
      </c>
      <c r="AF11" s="17">
        <v>0.53943299598467798</v>
      </c>
      <c r="AG11" s="17">
        <v>0.39251091796631599</v>
      </c>
      <c r="AH11" s="17">
        <v>0</v>
      </c>
      <c r="AI11" s="17"/>
      <c r="AJ11" s="17">
        <v>0.182691629192477</v>
      </c>
      <c r="AK11" s="17">
        <v>0.30925821503478801</v>
      </c>
      <c r="AL11" s="17"/>
      <c r="AM11" s="17">
        <v>0.171772518839166</v>
      </c>
    </row>
    <row r="12" spans="2:39" x14ac:dyDescent="0.35">
      <c r="B12" s="18" t="s">
        <v>135</v>
      </c>
      <c r="C12" s="17">
        <v>3.99237455504248E-2</v>
      </c>
      <c r="D12" s="17">
        <v>5.3904516297568997E-2</v>
      </c>
      <c r="E12" s="17">
        <v>2.6553871699067401E-2</v>
      </c>
      <c r="F12" s="17"/>
      <c r="G12" s="17">
        <v>1.9171392817989099E-2</v>
      </c>
      <c r="H12" s="17">
        <v>3.3362416754081803E-2</v>
      </c>
      <c r="I12" s="17">
        <v>1.7507307054845201E-2</v>
      </c>
      <c r="J12" s="17">
        <v>1.5849022669178599E-2</v>
      </c>
      <c r="K12" s="17">
        <v>5.0309035428241701E-2</v>
      </c>
      <c r="L12" s="17">
        <v>9.5514754038575497E-2</v>
      </c>
      <c r="M12" s="17"/>
      <c r="N12" s="17">
        <v>4.1099334040170597E-2</v>
      </c>
      <c r="O12" s="17">
        <v>4.1621998896569597E-2</v>
      </c>
      <c r="P12" s="17">
        <v>1.45601820950869E-2</v>
      </c>
      <c r="Q12" s="17">
        <v>0</v>
      </c>
      <c r="R12" s="17">
        <v>4.70116744396561E-2</v>
      </c>
      <c r="S12" s="17">
        <v>0</v>
      </c>
      <c r="T12" s="17">
        <v>7.3744387447857801E-2</v>
      </c>
      <c r="U12" s="17">
        <v>0</v>
      </c>
      <c r="V12" s="17">
        <v>0</v>
      </c>
      <c r="W12" s="17">
        <v>3.1533023299228698E-2</v>
      </c>
      <c r="X12" s="17">
        <v>0</v>
      </c>
      <c r="Y12" s="17">
        <v>0.12107982009941499</v>
      </c>
      <c r="Z12" s="17">
        <v>4.5362637153691501E-2</v>
      </c>
      <c r="AA12" s="17">
        <v>0.198626267588286</v>
      </c>
      <c r="AB12" s="17">
        <v>0</v>
      </c>
      <c r="AC12" s="17">
        <v>0</v>
      </c>
      <c r="AD12" s="17">
        <v>8.0105311798239598E-2</v>
      </c>
      <c r="AE12" s="17">
        <v>0</v>
      </c>
      <c r="AF12" s="17">
        <v>0.17174248992184399</v>
      </c>
      <c r="AG12" s="17">
        <v>0</v>
      </c>
      <c r="AH12" s="17">
        <v>0</v>
      </c>
      <c r="AI12" s="17"/>
      <c r="AJ12" s="17">
        <v>2.3178029397809899E-2</v>
      </c>
      <c r="AK12" s="17">
        <v>4.9831134863152701E-2</v>
      </c>
      <c r="AL12" s="17"/>
      <c r="AM12" s="17">
        <v>2.2144939520920299E-2</v>
      </c>
    </row>
    <row r="13" spans="2:39" x14ac:dyDescent="0.35">
      <c r="B13" s="18" t="s">
        <v>136</v>
      </c>
      <c r="C13" s="17">
        <v>2.7629186950209599E-2</v>
      </c>
      <c r="D13" s="17">
        <v>3.6028833570511398E-2</v>
      </c>
      <c r="E13" s="17">
        <v>1.9609921769075798E-2</v>
      </c>
      <c r="F13" s="17"/>
      <c r="G13" s="17">
        <v>7.67644817393305E-3</v>
      </c>
      <c r="H13" s="17">
        <v>0</v>
      </c>
      <c r="I13" s="17">
        <v>1.5663728678765101E-2</v>
      </c>
      <c r="J13" s="17">
        <v>1.94772210536353E-2</v>
      </c>
      <c r="K13" s="17">
        <v>1.9604119371276599E-2</v>
      </c>
      <c r="L13" s="17">
        <v>9.2037460630596701E-2</v>
      </c>
      <c r="M13" s="17"/>
      <c r="N13" s="17">
        <v>0</v>
      </c>
      <c r="O13" s="17">
        <v>3.6663673806896599E-2</v>
      </c>
      <c r="P13" s="17">
        <v>4.1378715345952296E-3</v>
      </c>
      <c r="Q13" s="17">
        <v>0</v>
      </c>
      <c r="R13" s="17">
        <v>4.5581411703234799E-2</v>
      </c>
      <c r="S13" s="17">
        <v>0</v>
      </c>
      <c r="T13" s="17">
        <v>0</v>
      </c>
      <c r="U13" s="17">
        <v>0</v>
      </c>
      <c r="V13" s="17">
        <v>2.43460088044814E-2</v>
      </c>
      <c r="W13" s="17">
        <v>0.10787844969139999</v>
      </c>
      <c r="X13" s="17">
        <v>0</v>
      </c>
      <c r="Y13" s="17">
        <v>0.124634312264125</v>
      </c>
      <c r="Z13" s="17">
        <v>0</v>
      </c>
      <c r="AA13" s="17">
        <v>0</v>
      </c>
      <c r="AB13" s="17">
        <v>5.1543885309137498E-2</v>
      </c>
      <c r="AC13" s="17">
        <v>0</v>
      </c>
      <c r="AD13" s="17">
        <v>0</v>
      </c>
      <c r="AE13" s="17">
        <v>0</v>
      </c>
      <c r="AF13" s="17">
        <v>0</v>
      </c>
      <c r="AG13" s="17">
        <v>0</v>
      </c>
      <c r="AH13" s="17">
        <v>0</v>
      </c>
      <c r="AI13" s="17"/>
      <c r="AJ13" s="17">
        <v>1.07762615348912E-2</v>
      </c>
      <c r="AK13" s="17">
        <v>3.58643509815572E-2</v>
      </c>
      <c r="AL13" s="17"/>
      <c r="AM13" s="17">
        <v>5.3355089147294104E-3</v>
      </c>
    </row>
    <row r="14" spans="2:39" x14ac:dyDescent="0.35">
      <c r="B14" s="18" t="s">
        <v>62</v>
      </c>
      <c r="C14" s="17">
        <v>9.4093483943763698E-3</v>
      </c>
      <c r="D14" s="17">
        <v>1.40621819195019E-2</v>
      </c>
      <c r="E14" s="17">
        <v>2.5911981341750199E-3</v>
      </c>
      <c r="F14" s="17"/>
      <c r="G14" s="17">
        <v>1.16078365000145E-2</v>
      </c>
      <c r="H14" s="17">
        <v>7.4451628651799997E-3</v>
      </c>
      <c r="I14" s="17">
        <v>7.9695946647977203E-3</v>
      </c>
      <c r="J14" s="17">
        <v>1.264151010386E-2</v>
      </c>
      <c r="K14" s="17">
        <v>5.3573422532424402E-3</v>
      </c>
      <c r="L14" s="17">
        <v>1.21747217959314E-2</v>
      </c>
      <c r="M14" s="17"/>
      <c r="N14" s="17">
        <v>1.7612170402776298E-2</v>
      </c>
      <c r="O14" s="17">
        <v>7.7689769192705498E-3</v>
      </c>
      <c r="P14" s="17">
        <v>9.5546284417460606E-3</v>
      </c>
      <c r="Q14" s="17">
        <v>7.7799086583064904E-3</v>
      </c>
      <c r="R14" s="17">
        <v>0</v>
      </c>
      <c r="S14" s="17">
        <v>0</v>
      </c>
      <c r="T14" s="17">
        <v>3.2595003939055602E-2</v>
      </c>
      <c r="U14" s="17">
        <v>0</v>
      </c>
      <c r="V14" s="17">
        <v>0</v>
      </c>
      <c r="W14" s="17">
        <v>7.5707864727100798E-3</v>
      </c>
      <c r="X14" s="17">
        <v>0</v>
      </c>
      <c r="Y14" s="17">
        <v>0</v>
      </c>
      <c r="Z14" s="17">
        <v>0</v>
      </c>
      <c r="AA14" s="17">
        <v>0</v>
      </c>
      <c r="AB14" s="17">
        <v>0</v>
      </c>
      <c r="AC14" s="17">
        <v>0</v>
      </c>
      <c r="AD14" s="17">
        <v>5.9401550724111303E-2</v>
      </c>
      <c r="AE14" s="17">
        <v>0</v>
      </c>
      <c r="AF14" s="17">
        <v>0</v>
      </c>
      <c r="AG14" s="17">
        <v>0</v>
      </c>
      <c r="AH14" s="17">
        <v>0</v>
      </c>
      <c r="AI14" s="17"/>
      <c r="AJ14" s="17">
        <v>8.54883292752588E-3</v>
      </c>
      <c r="AK14" s="17">
        <v>8.7557583678390099E-3</v>
      </c>
      <c r="AL14" s="17"/>
      <c r="AM14" s="17">
        <v>2.4733881783626402E-3</v>
      </c>
    </row>
    <row r="15" spans="2:39" x14ac:dyDescent="0.35">
      <c r="B15" s="18" t="s">
        <v>137</v>
      </c>
      <c r="C15" s="21">
        <v>0.65005258841830305</v>
      </c>
      <c r="D15" s="21">
        <v>0.65119074076080496</v>
      </c>
      <c r="E15" s="21">
        <v>0.65002381913282103</v>
      </c>
      <c r="F15" s="21"/>
      <c r="G15" s="21">
        <v>0.793399200168448</v>
      </c>
      <c r="H15" s="21">
        <v>0.79425738283951497</v>
      </c>
      <c r="I15" s="21">
        <v>0.73375834325590805</v>
      </c>
      <c r="J15" s="21">
        <v>0.68852942426728003</v>
      </c>
      <c r="K15" s="21">
        <v>0.57855977646237</v>
      </c>
      <c r="L15" s="21">
        <v>0.38194609000464302</v>
      </c>
      <c r="M15" s="21"/>
      <c r="N15" s="21">
        <v>0.55240831713902605</v>
      </c>
      <c r="O15" s="21">
        <v>0.67599390983336405</v>
      </c>
      <c r="P15" s="21">
        <v>0.671019601237971</v>
      </c>
      <c r="Q15" s="21">
        <v>0.793121470641304</v>
      </c>
      <c r="R15" s="21">
        <v>0.58836575359270304</v>
      </c>
      <c r="S15" s="21">
        <v>0.85017712077287</v>
      </c>
      <c r="T15" s="21">
        <v>0.64598431354091501</v>
      </c>
      <c r="U15" s="21">
        <v>0.69412080361361095</v>
      </c>
      <c r="V15" s="21">
        <v>0.69948787683870395</v>
      </c>
      <c r="W15" s="21">
        <v>0.64045180672731905</v>
      </c>
      <c r="X15" s="21">
        <v>0.76761013145368695</v>
      </c>
      <c r="Y15" s="21">
        <v>0.41166192859796402</v>
      </c>
      <c r="Z15" s="21">
        <v>0.49935395136682897</v>
      </c>
      <c r="AA15" s="21">
        <v>0.60777168800979098</v>
      </c>
      <c r="AB15" s="21">
        <v>0.64259157911244902</v>
      </c>
      <c r="AC15" s="21">
        <v>0.84948709850221205</v>
      </c>
      <c r="AD15" s="21">
        <v>0.70417235469460904</v>
      </c>
      <c r="AE15" s="21">
        <v>0.69860701368987099</v>
      </c>
      <c r="AF15" s="21">
        <v>0.28882451409347698</v>
      </c>
      <c r="AG15" s="21">
        <v>0.60748908203368401</v>
      </c>
      <c r="AH15" s="21">
        <v>1</v>
      </c>
      <c r="AI15" s="21"/>
      <c r="AJ15" s="21">
        <v>0.77480524694729602</v>
      </c>
      <c r="AK15" s="21">
        <v>0.59629054075266297</v>
      </c>
      <c r="AL15" s="21"/>
      <c r="AM15" s="21">
        <v>0.79827364454682204</v>
      </c>
    </row>
    <row r="16" spans="2:39" x14ac:dyDescent="0.35">
      <c r="B16" s="18" t="s">
        <v>138</v>
      </c>
      <c r="C16" s="21">
        <v>6.7552932500634294E-2</v>
      </c>
      <c r="D16" s="21">
        <v>8.9933349868080298E-2</v>
      </c>
      <c r="E16" s="21">
        <v>4.6163793468143199E-2</v>
      </c>
      <c r="F16" s="21"/>
      <c r="G16" s="21">
        <v>2.6847840991922198E-2</v>
      </c>
      <c r="H16" s="21">
        <v>3.3362416754081803E-2</v>
      </c>
      <c r="I16" s="21">
        <v>3.3171035733610299E-2</v>
      </c>
      <c r="J16" s="21">
        <v>3.5326243722813899E-2</v>
      </c>
      <c r="K16" s="21">
        <v>6.9913154799518304E-2</v>
      </c>
      <c r="L16" s="21">
        <v>0.18755221466917199</v>
      </c>
      <c r="M16" s="21"/>
      <c r="N16" s="21">
        <v>4.1099334040170597E-2</v>
      </c>
      <c r="O16" s="21">
        <v>7.8285672703466203E-2</v>
      </c>
      <c r="P16" s="21">
        <v>1.8698053629682201E-2</v>
      </c>
      <c r="Q16" s="21">
        <v>0</v>
      </c>
      <c r="R16" s="21">
        <v>9.2593086142890996E-2</v>
      </c>
      <c r="S16" s="21">
        <v>0</v>
      </c>
      <c r="T16" s="21">
        <v>7.3744387447857801E-2</v>
      </c>
      <c r="U16" s="21">
        <v>0</v>
      </c>
      <c r="V16" s="21">
        <v>2.43460088044814E-2</v>
      </c>
      <c r="W16" s="21">
        <v>0.139411472990628</v>
      </c>
      <c r="X16" s="21">
        <v>0</v>
      </c>
      <c r="Y16" s="21">
        <v>0.245714132363541</v>
      </c>
      <c r="Z16" s="21">
        <v>4.5362637153691501E-2</v>
      </c>
      <c r="AA16" s="21">
        <v>0.198626267588286</v>
      </c>
      <c r="AB16" s="21">
        <v>5.1543885309137498E-2</v>
      </c>
      <c r="AC16" s="21">
        <v>0</v>
      </c>
      <c r="AD16" s="21">
        <v>8.0105311798239598E-2</v>
      </c>
      <c r="AE16" s="21">
        <v>0</v>
      </c>
      <c r="AF16" s="21">
        <v>0.17174248992184399</v>
      </c>
      <c r="AG16" s="21">
        <v>0</v>
      </c>
      <c r="AH16" s="21">
        <v>0</v>
      </c>
      <c r="AI16" s="21"/>
      <c r="AJ16" s="21">
        <v>3.3954290932701199E-2</v>
      </c>
      <c r="AK16" s="21">
        <v>8.5695485844709901E-2</v>
      </c>
      <c r="AL16" s="21"/>
      <c r="AM16" s="21">
        <v>2.7480448435649701E-2</v>
      </c>
    </row>
    <row r="17" spans="2:39" x14ac:dyDescent="0.35">
      <c r="B17" s="18" t="s">
        <v>139</v>
      </c>
      <c r="C17" s="22">
        <v>0.58249965591766895</v>
      </c>
      <c r="D17" s="22">
        <v>0.56125739089272397</v>
      </c>
      <c r="E17" s="22">
        <v>0.603860025664678</v>
      </c>
      <c r="F17" s="22"/>
      <c r="G17" s="22">
        <v>0.76655135917652595</v>
      </c>
      <c r="H17" s="22">
        <v>0.76089496608543306</v>
      </c>
      <c r="I17" s="22">
        <v>0.70058730752229703</v>
      </c>
      <c r="J17" s="22">
        <v>0.65320318054446602</v>
      </c>
      <c r="K17" s="22">
        <v>0.50864662166285202</v>
      </c>
      <c r="L17" s="22">
        <v>0.19439387533547001</v>
      </c>
      <c r="M17" s="22"/>
      <c r="N17" s="22">
        <v>0.51130898309885497</v>
      </c>
      <c r="O17" s="22">
        <v>0.59770823712989696</v>
      </c>
      <c r="P17" s="22">
        <v>0.65232154760828898</v>
      </c>
      <c r="Q17" s="22">
        <v>0.793121470641304</v>
      </c>
      <c r="R17" s="22">
        <v>0.49577266744981202</v>
      </c>
      <c r="S17" s="22">
        <v>0.85017712077287</v>
      </c>
      <c r="T17" s="22">
        <v>0.57223992609305696</v>
      </c>
      <c r="U17" s="22">
        <v>0.69412080361361095</v>
      </c>
      <c r="V17" s="22">
        <v>0.67514186803422205</v>
      </c>
      <c r="W17" s="22">
        <v>0.50104033373669099</v>
      </c>
      <c r="X17" s="22">
        <v>0.76761013145368695</v>
      </c>
      <c r="Y17" s="22">
        <v>0.16594779623442299</v>
      </c>
      <c r="Z17" s="22">
        <v>0.45399131421313799</v>
      </c>
      <c r="AA17" s="22">
        <v>0.40914542042150498</v>
      </c>
      <c r="AB17" s="22">
        <v>0.59104769380331201</v>
      </c>
      <c r="AC17" s="22">
        <v>0.84948709850221205</v>
      </c>
      <c r="AD17" s="22">
        <v>0.62406704289637005</v>
      </c>
      <c r="AE17" s="22">
        <v>0.69860701368987099</v>
      </c>
      <c r="AF17" s="22">
        <v>0.11708202417163301</v>
      </c>
      <c r="AG17" s="22">
        <v>0.60748908203368401</v>
      </c>
      <c r="AH17" s="22">
        <v>1</v>
      </c>
      <c r="AI17" s="22"/>
      <c r="AJ17" s="22">
        <v>0.74085095601459505</v>
      </c>
      <c r="AK17" s="22">
        <v>0.51059505490795298</v>
      </c>
      <c r="AL17" s="22"/>
      <c r="AM17" s="22">
        <v>0.77079319611117203</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0.102069531473058</v>
      </c>
      <c r="D9" s="17">
        <v>0.118633861563526</v>
      </c>
      <c r="E9" s="17">
        <v>8.6429758529094694E-2</v>
      </c>
      <c r="F9" s="17"/>
      <c r="G9" s="17">
        <v>0.21292836999797601</v>
      </c>
      <c r="H9" s="17">
        <v>0.123091824637553</v>
      </c>
      <c r="I9" s="17">
        <v>0.171248479127836</v>
      </c>
      <c r="J9" s="17">
        <v>8.0769548622896606E-2</v>
      </c>
      <c r="K9" s="17">
        <v>5.4505106878916798E-2</v>
      </c>
      <c r="L9" s="17">
        <v>1.27760002952589E-2</v>
      </c>
      <c r="M9" s="17"/>
      <c r="N9" s="17">
        <v>2.8874182866557001E-2</v>
      </c>
      <c r="O9" s="17">
        <v>0.11633936757128301</v>
      </c>
      <c r="P9" s="17">
        <v>8.2948376771410606E-2</v>
      </c>
      <c r="Q9" s="17">
        <v>0.17318051999277401</v>
      </c>
      <c r="R9" s="17">
        <v>8.0604456690782506E-2</v>
      </c>
      <c r="S9" s="17">
        <v>9.1147492806326003E-2</v>
      </c>
      <c r="T9" s="17">
        <v>5.56208864684275E-2</v>
      </c>
      <c r="U9" s="17">
        <v>0.30964943966557201</v>
      </c>
      <c r="V9" s="17">
        <v>0.15268711530155099</v>
      </c>
      <c r="W9" s="17">
        <v>6.5282658244577102E-2</v>
      </c>
      <c r="X9" s="17">
        <v>0.20037383722127999</v>
      </c>
      <c r="Y9" s="17">
        <v>0.25211948482976299</v>
      </c>
      <c r="Z9" s="17">
        <v>0.197651841188729</v>
      </c>
      <c r="AA9" s="17">
        <v>2.6341549661897799E-2</v>
      </c>
      <c r="AB9" s="17">
        <v>0</v>
      </c>
      <c r="AC9" s="17">
        <v>0.136061189211967</v>
      </c>
      <c r="AD9" s="17">
        <v>0.24932254727147499</v>
      </c>
      <c r="AE9" s="17">
        <v>0</v>
      </c>
      <c r="AF9" s="17">
        <v>0</v>
      </c>
      <c r="AG9" s="17">
        <v>0</v>
      </c>
      <c r="AH9" s="17">
        <v>0</v>
      </c>
      <c r="AI9" s="17"/>
      <c r="AJ9" s="17">
        <v>0.12837365381058499</v>
      </c>
      <c r="AK9" s="17">
        <v>9.1721824954138997E-2</v>
      </c>
      <c r="AL9" s="17"/>
      <c r="AM9" s="17">
        <v>0.15144956881396199</v>
      </c>
    </row>
    <row r="10" spans="2:39" x14ac:dyDescent="0.35">
      <c r="B10" s="18" t="s">
        <v>133</v>
      </c>
      <c r="C10" s="17">
        <v>0.41321391561516202</v>
      </c>
      <c r="D10" s="17">
        <v>0.40482306825070302</v>
      </c>
      <c r="E10" s="17">
        <v>0.419174903167226</v>
      </c>
      <c r="F10" s="17"/>
      <c r="G10" s="17">
        <v>0.48504714505839203</v>
      </c>
      <c r="H10" s="17">
        <v>0.54655089056707795</v>
      </c>
      <c r="I10" s="17">
        <v>0.47361810897121798</v>
      </c>
      <c r="J10" s="17">
        <v>0.37876610521640303</v>
      </c>
      <c r="K10" s="17">
        <v>0.38182319340593301</v>
      </c>
      <c r="L10" s="17">
        <v>0.25373120261404902</v>
      </c>
      <c r="M10" s="17"/>
      <c r="N10" s="17">
        <v>0.50767846084989698</v>
      </c>
      <c r="O10" s="17">
        <v>0.374506042920972</v>
      </c>
      <c r="P10" s="17">
        <v>0.50672640328235796</v>
      </c>
      <c r="Q10" s="17">
        <v>0.36963015220787498</v>
      </c>
      <c r="R10" s="17">
        <v>0.44563322810299699</v>
      </c>
      <c r="S10" s="17">
        <v>0.649718286303264</v>
      </c>
      <c r="T10" s="17">
        <v>0.39714654766014901</v>
      </c>
      <c r="U10" s="17">
        <v>6.3631593104627807E-2</v>
      </c>
      <c r="V10" s="17">
        <v>0.34303892064109398</v>
      </c>
      <c r="W10" s="17">
        <v>0.43543658603520702</v>
      </c>
      <c r="X10" s="17">
        <v>0.465265570353737</v>
      </c>
      <c r="Y10" s="17">
        <v>0.33824555704216303</v>
      </c>
      <c r="Z10" s="17">
        <v>0.34115413812952999</v>
      </c>
      <c r="AA10" s="17">
        <v>0.35414301215926702</v>
      </c>
      <c r="AB10" s="17">
        <v>0.24340298788472101</v>
      </c>
      <c r="AC10" s="17">
        <v>0.55608932020169199</v>
      </c>
      <c r="AD10" s="17">
        <v>0.37353111372423797</v>
      </c>
      <c r="AE10" s="17">
        <v>0.69860701368987099</v>
      </c>
      <c r="AF10" s="17">
        <v>0.36451596590433</v>
      </c>
      <c r="AG10" s="17">
        <v>0.31437812783601599</v>
      </c>
      <c r="AH10" s="17">
        <v>0.62838684032757897</v>
      </c>
      <c r="AI10" s="17"/>
      <c r="AJ10" s="17">
        <v>0.49658430814438298</v>
      </c>
      <c r="AK10" s="17">
        <v>0.37399239969195602</v>
      </c>
      <c r="AL10" s="17"/>
      <c r="AM10" s="17">
        <v>0.54485066400467796</v>
      </c>
    </row>
    <row r="11" spans="2:39" x14ac:dyDescent="0.35">
      <c r="B11" s="18" t="s">
        <v>134</v>
      </c>
      <c r="C11" s="17">
        <v>0.28871249135738403</v>
      </c>
      <c r="D11" s="17">
        <v>0.26699510949406602</v>
      </c>
      <c r="E11" s="17">
        <v>0.31076663210016903</v>
      </c>
      <c r="F11" s="17"/>
      <c r="G11" s="17">
        <v>0.20237319442500101</v>
      </c>
      <c r="H11" s="17">
        <v>0.23634534560668399</v>
      </c>
      <c r="I11" s="17">
        <v>0.22547865358869401</v>
      </c>
      <c r="J11" s="17">
        <v>0.34370907786963401</v>
      </c>
      <c r="K11" s="17">
        <v>0.32840192308985999</v>
      </c>
      <c r="L11" s="17">
        <v>0.359690332220789</v>
      </c>
      <c r="M11" s="17"/>
      <c r="N11" s="17">
        <v>0.32847203449197498</v>
      </c>
      <c r="O11" s="17">
        <v>0.30745327975794101</v>
      </c>
      <c r="P11" s="17">
        <v>0.30119290647472002</v>
      </c>
      <c r="Q11" s="17">
        <v>0.24538848760240001</v>
      </c>
      <c r="R11" s="17">
        <v>0.250859066818726</v>
      </c>
      <c r="S11" s="17">
        <v>0.13361883103021799</v>
      </c>
      <c r="T11" s="17">
        <v>0.30824501907091001</v>
      </c>
      <c r="U11" s="17">
        <v>0.24735616275030101</v>
      </c>
      <c r="V11" s="17">
        <v>0.33313491033863202</v>
      </c>
      <c r="W11" s="17">
        <v>0.25258048449083298</v>
      </c>
      <c r="X11" s="17">
        <v>0.285055722929419</v>
      </c>
      <c r="Y11" s="17">
        <v>0.31789219515381301</v>
      </c>
      <c r="Z11" s="17">
        <v>0.235993281251974</v>
      </c>
      <c r="AA11" s="17">
        <v>0.493860754722795</v>
      </c>
      <c r="AB11" s="17">
        <v>0.47409353561478401</v>
      </c>
      <c r="AC11" s="17">
        <v>0.17464176586825</v>
      </c>
      <c r="AD11" s="17">
        <v>0.31774478828017599</v>
      </c>
      <c r="AE11" s="17">
        <v>0</v>
      </c>
      <c r="AF11" s="17">
        <v>0.17174248992184399</v>
      </c>
      <c r="AG11" s="17">
        <v>0.68562187216398396</v>
      </c>
      <c r="AH11" s="17">
        <v>0.37161315967242098</v>
      </c>
      <c r="AI11" s="17"/>
      <c r="AJ11" s="17">
        <v>0.26260152566769102</v>
      </c>
      <c r="AK11" s="17">
        <v>0.298928118629946</v>
      </c>
      <c r="AL11" s="17"/>
      <c r="AM11" s="17">
        <v>0.25410788560227499</v>
      </c>
    </row>
    <row r="12" spans="2:39" x14ac:dyDescent="0.35">
      <c r="B12" s="18" t="s">
        <v>135</v>
      </c>
      <c r="C12" s="17">
        <v>7.2302250927917006E-2</v>
      </c>
      <c r="D12" s="17">
        <v>7.7893750329104297E-2</v>
      </c>
      <c r="E12" s="17">
        <v>6.7161589361838997E-2</v>
      </c>
      <c r="F12" s="17"/>
      <c r="G12" s="17">
        <v>4.0002644516924903E-2</v>
      </c>
      <c r="H12" s="17">
        <v>5.6487146253985002E-2</v>
      </c>
      <c r="I12" s="17">
        <v>5.0229830179492098E-2</v>
      </c>
      <c r="J12" s="17">
        <v>7.3979901625867095E-2</v>
      </c>
      <c r="K12" s="17">
        <v>6.0090621662791097E-2</v>
      </c>
      <c r="L12" s="17">
        <v>0.13853659730413401</v>
      </c>
      <c r="M12" s="17"/>
      <c r="N12" s="17">
        <v>6.7060075777507194E-2</v>
      </c>
      <c r="O12" s="17">
        <v>5.2849164475800799E-2</v>
      </c>
      <c r="P12" s="17">
        <v>5.7668313818851701E-2</v>
      </c>
      <c r="Q12" s="17">
        <v>3.3557937951397797E-2</v>
      </c>
      <c r="R12" s="17">
        <v>9.2615935478560105E-2</v>
      </c>
      <c r="S12" s="17">
        <v>0</v>
      </c>
      <c r="T12" s="17">
        <v>5.6711932265694001E-2</v>
      </c>
      <c r="U12" s="17">
        <v>0.25449854463302102</v>
      </c>
      <c r="V12" s="17">
        <v>4.18231577931584E-2</v>
      </c>
      <c r="W12" s="17">
        <v>9.7974724685033501E-2</v>
      </c>
      <c r="X12" s="17">
        <v>4.9304869495563501E-2</v>
      </c>
      <c r="Y12" s="17">
        <v>1.57966234691433E-2</v>
      </c>
      <c r="Z12" s="17">
        <v>7.8812579613027595E-2</v>
      </c>
      <c r="AA12" s="17">
        <v>9.9313133794142902E-2</v>
      </c>
      <c r="AB12" s="17">
        <v>5.38680024381799E-2</v>
      </c>
      <c r="AC12" s="17">
        <v>8.1100112665371704E-2</v>
      </c>
      <c r="AD12" s="17">
        <v>0</v>
      </c>
      <c r="AE12" s="17">
        <v>0</v>
      </c>
      <c r="AF12" s="17">
        <v>0.46374154417382601</v>
      </c>
      <c r="AG12" s="17">
        <v>0</v>
      </c>
      <c r="AH12" s="17">
        <v>0</v>
      </c>
      <c r="AI12" s="17"/>
      <c r="AJ12" s="17">
        <v>4.7194553694631103E-2</v>
      </c>
      <c r="AK12" s="17">
        <v>8.7638892839304802E-2</v>
      </c>
      <c r="AL12" s="17"/>
      <c r="AM12" s="17">
        <v>3.3443657272365E-2</v>
      </c>
    </row>
    <row r="13" spans="2:39" x14ac:dyDescent="0.35">
      <c r="B13" s="18" t="s">
        <v>136</v>
      </c>
      <c r="C13" s="17">
        <v>8.8756104633446103E-2</v>
      </c>
      <c r="D13" s="17">
        <v>8.5531890774235494E-2</v>
      </c>
      <c r="E13" s="17">
        <v>9.2198550777720795E-2</v>
      </c>
      <c r="F13" s="17"/>
      <c r="G13" s="17">
        <v>4.1238644043905003E-2</v>
      </c>
      <c r="H13" s="17">
        <v>3.75247929346995E-2</v>
      </c>
      <c r="I13" s="17">
        <v>4.4537519244846398E-2</v>
      </c>
      <c r="J13" s="17">
        <v>9.3318835656170704E-2</v>
      </c>
      <c r="K13" s="17">
        <v>0.15147713383965999</v>
      </c>
      <c r="L13" s="17">
        <v>0.14382622382758201</v>
      </c>
      <c r="M13" s="17"/>
      <c r="N13" s="17">
        <v>3.2801603210237597E-2</v>
      </c>
      <c r="O13" s="17">
        <v>7.8309030052900894E-2</v>
      </c>
      <c r="P13" s="17">
        <v>3.9649499013890498E-2</v>
      </c>
      <c r="Q13" s="17">
        <v>0.159655487309672</v>
      </c>
      <c r="R13" s="17">
        <v>0.120963012996038</v>
      </c>
      <c r="S13" s="17">
        <v>6.6407846140603605E-2</v>
      </c>
      <c r="T13" s="17">
        <v>7.8623659213326993E-2</v>
      </c>
      <c r="U13" s="17">
        <v>0.124864259846477</v>
      </c>
      <c r="V13" s="17">
        <v>0.104969887121084</v>
      </c>
      <c r="W13" s="17">
        <v>0.14115476007163899</v>
      </c>
      <c r="X13" s="17">
        <v>0</v>
      </c>
      <c r="Y13" s="17">
        <v>5.1242488605973698E-2</v>
      </c>
      <c r="Z13" s="17">
        <v>0.14638815981674</v>
      </c>
      <c r="AA13" s="17">
        <v>2.6341549661897799E-2</v>
      </c>
      <c r="AB13" s="17">
        <v>0.172586236004242</v>
      </c>
      <c r="AC13" s="17">
        <v>5.21076120527195E-2</v>
      </c>
      <c r="AD13" s="17">
        <v>0</v>
      </c>
      <c r="AE13" s="17">
        <v>0.30139298631012901</v>
      </c>
      <c r="AF13" s="17">
        <v>0</v>
      </c>
      <c r="AG13" s="17">
        <v>0</v>
      </c>
      <c r="AH13" s="17">
        <v>0</v>
      </c>
      <c r="AI13" s="17"/>
      <c r="AJ13" s="17">
        <v>4.5273535784046401E-2</v>
      </c>
      <c r="AK13" s="17">
        <v>0.105391174762434</v>
      </c>
      <c r="AL13" s="17"/>
      <c r="AM13" s="17">
        <v>1.31443985470573E-2</v>
      </c>
    </row>
    <row r="14" spans="2:39" x14ac:dyDescent="0.35">
      <c r="B14" s="18" t="s">
        <v>62</v>
      </c>
      <c r="C14" s="17">
        <v>3.4945705993032802E-2</v>
      </c>
      <c r="D14" s="17">
        <v>4.61223195883654E-2</v>
      </c>
      <c r="E14" s="17">
        <v>2.4268566063950999E-2</v>
      </c>
      <c r="F14" s="17"/>
      <c r="G14" s="17">
        <v>1.8410001957801701E-2</v>
      </c>
      <c r="H14" s="17">
        <v>0</v>
      </c>
      <c r="I14" s="17">
        <v>3.4887408887913599E-2</v>
      </c>
      <c r="J14" s="17">
        <v>2.94565310090288E-2</v>
      </c>
      <c r="K14" s="17">
        <v>2.3702021122839201E-2</v>
      </c>
      <c r="L14" s="17">
        <v>9.1439643738186402E-2</v>
      </c>
      <c r="M14" s="17"/>
      <c r="N14" s="17">
        <v>3.51136428038255E-2</v>
      </c>
      <c r="O14" s="17">
        <v>7.0543115221103E-2</v>
      </c>
      <c r="P14" s="17">
        <v>1.1814500638768899E-2</v>
      </c>
      <c r="Q14" s="17">
        <v>1.8587414935882E-2</v>
      </c>
      <c r="R14" s="17">
        <v>9.3242999128964107E-3</v>
      </c>
      <c r="S14" s="17">
        <v>5.9107543719588297E-2</v>
      </c>
      <c r="T14" s="17">
        <v>0.103651955321492</v>
      </c>
      <c r="U14" s="17">
        <v>0</v>
      </c>
      <c r="V14" s="17">
        <v>2.43460088044814E-2</v>
      </c>
      <c r="W14" s="17">
        <v>7.5707864727100798E-3</v>
      </c>
      <c r="X14" s="17">
        <v>0</v>
      </c>
      <c r="Y14" s="17">
        <v>2.4703650899143899E-2</v>
      </c>
      <c r="Z14" s="17">
        <v>0</v>
      </c>
      <c r="AA14" s="17">
        <v>0</v>
      </c>
      <c r="AB14" s="17">
        <v>5.60492380580737E-2</v>
      </c>
      <c r="AC14" s="17">
        <v>0</v>
      </c>
      <c r="AD14" s="17">
        <v>5.9401550724111303E-2</v>
      </c>
      <c r="AE14" s="17">
        <v>0</v>
      </c>
      <c r="AF14" s="17">
        <v>0</v>
      </c>
      <c r="AG14" s="17">
        <v>0</v>
      </c>
      <c r="AH14" s="17">
        <v>0</v>
      </c>
      <c r="AI14" s="17"/>
      <c r="AJ14" s="17">
        <v>1.9972422898662901E-2</v>
      </c>
      <c r="AK14" s="17">
        <v>4.23275891222206E-2</v>
      </c>
      <c r="AL14" s="17"/>
      <c r="AM14" s="17">
        <v>3.0038257596623199E-3</v>
      </c>
    </row>
    <row r="15" spans="2:39" x14ac:dyDescent="0.35">
      <c r="B15" s="18" t="s">
        <v>137</v>
      </c>
      <c r="C15" s="21">
        <v>0.51528344708822005</v>
      </c>
      <c r="D15" s="21">
        <v>0.52345692981422798</v>
      </c>
      <c r="E15" s="21">
        <v>0.50560466169632101</v>
      </c>
      <c r="F15" s="21"/>
      <c r="G15" s="21">
        <v>0.69797551505636701</v>
      </c>
      <c r="H15" s="21">
        <v>0.66964271520463203</v>
      </c>
      <c r="I15" s="21">
        <v>0.64486658809905395</v>
      </c>
      <c r="J15" s="21">
        <v>0.45953565383930001</v>
      </c>
      <c r="K15" s="21">
        <v>0.43632830028484998</v>
      </c>
      <c r="L15" s="21">
        <v>0.26650720290930802</v>
      </c>
      <c r="M15" s="21"/>
      <c r="N15" s="21">
        <v>0.53655264371645395</v>
      </c>
      <c r="O15" s="21">
        <v>0.490845410492254</v>
      </c>
      <c r="P15" s="21">
        <v>0.58967478005376905</v>
      </c>
      <c r="Q15" s="21">
        <v>0.54281067220064805</v>
      </c>
      <c r="R15" s="21">
        <v>0.52623768479377897</v>
      </c>
      <c r="S15" s="21">
        <v>0.74086577910958995</v>
      </c>
      <c r="T15" s="21">
        <v>0.45276743412857601</v>
      </c>
      <c r="U15" s="21">
        <v>0.37328103277020003</v>
      </c>
      <c r="V15" s="21">
        <v>0.49572603594264503</v>
      </c>
      <c r="W15" s="21">
        <v>0.50071924427978398</v>
      </c>
      <c r="X15" s="21">
        <v>0.66563940757501705</v>
      </c>
      <c r="Y15" s="21">
        <v>0.59036504187192596</v>
      </c>
      <c r="Z15" s="21">
        <v>0.53880597931825902</v>
      </c>
      <c r="AA15" s="21">
        <v>0.38048456182116402</v>
      </c>
      <c r="AB15" s="21">
        <v>0.24340298788472101</v>
      </c>
      <c r="AC15" s="21">
        <v>0.69215050941365897</v>
      </c>
      <c r="AD15" s="21">
        <v>0.62285366099571204</v>
      </c>
      <c r="AE15" s="21">
        <v>0.69860701368987099</v>
      </c>
      <c r="AF15" s="21">
        <v>0.36451596590433</v>
      </c>
      <c r="AG15" s="21">
        <v>0.31437812783601599</v>
      </c>
      <c r="AH15" s="21">
        <v>0.62838684032757897</v>
      </c>
      <c r="AI15" s="21"/>
      <c r="AJ15" s="21">
        <v>0.624957961954969</v>
      </c>
      <c r="AK15" s="21">
        <v>0.46571422464609502</v>
      </c>
      <c r="AL15" s="21"/>
      <c r="AM15" s="21">
        <v>0.69630023281863995</v>
      </c>
    </row>
    <row r="16" spans="2:39" x14ac:dyDescent="0.35">
      <c r="B16" s="18" t="s">
        <v>138</v>
      </c>
      <c r="C16" s="21">
        <v>0.161058355561363</v>
      </c>
      <c r="D16" s="21">
        <v>0.16342564110334001</v>
      </c>
      <c r="E16" s="21">
        <v>0.15936014013956001</v>
      </c>
      <c r="F16" s="21"/>
      <c r="G16" s="21">
        <v>8.1241288560829905E-2</v>
      </c>
      <c r="H16" s="21">
        <v>9.4011939188684598E-2</v>
      </c>
      <c r="I16" s="21">
        <v>9.4767349424338496E-2</v>
      </c>
      <c r="J16" s="21">
        <v>0.16729873728203801</v>
      </c>
      <c r="K16" s="21">
        <v>0.21156775550245099</v>
      </c>
      <c r="L16" s="21">
        <v>0.28236282113171701</v>
      </c>
      <c r="M16" s="21"/>
      <c r="N16" s="21">
        <v>9.9861678987744798E-2</v>
      </c>
      <c r="O16" s="21">
        <v>0.131158194528702</v>
      </c>
      <c r="P16" s="21">
        <v>9.7317812832742198E-2</v>
      </c>
      <c r="Q16" s="21">
        <v>0.19321342526106999</v>
      </c>
      <c r="R16" s="21">
        <v>0.21357894847459899</v>
      </c>
      <c r="S16" s="21">
        <v>6.6407846140603605E-2</v>
      </c>
      <c r="T16" s="21">
        <v>0.13533559147902099</v>
      </c>
      <c r="U16" s="21">
        <v>0.37936280447949799</v>
      </c>
      <c r="V16" s="21">
        <v>0.146793044914242</v>
      </c>
      <c r="W16" s="21">
        <v>0.23912948475667301</v>
      </c>
      <c r="X16" s="21">
        <v>4.9304869495563501E-2</v>
      </c>
      <c r="Y16" s="21">
        <v>6.7039112075116994E-2</v>
      </c>
      <c r="Z16" s="21">
        <v>0.22520073942976701</v>
      </c>
      <c r="AA16" s="21">
        <v>0.125654683456041</v>
      </c>
      <c r="AB16" s="21">
        <v>0.22645423844242199</v>
      </c>
      <c r="AC16" s="21">
        <v>0.133207724718091</v>
      </c>
      <c r="AD16" s="21">
        <v>0</v>
      </c>
      <c r="AE16" s="21">
        <v>0.30139298631012901</v>
      </c>
      <c r="AF16" s="21">
        <v>0.46374154417382601</v>
      </c>
      <c r="AG16" s="21">
        <v>0</v>
      </c>
      <c r="AH16" s="21">
        <v>0</v>
      </c>
      <c r="AI16" s="21"/>
      <c r="AJ16" s="21">
        <v>9.2468089478677504E-2</v>
      </c>
      <c r="AK16" s="21">
        <v>0.19303006760173799</v>
      </c>
      <c r="AL16" s="21"/>
      <c r="AM16" s="21">
        <v>4.65880558194222E-2</v>
      </c>
    </row>
    <row r="17" spans="2:39" x14ac:dyDescent="0.35">
      <c r="B17" s="18" t="s">
        <v>139</v>
      </c>
      <c r="C17" s="22">
        <v>0.354225091526856</v>
      </c>
      <c r="D17" s="22">
        <v>0.36003128871088902</v>
      </c>
      <c r="E17" s="22">
        <v>0.346244521556761</v>
      </c>
      <c r="F17" s="22"/>
      <c r="G17" s="22">
        <v>0.616734226495538</v>
      </c>
      <c r="H17" s="22">
        <v>0.57563077601594703</v>
      </c>
      <c r="I17" s="22">
        <v>0.550099238674715</v>
      </c>
      <c r="J17" s="22">
        <v>0.29223691655726203</v>
      </c>
      <c r="K17" s="22">
        <v>0.22476054478239901</v>
      </c>
      <c r="L17" s="22">
        <v>-1.58556182224086E-2</v>
      </c>
      <c r="M17" s="22"/>
      <c r="N17" s="22">
        <v>0.436690964728709</v>
      </c>
      <c r="O17" s="22">
        <v>0.35968721596355302</v>
      </c>
      <c r="P17" s="22">
        <v>0.49235696722102701</v>
      </c>
      <c r="Q17" s="22">
        <v>0.349597246939578</v>
      </c>
      <c r="R17" s="22">
        <v>0.31265873631918101</v>
      </c>
      <c r="S17" s="22">
        <v>0.67445793296898604</v>
      </c>
      <c r="T17" s="22">
        <v>0.31743184264955498</v>
      </c>
      <c r="U17" s="22">
        <v>-6.08177170929808E-3</v>
      </c>
      <c r="V17" s="22">
        <v>0.34893299102840297</v>
      </c>
      <c r="W17" s="22">
        <v>0.26158975952311098</v>
      </c>
      <c r="X17" s="22">
        <v>0.61633453807945404</v>
      </c>
      <c r="Y17" s="22">
        <v>0.52332592979680903</v>
      </c>
      <c r="Z17" s="22">
        <v>0.31360523988849198</v>
      </c>
      <c r="AA17" s="22">
        <v>0.254829878365124</v>
      </c>
      <c r="AB17" s="22">
        <v>1.6948749442299099E-2</v>
      </c>
      <c r="AC17" s="22">
        <v>0.55894278469556802</v>
      </c>
      <c r="AD17" s="22">
        <v>0.62285366099571204</v>
      </c>
      <c r="AE17" s="22">
        <v>0.39721402737974099</v>
      </c>
      <c r="AF17" s="22">
        <v>-9.92255782694966E-2</v>
      </c>
      <c r="AG17" s="22">
        <v>0.31437812783601599</v>
      </c>
      <c r="AH17" s="22">
        <v>0.62838684032757897</v>
      </c>
      <c r="AI17" s="22"/>
      <c r="AJ17" s="22">
        <v>0.53248987247629098</v>
      </c>
      <c r="AK17" s="22">
        <v>0.272684157044357</v>
      </c>
      <c r="AL17" s="22"/>
      <c r="AM17" s="22">
        <v>0.64971217699921802</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0.106211811402262</v>
      </c>
      <c r="D9" s="17">
        <v>0.131242095456547</v>
      </c>
      <c r="E9" s="17">
        <v>8.2402570282263193E-2</v>
      </c>
      <c r="F9" s="17"/>
      <c r="G9" s="17">
        <v>0.16042927552434499</v>
      </c>
      <c r="H9" s="17">
        <v>0.16197615569582299</v>
      </c>
      <c r="I9" s="17">
        <v>0.129072788169283</v>
      </c>
      <c r="J9" s="17">
        <v>9.6924874015067899E-2</v>
      </c>
      <c r="K9" s="17">
        <v>5.5938044648856503E-2</v>
      </c>
      <c r="L9" s="17">
        <v>5.91991664108013E-2</v>
      </c>
      <c r="M9" s="17"/>
      <c r="N9" s="17">
        <v>0.12614573394957099</v>
      </c>
      <c r="O9" s="17">
        <v>9.8088889198353998E-2</v>
      </c>
      <c r="P9" s="17">
        <v>8.9191095641641197E-2</v>
      </c>
      <c r="Q9" s="17">
        <v>0.12872137051266999</v>
      </c>
      <c r="R9" s="17">
        <v>8.4883814230552801E-2</v>
      </c>
      <c r="S9" s="17">
        <v>0</v>
      </c>
      <c r="T9" s="17">
        <v>0.105466198303946</v>
      </c>
      <c r="U9" s="17">
        <v>0.18035152149693701</v>
      </c>
      <c r="V9" s="17">
        <v>8.7301998075180298E-2</v>
      </c>
      <c r="W9" s="17">
        <v>0.106000135914581</v>
      </c>
      <c r="X9" s="17">
        <v>8.8518200895703794E-2</v>
      </c>
      <c r="Y9" s="17">
        <v>0.17075283790777199</v>
      </c>
      <c r="Z9" s="17">
        <v>8.1341405364641906E-2</v>
      </c>
      <c r="AA9" s="17">
        <v>6.2627195313945797E-2</v>
      </c>
      <c r="AB9" s="17">
        <v>5.9547198338654399E-2</v>
      </c>
      <c r="AC9" s="17">
        <v>0.16775340850017501</v>
      </c>
      <c r="AD9" s="17">
        <v>0.20751713906310701</v>
      </c>
      <c r="AE9" s="17">
        <v>0.41021752798031502</v>
      </c>
      <c r="AF9" s="17">
        <v>9.7671973568086407E-2</v>
      </c>
      <c r="AG9" s="17">
        <v>0.11352575760578899</v>
      </c>
      <c r="AH9" s="17">
        <v>0.18580657983621099</v>
      </c>
      <c r="AI9" s="17"/>
      <c r="AJ9" s="17">
        <v>0.12476127401076301</v>
      </c>
      <c r="AK9" s="17">
        <v>0.100506193360431</v>
      </c>
      <c r="AL9" s="17"/>
      <c r="AM9" s="17">
        <v>0.15529829481414301</v>
      </c>
    </row>
    <row r="10" spans="2:39" x14ac:dyDescent="0.35">
      <c r="B10" s="18" t="s">
        <v>133</v>
      </c>
      <c r="C10" s="17">
        <v>0.33459607936873398</v>
      </c>
      <c r="D10" s="17">
        <v>0.33079793791748702</v>
      </c>
      <c r="E10" s="17">
        <v>0.33582876514612903</v>
      </c>
      <c r="F10" s="17"/>
      <c r="G10" s="17">
        <v>0.40711094182426</v>
      </c>
      <c r="H10" s="17">
        <v>0.376234189867096</v>
      </c>
      <c r="I10" s="17">
        <v>0.40024368943372701</v>
      </c>
      <c r="J10" s="17">
        <v>0.30468860924065599</v>
      </c>
      <c r="K10" s="17">
        <v>0.34849603027460802</v>
      </c>
      <c r="L10" s="17">
        <v>0.20186816720341599</v>
      </c>
      <c r="M10" s="17"/>
      <c r="N10" s="17">
        <v>0.20668031854486099</v>
      </c>
      <c r="O10" s="17">
        <v>0.30080308042565901</v>
      </c>
      <c r="P10" s="17">
        <v>0.40282850124896202</v>
      </c>
      <c r="Q10" s="17">
        <v>0.26501777105875501</v>
      </c>
      <c r="R10" s="17">
        <v>0.36185302416044801</v>
      </c>
      <c r="S10" s="17">
        <v>0.53837776207576304</v>
      </c>
      <c r="T10" s="17">
        <v>0.34530681572699101</v>
      </c>
      <c r="U10" s="17">
        <v>0.29000981823623301</v>
      </c>
      <c r="V10" s="17">
        <v>0.47584547503831098</v>
      </c>
      <c r="W10" s="17">
        <v>0.35822987118440802</v>
      </c>
      <c r="X10" s="17">
        <v>0.29201917079908002</v>
      </c>
      <c r="Y10" s="17">
        <v>0.25325857940364299</v>
      </c>
      <c r="Z10" s="17">
        <v>0.34224170168536799</v>
      </c>
      <c r="AA10" s="17">
        <v>0.46522710179301002</v>
      </c>
      <c r="AB10" s="17">
        <v>0.23256916300338901</v>
      </c>
      <c r="AC10" s="17">
        <v>0.16392639110156601</v>
      </c>
      <c r="AD10" s="17">
        <v>0.56509718479436599</v>
      </c>
      <c r="AE10" s="17">
        <v>0</v>
      </c>
      <c r="AF10" s="17">
        <v>0.29329582489768802</v>
      </c>
      <c r="AG10" s="17">
        <v>0.72270201411305002</v>
      </c>
      <c r="AH10" s="17">
        <v>0.19693634208456301</v>
      </c>
      <c r="AI10" s="17"/>
      <c r="AJ10" s="17">
        <v>0.42160147487101801</v>
      </c>
      <c r="AK10" s="17">
        <v>0.29347855394799899</v>
      </c>
      <c r="AL10" s="17"/>
      <c r="AM10" s="17">
        <v>0.45310430792289202</v>
      </c>
    </row>
    <row r="11" spans="2:39" x14ac:dyDescent="0.35">
      <c r="B11" s="18" t="s">
        <v>134</v>
      </c>
      <c r="C11" s="17">
        <v>0.316648308175279</v>
      </c>
      <c r="D11" s="17">
        <v>0.31473958916855199</v>
      </c>
      <c r="E11" s="17">
        <v>0.31965438252762302</v>
      </c>
      <c r="F11" s="17"/>
      <c r="G11" s="17">
        <v>0.24121361639001801</v>
      </c>
      <c r="H11" s="17">
        <v>0.31243632900287299</v>
      </c>
      <c r="I11" s="17">
        <v>0.30279403696129398</v>
      </c>
      <c r="J11" s="17">
        <v>0.35860002371065902</v>
      </c>
      <c r="K11" s="17">
        <v>0.30805680982744599</v>
      </c>
      <c r="L11" s="17">
        <v>0.34480443757650198</v>
      </c>
      <c r="M11" s="17"/>
      <c r="N11" s="17">
        <v>0.373382241795369</v>
      </c>
      <c r="O11" s="17">
        <v>0.3605599137594</v>
      </c>
      <c r="P11" s="17">
        <v>0.36029335797281498</v>
      </c>
      <c r="Q11" s="17">
        <v>0.26352496125180602</v>
      </c>
      <c r="R11" s="17">
        <v>0.27187966779888201</v>
      </c>
      <c r="S11" s="17">
        <v>0.36566061992383903</v>
      </c>
      <c r="T11" s="17">
        <v>0.30085529591649501</v>
      </c>
      <c r="U11" s="17">
        <v>0.23065186142802999</v>
      </c>
      <c r="V11" s="17">
        <v>0.22325677705246699</v>
      </c>
      <c r="W11" s="17">
        <v>0.28440749687456701</v>
      </c>
      <c r="X11" s="17">
        <v>0.50283048108709005</v>
      </c>
      <c r="Y11" s="17">
        <v>0.442648317539165</v>
      </c>
      <c r="Z11" s="17">
        <v>0.32829485783311002</v>
      </c>
      <c r="AA11" s="17">
        <v>0.27314638580407402</v>
      </c>
      <c r="AB11" s="17">
        <v>0.29045050461919802</v>
      </c>
      <c r="AC11" s="17">
        <v>0.48015139913357202</v>
      </c>
      <c r="AD11" s="17">
        <v>0.16798412541841501</v>
      </c>
      <c r="AE11" s="17">
        <v>0.28838948570955503</v>
      </c>
      <c r="AF11" s="17">
        <v>0.14529065736039901</v>
      </c>
      <c r="AG11" s="17">
        <v>0.163772228281161</v>
      </c>
      <c r="AH11" s="17">
        <v>0.61725707807922703</v>
      </c>
      <c r="AI11" s="17"/>
      <c r="AJ11" s="17">
        <v>0.27972261555859101</v>
      </c>
      <c r="AK11" s="17">
        <v>0.33266184268031901</v>
      </c>
      <c r="AL11" s="17"/>
      <c r="AM11" s="17">
        <v>0.29086939465877398</v>
      </c>
    </row>
    <row r="12" spans="2:39" x14ac:dyDescent="0.35">
      <c r="B12" s="18" t="s">
        <v>135</v>
      </c>
      <c r="C12" s="17">
        <v>9.1215920729591601E-2</v>
      </c>
      <c r="D12" s="17">
        <v>7.9151240112903795E-2</v>
      </c>
      <c r="E12" s="17">
        <v>0.103214105910767</v>
      </c>
      <c r="F12" s="17"/>
      <c r="G12" s="17">
        <v>7.2816624394169999E-2</v>
      </c>
      <c r="H12" s="17">
        <v>7.5212815355076498E-2</v>
      </c>
      <c r="I12" s="17">
        <v>7.4501175636092806E-2</v>
      </c>
      <c r="J12" s="17">
        <v>9.9818040717063197E-2</v>
      </c>
      <c r="K12" s="17">
        <v>0.109789171414197</v>
      </c>
      <c r="L12" s="17">
        <v>0.107465631221657</v>
      </c>
      <c r="M12" s="17"/>
      <c r="N12" s="17">
        <v>0.19854748612829101</v>
      </c>
      <c r="O12" s="17">
        <v>4.8285189004899101E-2</v>
      </c>
      <c r="P12" s="17">
        <v>7.1735334210724394E-2</v>
      </c>
      <c r="Q12" s="17">
        <v>0.123626275289124</v>
      </c>
      <c r="R12" s="17">
        <v>0.15066287484757701</v>
      </c>
      <c r="S12" s="17">
        <v>0</v>
      </c>
      <c r="T12" s="17">
        <v>8.30976379758398E-2</v>
      </c>
      <c r="U12" s="17">
        <v>2.8627721249744401E-2</v>
      </c>
      <c r="V12" s="17">
        <v>0.11086395750839199</v>
      </c>
      <c r="W12" s="17">
        <v>8.43615065261515E-2</v>
      </c>
      <c r="X12" s="17">
        <v>4.8963055237307998E-2</v>
      </c>
      <c r="Y12" s="17">
        <v>3.5306858002106402E-2</v>
      </c>
      <c r="Z12" s="17">
        <v>0.116122139395302</v>
      </c>
      <c r="AA12" s="17">
        <v>0.12536615893623501</v>
      </c>
      <c r="AB12" s="17">
        <v>0.18879765997644299</v>
      </c>
      <c r="AC12" s="17">
        <v>3.9229987850443897E-2</v>
      </c>
      <c r="AD12" s="17">
        <v>0</v>
      </c>
      <c r="AE12" s="17">
        <v>0</v>
      </c>
      <c r="AF12" s="17">
        <v>0.116308956585652</v>
      </c>
      <c r="AG12" s="17">
        <v>0</v>
      </c>
      <c r="AH12" s="17">
        <v>0</v>
      </c>
      <c r="AI12" s="17"/>
      <c r="AJ12" s="17">
        <v>8.6695230686203995E-2</v>
      </c>
      <c r="AK12" s="17">
        <v>9.4116156253545594E-2</v>
      </c>
      <c r="AL12" s="17"/>
      <c r="AM12" s="17">
        <v>5.0684171100115E-2</v>
      </c>
    </row>
    <row r="13" spans="2:39" x14ac:dyDescent="0.35">
      <c r="B13" s="18" t="s">
        <v>136</v>
      </c>
      <c r="C13" s="17">
        <v>0.102890721179073</v>
      </c>
      <c r="D13" s="17">
        <v>9.7774684325770203E-2</v>
      </c>
      <c r="E13" s="17">
        <v>0.108213945134886</v>
      </c>
      <c r="F13" s="17"/>
      <c r="G13" s="17">
        <v>9.0000748102860906E-2</v>
      </c>
      <c r="H13" s="17">
        <v>5.33199097815866E-2</v>
      </c>
      <c r="I13" s="17">
        <v>4.7484542717719E-2</v>
      </c>
      <c r="J13" s="17">
        <v>0.10338576510167299</v>
      </c>
      <c r="K13" s="17">
        <v>0.13005994324178899</v>
      </c>
      <c r="L13" s="17">
        <v>0.18735176354822999</v>
      </c>
      <c r="M13" s="17"/>
      <c r="N13" s="17">
        <v>1.90312427379105E-2</v>
      </c>
      <c r="O13" s="17">
        <v>0.11862877931230301</v>
      </c>
      <c r="P13" s="17">
        <v>5.5774482117184901E-2</v>
      </c>
      <c r="Q13" s="17">
        <v>0.14124569510124199</v>
      </c>
      <c r="R13" s="17">
        <v>0.120703717558215</v>
      </c>
      <c r="S13" s="17">
        <v>6.6407846140603605E-2</v>
      </c>
      <c r="T13" s="17">
        <v>0.102737920147812</v>
      </c>
      <c r="U13" s="17">
        <v>0.27035907758905597</v>
      </c>
      <c r="V13" s="17">
        <v>4.5478840282021898E-2</v>
      </c>
      <c r="W13" s="17">
        <v>0.103619140655723</v>
      </c>
      <c r="X13" s="17">
        <v>6.7669091980818205E-2</v>
      </c>
      <c r="Y13" s="17">
        <v>7.3329756248170494E-2</v>
      </c>
      <c r="Z13" s="17">
        <v>8.2672196935966197E-2</v>
      </c>
      <c r="AA13" s="17">
        <v>7.3633158152735204E-2</v>
      </c>
      <c r="AB13" s="17">
        <v>0.107593123367211</v>
      </c>
      <c r="AC13" s="17">
        <v>9.1337599903163397E-2</v>
      </c>
      <c r="AD13" s="17">
        <v>0</v>
      </c>
      <c r="AE13" s="17">
        <v>0.30139298631012901</v>
      </c>
      <c r="AF13" s="17">
        <v>0.34743258758817402</v>
      </c>
      <c r="AG13" s="17">
        <v>0</v>
      </c>
      <c r="AH13" s="17">
        <v>0</v>
      </c>
      <c r="AI13" s="17"/>
      <c r="AJ13" s="17">
        <v>4.7625358415783497E-2</v>
      </c>
      <c r="AK13" s="17">
        <v>0.125956274706577</v>
      </c>
      <c r="AL13" s="17"/>
      <c r="AM13" s="17">
        <v>3.2059157160496697E-2</v>
      </c>
    </row>
    <row r="14" spans="2:39" x14ac:dyDescent="0.35">
      <c r="B14" s="18" t="s">
        <v>62</v>
      </c>
      <c r="C14" s="17">
        <v>4.8437159145060298E-2</v>
      </c>
      <c r="D14" s="17">
        <v>4.6294453018739502E-2</v>
      </c>
      <c r="E14" s="17">
        <v>5.0686230998331E-2</v>
      </c>
      <c r="F14" s="17"/>
      <c r="G14" s="17">
        <v>2.84287937643453E-2</v>
      </c>
      <c r="H14" s="17">
        <v>2.0820600297545101E-2</v>
      </c>
      <c r="I14" s="17">
        <v>4.5903767081884803E-2</v>
      </c>
      <c r="J14" s="17">
        <v>3.65826872148814E-2</v>
      </c>
      <c r="K14" s="17">
        <v>4.7660000593103102E-2</v>
      </c>
      <c r="L14" s="17">
        <v>9.9310834039394502E-2</v>
      </c>
      <c r="M14" s="17"/>
      <c r="N14" s="17">
        <v>7.6212976843996097E-2</v>
      </c>
      <c r="O14" s="17">
        <v>7.3634148299384805E-2</v>
      </c>
      <c r="P14" s="17">
        <v>2.0177228808672398E-2</v>
      </c>
      <c r="Q14" s="17">
        <v>7.7863926786403595E-2</v>
      </c>
      <c r="R14" s="17">
        <v>1.0016901404325399E-2</v>
      </c>
      <c r="S14" s="17">
        <v>2.9553771859794201E-2</v>
      </c>
      <c r="T14" s="17">
        <v>6.2536131928915495E-2</v>
      </c>
      <c r="U14" s="17">
        <v>0</v>
      </c>
      <c r="V14" s="17">
        <v>5.72529520436275E-2</v>
      </c>
      <c r="W14" s="17">
        <v>6.33818488445686E-2</v>
      </c>
      <c r="X14" s="17">
        <v>0</v>
      </c>
      <c r="Y14" s="17">
        <v>2.4703650899143899E-2</v>
      </c>
      <c r="Z14" s="17">
        <v>4.9327698785612203E-2</v>
      </c>
      <c r="AA14" s="17">
        <v>0</v>
      </c>
      <c r="AB14" s="17">
        <v>0.121042350695104</v>
      </c>
      <c r="AC14" s="17">
        <v>5.7601213511079399E-2</v>
      </c>
      <c r="AD14" s="17">
        <v>5.9401550724111303E-2</v>
      </c>
      <c r="AE14" s="17">
        <v>0</v>
      </c>
      <c r="AF14" s="17">
        <v>0</v>
      </c>
      <c r="AG14" s="17">
        <v>0</v>
      </c>
      <c r="AH14" s="17">
        <v>0</v>
      </c>
      <c r="AI14" s="17"/>
      <c r="AJ14" s="17">
        <v>3.9594046457641002E-2</v>
      </c>
      <c r="AK14" s="17">
        <v>5.3280979051129003E-2</v>
      </c>
      <c r="AL14" s="17"/>
      <c r="AM14" s="17">
        <v>1.7984674343579098E-2</v>
      </c>
    </row>
    <row r="15" spans="2:39" x14ac:dyDescent="0.35">
      <c r="B15" s="18" t="s">
        <v>137</v>
      </c>
      <c r="C15" s="21">
        <v>0.44080789077099503</v>
      </c>
      <c r="D15" s="21">
        <v>0.46204003337403499</v>
      </c>
      <c r="E15" s="21">
        <v>0.41823133542839303</v>
      </c>
      <c r="F15" s="21"/>
      <c r="G15" s="21">
        <v>0.56754021734860505</v>
      </c>
      <c r="H15" s="21">
        <v>0.53821034556291902</v>
      </c>
      <c r="I15" s="21">
        <v>0.52931647760300904</v>
      </c>
      <c r="J15" s="21">
        <v>0.40161348325572399</v>
      </c>
      <c r="K15" s="21">
        <v>0.404434074923465</v>
      </c>
      <c r="L15" s="21">
        <v>0.26106733361421702</v>
      </c>
      <c r="M15" s="21"/>
      <c r="N15" s="21">
        <v>0.33282605249443298</v>
      </c>
      <c r="O15" s="21">
        <v>0.39889196962401302</v>
      </c>
      <c r="P15" s="21">
        <v>0.49201959689060298</v>
      </c>
      <c r="Q15" s="21">
        <v>0.39373914157142398</v>
      </c>
      <c r="R15" s="21">
        <v>0.44673683839100098</v>
      </c>
      <c r="S15" s="21">
        <v>0.53837776207576304</v>
      </c>
      <c r="T15" s="21">
        <v>0.450773014030937</v>
      </c>
      <c r="U15" s="21">
        <v>0.47036133973317001</v>
      </c>
      <c r="V15" s="21">
        <v>0.563147473113491</v>
      </c>
      <c r="W15" s="21">
        <v>0.46423000709898898</v>
      </c>
      <c r="X15" s="21">
        <v>0.38053737169478402</v>
      </c>
      <c r="Y15" s="21">
        <v>0.42401141731141501</v>
      </c>
      <c r="Z15" s="21">
        <v>0.42358310705001001</v>
      </c>
      <c r="AA15" s="21">
        <v>0.52785429710695597</v>
      </c>
      <c r="AB15" s="21">
        <v>0.292116361342043</v>
      </c>
      <c r="AC15" s="21">
        <v>0.33167979960174099</v>
      </c>
      <c r="AD15" s="21">
        <v>0.77261432385747297</v>
      </c>
      <c r="AE15" s="21">
        <v>0.41021752798031502</v>
      </c>
      <c r="AF15" s="21">
        <v>0.39096779846577501</v>
      </c>
      <c r="AG15" s="21">
        <v>0.836227771718839</v>
      </c>
      <c r="AH15" s="21">
        <v>0.38274292192077303</v>
      </c>
      <c r="AI15" s="21"/>
      <c r="AJ15" s="21">
        <v>0.54636274888178105</v>
      </c>
      <c r="AK15" s="21">
        <v>0.39398474730842997</v>
      </c>
      <c r="AL15" s="21"/>
      <c r="AM15" s="21">
        <v>0.60840260273703495</v>
      </c>
    </row>
    <row r="16" spans="2:39" x14ac:dyDescent="0.35">
      <c r="B16" s="18" t="s">
        <v>138</v>
      </c>
      <c r="C16" s="21">
        <v>0.194106641908665</v>
      </c>
      <c r="D16" s="21">
        <v>0.176925924438674</v>
      </c>
      <c r="E16" s="21">
        <v>0.21142805104565399</v>
      </c>
      <c r="F16" s="21"/>
      <c r="G16" s="21">
        <v>0.16281737249703099</v>
      </c>
      <c r="H16" s="21">
        <v>0.128532725136663</v>
      </c>
      <c r="I16" s="21">
        <v>0.121985718353812</v>
      </c>
      <c r="J16" s="21">
        <v>0.20320380581873601</v>
      </c>
      <c r="K16" s="21">
        <v>0.23984911465598699</v>
      </c>
      <c r="L16" s="21">
        <v>0.294817394769887</v>
      </c>
      <c r="M16" s="21"/>
      <c r="N16" s="21">
        <v>0.217578728866202</v>
      </c>
      <c r="O16" s="21">
        <v>0.16691396831720301</v>
      </c>
      <c r="P16" s="21">
        <v>0.127509816327909</v>
      </c>
      <c r="Q16" s="21">
        <v>0.26487197039036597</v>
      </c>
      <c r="R16" s="21">
        <v>0.27136659240579197</v>
      </c>
      <c r="S16" s="21">
        <v>6.6407846140603605E-2</v>
      </c>
      <c r="T16" s="21">
        <v>0.18583555812365199</v>
      </c>
      <c r="U16" s="21">
        <v>0.29898679883880103</v>
      </c>
      <c r="V16" s="21">
        <v>0.15634279779041399</v>
      </c>
      <c r="W16" s="21">
        <v>0.18798064718187499</v>
      </c>
      <c r="X16" s="21">
        <v>0.11663214721812599</v>
      </c>
      <c r="Y16" s="21">
        <v>0.108636614250277</v>
      </c>
      <c r="Z16" s="21">
        <v>0.198794336331268</v>
      </c>
      <c r="AA16" s="21">
        <v>0.19899931708897001</v>
      </c>
      <c r="AB16" s="21">
        <v>0.29639078334365498</v>
      </c>
      <c r="AC16" s="21">
        <v>0.130567587753607</v>
      </c>
      <c r="AD16" s="21">
        <v>0</v>
      </c>
      <c r="AE16" s="21">
        <v>0.30139298631012901</v>
      </c>
      <c r="AF16" s="21">
        <v>0.46374154417382601</v>
      </c>
      <c r="AG16" s="21">
        <v>0</v>
      </c>
      <c r="AH16" s="21">
        <v>0</v>
      </c>
      <c r="AI16" s="21"/>
      <c r="AJ16" s="21">
        <v>0.13432058910198699</v>
      </c>
      <c r="AK16" s="21">
        <v>0.22007243096012299</v>
      </c>
      <c r="AL16" s="21"/>
      <c r="AM16" s="21">
        <v>8.2743328260611704E-2</v>
      </c>
    </row>
    <row r="17" spans="2:39" x14ac:dyDescent="0.35">
      <c r="B17" s="18" t="s">
        <v>139</v>
      </c>
      <c r="C17" s="22">
        <v>0.24670124886233</v>
      </c>
      <c r="D17" s="22">
        <v>0.28511410893536099</v>
      </c>
      <c r="E17" s="22">
        <v>0.20680328438273901</v>
      </c>
      <c r="F17" s="22"/>
      <c r="G17" s="22">
        <v>0.404722844851574</v>
      </c>
      <c r="H17" s="22">
        <v>0.409677620426256</v>
      </c>
      <c r="I17" s="22">
        <v>0.40733075924919798</v>
      </c>
      <c r="J17" s="22">
        <v>0.19840967743698801</v>
      </c>
      <c r="K17" s="22">
        <v>0.16458496026747799</v>
      </c>
      <c r="L17" s="22">
        <v>-3.3750061155669503E-2</v>
      </c>
      <c r="M17" s="22"/>
      <c r="N17" s="22">
        <v>0.11524732362823099</v>
      </c>
      <c r="O17" s="22">
        <v>0.23197800130681001</v>
      </c>
      <c r="P17" s="22">
        <v>0.36450978056269401</v>
      </c>
      <c r="Q17" s="22">
        <v>0.128867171181058</v>
      </c>
      <c r="R17" s="22">
        <v>0.17537024598520901</v>
      </c>
      <c r="S17" s="22">
        <v>0.47196991593515902</v>
      </c>
      <c r="T17" s="22">
        <v>0.26493745590728601</v>
      </c>
      <c r="U17" s="22">
        <v>0.17137454089436899</v>
      </c>
      <c r="V17" s="22">
        <v>0.40680467532307701</v>
      </c>
      <c r="W17" s="22">
        <v>0.27624935991711402</v>
      </c>
      <c r="X17" s="22">
        <v>0.26390522447665798</v>
      </c>
      <c r="Y17" s="22">
        <v>0.31537480306113802</v>
      </c>
      <c r="Z17" s="22">
        <v>0.22478877071874101</v>
      </c>
      <c r="AA17" s="22">
        <v>0.32885498001798602</v>
      </c>
      <c r="AB17" s="22">
        <v>-4.2744220016115398E-3</v>
      </c>
      <c r="AC17" s="22">
        <v>0.20111221184813399</v>
      </c>
      <c r="AD17" s="22">
        <v>0.77261432385747297</v>
      </c>
      <c r="AE17" s="22">
        <v>0.108824541670186</v>
      </c>
      <c r="AF17" s="22">
        <v>-7.2773745708051701E-2</v>
      </c>
      <c r="AG17" s="22">
        <v>0.836227771718839</v>
      </c>
      <c r="AH17" s="22">
        <v>0.38274292192077303</v>
      </c>
      <c r="AI17" s="22"/>
      <c r="AJ17" s="22">
        <v>0.41204215977979303</v>
      </c>
      <c r="AK17" s="22">
        <v>0.17391231634830701</v>
      </c>
      <c r="AL17" s="22"/>
      <c r="AM17" s="22">
        <v>0.52565927447642302</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6.0549176215256198E-2</v>
      </c>
      <c r="D9" s="17">
        <v>8.5424556889133002E-2</v>
      </c>
      <c r="E9" s="17">
        <v>3.6722300270369199E-2</v>
      </c>
      <c r="F9" s="17"/>
      <c r="G9" s="17">
        <v>6.10403295504428E-2</v>
      </c>
      <c r="H9" s="17">
        <v>6.2173845073659598E-2</v>
      </c>
      <c r="I9" s="17">
        <v>7.1566639439960403E-2</v>
      </c>
      <c r="J9" s="17">
        <v>7.3956820418877897E-2</v>
      </c>
      <c r="K9" s="17">
        <v>5.9552182876439597E-2</v>
      </c>
      <c r="L9" s="17">
        <v>3.4605842851390602E-2</v>
      </c>
      <c r="M9" s="17"/>
      <c r="N9" s="17">
        <v>6.5092977827513998E-2</v>
      </c>
      <c r="O9" s="17">
        <v>8.0363417548371605E-2</v>
      </c>
      <c r="P9" s="17">
        <v>4.64828753061221E-2</v>
      </c>
      <c r="Q9" s="17">
        <v>3.0417694577066001E-2</v>
      </c>
      <c r="R9" s="17">
        <v>8.4430327879334896E-2</v>
      </c>
      <c r="S9" s="17">
        <v>0.21030836290580701</v>
      </c>
      <c r="T9" s="17">
        <v>6.1107608166302903E-2</v>
      </c>
      <c r="U9" s="17">
        <v>0</v>
      </c>
      <c r="V9" s="17">
        <v>4.18231577931584E-2</v>
      </c>
      <c r="W9" s="17">
        <v>5.7280128476266498E-2</v>
      </c>
      <c r="X9" s="17">
        <v>8.8518200895703794E-2</v>
      </c>
      <c r="Y9" s="17">
        <v>0</v>
      </c>
      <c r="Z9" s="17">
        <v>9.3389140136973803E-2</v>
      </c>
      <c r="AA9" s="17">
        <v>2.6341549661897799E-2</v>
      </c>
      <c r="AB9" s="17">
        <v>5.9547198338654399E-2</v>
      </c>
      <c r="AC9" s="17">
        <v>5.7601213511079399E-2</v>
      </c>
      <c r="AD9" s="17">
        <v>5.55284391351792E-2</v>
      </c>
      <c r="AE9" s="17">
        <v>0</v>
      </c>
      <c r="AF9" s="17">
        <v>0</v>
      </c>
      <c r="AG9" s="17">
        <v>0</v>
      </c>
      <c r="AH9" s="17">
        <v>0.234514156158453</v>
      </c>
      <c r="AI9" s="17"/>
      <c r="AJ9" s="17">
        <v>4.9564049217672899E-2</v>
      </c>
      <c r="AK9" s="17">
        <v>6.8379379878055202E-2</v>
      </c>
      <c r="AL9" s="17"/>
      <c r="AM9" s="17">
        <v>6.12373822043921E-2</v>
      </c>
    </row>
    <row r="10" spans="2:39" x14ac:dyDescent="0.35">
      <c r="B10" s="18" t="s">
        <v>133</v>
      </c>
      <c r="C10" s="17">
        <v>0.240823949959902</v>
      </c>
      <c r="D10" s="17">
        <v>0.26143154210525499</v>
      </c>
      <c r="E10" s="17">
        <v>0.219429500059072</v>
      </c>
      <c r="F10" s="17"/>
      <c r="G10" s="17">
        <v>0.26916034205686001</v>
      </c>
      <c r="H10" s="17">
        <v>0.26834698825065301</v>
      </c>
      <c r="I10" s="17">
        <v>0.25240399693719601</v>
      </c>
      <c r="J10" s="17">
        <v>0.166211127071167</v>
      </c>
      <c r="K10" s="17">
        <v>0.25294226151862298</v>
      </c>
      <c r="L10" s="17">
        <v>0.25000181333062499</v>
      </c>
      <c r="M10" s="17"/>
      <c r="N10" s="17">
        <v>0.287283570647756</v>
      </c>
      <c r="O10" s="17">
        <v>0.16469254645332401</v>
      </c>
      <c r="P10" s="17">
        <v>0.33697819633528497</v>
      </c>
      <c r="Q10" s="17">
        <v>0.15534138736880801</v>
      </c>
      <c r="R10" s="17">
        <v>0.27268159396106001</v>
      </c>
      <c r="S10" s="17">
        <v>0.119223580264296</v>
      </c>
      <c r="T10" s="17">
        <v>0.185206534493219</v>
      </c>
      <c r="U10" s="17">
        <v>0.26841920947472497</v>
      </c>
      <c r="V10" s="17">
        <v>0.28552317020513901</v>
      </c>
      <c r="W10" s="17">
        <v>0.30964387345103001</v>
      </c>
      <c r="X10" s="17">
        <v>0.183459842749332</v>
      </c>
      <c r="Y10" s="17">
        <v>0.30058212765583697</v>
      </c>
      <c r="Z10" s="17">
        <v>0.18588811896209301</v>
      </c>
      <c r="AA10" s="17">
        <v>0.22750109402000501</v>
      </c>
      <c r="AB10" s="17">
        <v>4.3284654521022502E-2</v>
      </c>
      <c r="AC10" s="17">
        <v>0.35824293001969998</v>
      </c>
      <c r="AD10" s="17">
        <v>0.39242958836776098</v>
      </c>
      <c r="AE10" s="17">
        <v>0.28838948570955503</v>
      </c>
      <c r="AF10" s="17">
        <v>0.29329582489768802</v>
      </c>
      <c r="AG10" s="17">
        <v>0.836227771718839</v>
      </c>
      <c r="AH10" s="17">
        <v>0.18580657983621099</v>
      </c>
      <c r="AI10" s="17"/>
      <c r="AJ10" s="17">
        <v>0.26187193551426002</v>
      </c>
      <c r="AK10" s="17">
        <v>0.23464037169813301</v>
      </c>
      <c r="AL10" s="17"/>
      <c r="AM10" s="17">
        <v>0.29338983477768599</v>
      </c>
    </row>
    <row r="11" spans="2:39" x14ac:dyDescent="0.35">
      <c r="B11" s="18" t="s">
        <v>134</v>
      </c>
      <c r="C11" s="17">
        <v>0.54898741807068996</v>
      </c>
      <c r="D11" s="17">
        <v>0.502679291435838</v>
      </c>
      <c r="E11" s="17">
        <v>0.59445792818488497</v>
      </c>
      <c r="F11" s="17"/>
      <c r="G11" s="17">
        <v>0.57360318971505297</v>
      </c>
      <c r="H11" s="17">
        <v>0.54857647061938797</v>
      </c>
      <c r="I11" s="17">
        <v>0.54436455336951195</v>
      </c>
      <c r="J11" s="17">
        <v>0.64536091991113997</v>
      </c>
      <c r="K11" s="17">
        <v>0.57146960350924503</v>
      </c>
      <c r="L11" s="17">
        <v>0.42362388073129997</v>
      </c>
      <c r="M11" s="17"/>
      <c r="N11" s="17">
        <v>0.51977070851210705</v>
      </c>
      <c r="O11" s="17">
        <v>0.60219619031997695</v>
      </c>
      <c r="P11" s="17">
        <v>0.53238769086438198</v>
      </c>
      <c r="Q11" s="17">
        <v>0.59327418162826595</v>
      </c>
      <c r="R11" s="17">
        <v>0.52985351331427799</v>
      </c>
      <c r="S11" s="17">
        <v>0.48335894602317298</v>
      </c>
      <c r="T11" s="17">
        <v>0.55429224978710501</v>
      </c>
      <c r="U11" s="17">
        <v>0.42386211728309098</v>
      </c>
      <c r="V11" s="17">
        <v>0.45113052605515602</v>
      </c>
      <c r="W11" s="17">
        <v>0.52624415873522201</v>
      </c>
      <c r="X11" s="17">
        <v>0.59054070022195204</v>
      </c>
      <c r="Y11" s="17">
        <v>0.28000134734181897</v>
      </c>
      <c r="Z11" s="17">
        <v>0.61898886560079203</v>
      </c>
      <c r="AA11" s="17">
        <v>0.57349958889102504</v>
      </c>
      <c r="AB11" s="17">
        <v>0.85388349261930097</v>
      </c>
      <c r="AC11" s="17">
        <v>0.52655464295814103</v>
      </c>
      <c r="AD11" s="17">
        <v>0.49264042177294898</v>
      </c>
      <c r="AE11" s="17">
        <v>0.71161051429044497</v>
      </c>
      <c r="AF11" s="17">
        <v>0.35927158751413801</v>
      </c>
      <c r="AG11" s="17">
        <v>0.163772228281161</v>
      </c>
      <c r="AH11" s="17">
        <v>0.57967926400533598</v>
      </c>
      <c r="AI11" s="17"/>
      <c r="AJ11" s="17">
        <v>0.56867683419263404</v>
      </c>
      <c r="AK11" s="17">
        <v>0.53137179077278296</v>
      </c>
      <c r="AL11" s="17"/>
      <c r="AM11" s="17">
        <v>0.54914892812730998</v>
      </c>
    </row>
    <row r="12" spans="2:39" x14ac:dyDescent="0.35">
      <c r="B12" s="18" t="s">
        <v>135</v>
      </c>
      <c r="C12" s="17">
        <v>7.0535573765679899E-2</v>
      </c>
      <c r="D12" s="17">
        <v>6.18047824159976E-2</v>
      </c>
      <c r="E12" s="17">
        <v>7.9234835357281999E-2</v>
      </c>
      <c r="F12" s="17"/>
      <c r="G12" s="17">
        <v>5.9302968733617199E-2</v>
      </c>
      <c r="H12" s="17">
        <v>6.1304576646253502E-2</v>
      </c>
      <c r="I12" s="17">
        <v>8.0629748019180505E-2</v>
      </c>
      <c r="J12" s="17">
        <v>6.3456340000620004E-2</v>
      </c>
      <c r="K12" s="17">
        <v>7.1047066156140495E-2</v>
      </c>
      <c r="L12" s="17">
        <v>8.0574374421673103E-2</v>
      </c>
      <c r="M12" s="17"/>
      <c r="N12" s="17">
        <v>0.110240572609846</v>
      </c>
      <c r="O12" s="17">
        <v>6.4719512086845593E-2</v>
      </c>
      <c r="P12" s="17">
        <v>5.3007823070616099E-2</v>
      </c>
      <c r="Q12" s="17">
        <v>6.3132113788334498E-2</v>
      </c>
      <c r="R12" s="17">
        <v>8.8516279034849099E-2</v>
      </c>
      <c r="S12" s="17">
        <v>0.15755533894693</v>
      </c>
      <c r="T12" s="17">
        <v>8.4817845838077305E-2</v>
      </c>
      <c r="U12" s="17">
        <v>3.7359595653127999E-2</v>
      </c>
      <c r="V12" s="17">
        <v>0.129125155868339</v>
      </c>
      <c r="W12" s="17">
        <v>5.7371943104987597E-2</v>
      </c>
      <c r="X12" s="17">
        <v>0</v>
      </c>
      <c r="Y12" s="17">
        <v>0.26584962704614401</v>
      </c>
      <c r="Z12" s="17">
        <v>5.2406176514528703E-2</v>
      </c>
      <c r="AA12" s="17">
        <v>0.12536615893623501</v>
      </c>
      <c r="AB12" s="17">
        <v>4.3284654521022502E-2</v>
      </c>
      <c r="AC12" s="17">
        <v>0</v>
      </c>
      <c r="AD12" s="17">
        <v>0</v>
      </c>
      <c r="AE12" s="17">
        <v>0</v>
      </c>
      <c r="AF12" s="17">
        <v>0</v>
      </c>
      <c r="AG12" s="17">
        <v>0</v>
      </c>
      <c r="AH12" s="17">
        <v>0</v>
      </c>
      <c r="AI12" s="17"/>
      <c r="AJ12" s="17">
        <v>7.8856655261503206E-2</v>
      </c>
      <c r="AK12" s="17">
        <v>6.9113370223537696E-2</v>
      </c>
      <c r="AL12" s="17"/>
      <c r="AM12" s="17">
        <v>5.9896511278379999E-2</v>
      </c>
    </row>
    <row r="13" spans="2:39" x14ac:dyDescent="0.35">
      <c r="B13" s="18" t="s">
        <v>136</v>
      </c>
      <c r="C13" s="17">
        <v>3.7166769746410401E-2</v>
      </c>
      <c r="D13" s="17">
        <v>3.9610733896675097E-2</v>
      </c>
      <c r="E13" s="17">
        <v>3.4940258797560797E-2</v>
      </c>
      <c r="F13" s="17"/>
      <c r="G13" s="17">
        <v>1.15582009901136E-2</v>
      </c>
      <c r="H13" s="17">
        <v>3.8792707021165003E-2</v>
      </c>
      <c r="I13" s="17">
        <v>2.2440069130603001E-2</v>
      </c>
      <c r="J13" s="17">
        <v>2.49430379661707E-2</v>
      </c>
      <c r="K13" s="17">
        <v>1.6895818628070498E-2</v>
      </c>
      <c r="L13" s="17">
        <v>9.7757500791719201E-2</v>
      </c>
      <c r="M13" s="17"/>
      <c r="N13" s="17">
        <v>0</v>
      </c>
      <c r="O13" s="17">
        <v>4.5825722888201401E-2</v>
      </c>
      <c r="P13" s="17">
        <v>1.4071055311652699E-2</v>
      </c>
      <c r="Q13" s="17">
        <v>7.2772747936199103E-2</v>
      </c>
      <c r="R13" s="17">
        <v>1.09212154059977E-2</v>
      </c>
      <c r="S13" s="17">
        <v>0</v>
      </c>
      <c r="T13" s="17">
        <v>5.88384381468747E-2</v>
      </c>
      <c r="U13" s="17">
        <v>4.4488254205779398E-2</v>
      </c>
      <c r="V13" s="17">
        <v>5.9491046839061798E-2</v>
      </c>
      <c r="W13" s="17">
        <v>1.30055895325307E-2</v>
      </c>
      <c r="X13" s="17">
        <v>4.8963055237307998E-2</v>
      </c>
      <c r="Y13" s="17">
        <v>5.5533490808885699E-2</v>
      </c>
      <c r="Z13" s="17">
        <v>0</v>
      </c>
      <c r="AA13" s="17">
        <v>4.7291608490837501E-2</v>
      </c>
      <c r="AB13" s="17">
        <v>0</v>
      </c>
      <c r="AC13" s="17">
        <v>0</v>
      </c>
      <c r="AD13" s="17">
        <v>0</v>
      </c>
      <c r="AE13" s="17">
        <v>0</v>
      </c>
      <c r="AF13" s="17">
        <v>0.34743258758817402</v>
      </c>
      <c r="AG13" s="17">
        <v>0</v>
      </c>
      <c r="AH13" s="17">
        <v>0</v>
      </c>
      <c r="AI13" s="17"/>
      <c r="AJ13" s="17">
        <v>1.7974795823882599E-2</v>
      </c>
      <c r="AK13" s="17">
        <v>4.6203509971240599E-2</v>
      </c>
      <c r="AL13" s="17"/>
      <c r="AM13" s="17">
        <v>1.8326629509232101E-2</v>
      </c>
    </row>
    <row r="14" spans="2:39" x14ac:dyDescent="0.35">
      <c r="B14" s="18" t="s">
        <v>62</v>
      </c>
      <c r="C14" s="17">
        <v>4.1937112242060801E-2</v>
      </c>
      <c r="D14" s="17">
        <v>4.9049093257101599E-2</v>
      </c>
      <c r="E14" s="17">
        <v>3.5215177330831099E-2</v>
      </c>
      <c r="F14" s="17"/>
      <c r="G14" s="17">
        <v>2.5334968953913701E-2</v>
      </c>
      <c r="H14" s="17">
        <v>2.0805412388881599E-2</v>
      </c>
      <c r="I14" s="17">
        <v>2.8594993103547801E-2</v>
      </c>
      <c r="J14" s="17">
        <v>2.6071754632024401E-2</v>
      </c>
      <c r="K14" s="17">
        <v>2.8093067311481802E-2</v>
      </c>
      <c r="L14" s="17">
        <v>0.113436587873291</v>
      </c>
      <c r="M14" s="17"/>
      <c r="N14" s="17">
        <v>1.7612170402776298E-2</v>
      </c>
      <c r="O14" s="17">
        <v>4.2202610703280199E-2</v>
      </c>
      <c r="P14" s="17">
        <v>1.7072359111942399E-2</v>
      </c>
      <c r="Q14" s="17">
        <v>8.5061874701326104E-2</v>
      </c>
      <c r="R14" s="17">
        <v>1.3597070404480299E-2</v>
      </c>
      <c r="S14" s="17">
        <v>2.9553771859794201E-2</v>
      </c>
      <c r="T14" s="17">
        <v>5.5737323568421301E-2</v>
      </c>
      <c r="U14" s="17">
        <v>0.22587082338327699</v>
      </c>
      <c r="V14" s="17">
        <v>3.29069432391461E-2</v>
      </c>
      <c r="W14" s="17">
        <v>3.6454306699963399E-2</v>
      </c>
      <c r="X14" s="17">
        <v>8.8518200895703794E-2</v>
      </c>
      <c r="Y14" s="17">
        <v>9.80334071473144E-2</v>
      </c>
      <c r="Z14" s="17">
        <v>4.9327698785612203E-2</v>
      </c>
      <c r="AA14" s="17">
        <v>0</v>
      </c>
      <c r="AB14" s="17">
        <v>0</v>
      </c>
      <c r="AC14" s="17">
        <v>5.7601213511079399E-2</v>
      </c>
      <c r="AD14" s="17">
        <v>5.9401550724111303E-2</v>
      </c>
      <c r="AE14" s="17">
        <v>0</v>
      </c>
      <c r="AF14" s="17">
        <v>0</v>
      </c>
      <c r="AG14" s="17">
        <v>0</v>
      </c>
      <c r="AH14" s="17">
        <v>0</v>
      </c>
      <c r="AI14" s="17"/>
      <c r="AJ14" s="17">
        <v>2.3055729990047701E-2</v>
      </c>
      <c r="AK14" s="17">
        <v>5.0291577456250701E-2</v>
      </c>
      <c r="AL14" s="17"/>
      <c r="AM14" s="17">
        <v>1.80007141030003E-2</v>
      </c>
    </row>
    <row r="15" spans="2:39" x14ac:dyDescent="0.35">
      <c r="B15" s="18" t="s">
        <v>137</v>
      </c>
      <c r="C15" s="21">
        <v>0.30137312617515899</v>
      </c>
      <c r="D15" s="21">
        <v>0.34685609899438802</v>
      </c>
      <c r="E15" s="21">
        <v>0.25615180032944102</v>
      </c>
      <c r="F15" s="21"/>
      <c r="G15" s="21">
        <v>0.33020067160730299</v>
      </c>
      <c r="H15" s="21">
        <v>0.33052083332431198</v>
      </c>
      <c r="I15" s="21">
        <v>0.32397063637715701</v>
      </c>
      <c r="J15" s="21">
        <v>0.240167947490045</v>
      </c>
      <c r="K15" s="21">
        <v>0.31249444439506202</v>
      </c>
      <c r="L15" s="21">
        <v>0.284607656182016</v>
      </c>
      <c r="M15" s="21"/>
      <c r="N15" s="21">
        <v>0.35237654847527</v>
      </c>
      <c r="O15" s="21">
        <v>0.24505596400169599</v>
      </c>
      <c r="P15" s="21">
        <v>0.38346107164140703</v>
      </c>
      <c r="Q15" s="21">
        <v>0.18575908194587401</v>
      </c>
      <c r="R15" s="21">
        <v>0.35711192184039497</v>
      </c>
      <c r="S15" s="21">
        <v>0.32953194317010298</v>
      </c>
      <c r="T15" s="21">
        <v>0.24631414265952201</v>
      </c>
      <c r="U15" s="21">
        <v>0.26841920947472497</v>
      </c>
      <c r="V15" s="21">
        <v>0.32734632799829699</v>
      </c>
      <c r="W15" s="21">
        <v>0.36692400192729602</v>
      </c>
      <c r="X15" s="21">
        <v>0.27197804364503603</v>
      </c>
      <c r="Y15" s="21">
        <v>0.30058212765583697</v>
      </c>
      <c r="Z15" s="21">
        <v>0.27927725909906698</v>
      </c>
      <c r="AA15" s="21">
        <v>0.25384264368190301</v>
      </c>
      <c r="AB15" s="21">
        <v>0.102831852859677</v>
      </c>
      <c r="AC15" s="21">
        <v>0.41584414353077898</v>
      </c>
      <c r="AD15" s="21">
        <v>0.44795802750294</v>
      </c>
      <c r="AE15" s="21">
        <v>0.28838948570955503</v>
      </c>
      <c r="AF15" s="21">
        <v>0.29329582489768802</v>
      </c>
      <c r="AG15" s="21">
        <v>0.836227771718839</v>
      </c>
      <c r="AH15" s="21">
        <v>0.42032073599466402</v>
      </c>
      <c r="AI15" s="21"/>
      <c r="AJ15" s="21">
        <v>0.31143598473193301</v>
      </c>
      <c r="AK15" s="21">
        <v>0.30301975157618799</v>
      </c>
      <c r="AL15" s="21"/>
      <c r="AM15" s="21">
        <v>0.354627216982078</v>
      </c>
    </row>
    <row r="16" spans="2:39" x14ac:dyDescent="0.35">
      <c r="B16" s="18" t="s">
        <v>138</v>
      </c>
      <c r="C16" s="21">
        <v>0.10770234351209</v>
      </c>
      <c r="D16" s="21">
        <v>0.101415516312673</v>
      </c>
      <c r="E16" s="21">
        <v>0.114175094154843</v>
      </c>
      <c r="F16" s="21"/>
      <c r="G16" s="21">
        <v>7.0861169723730799E-2</v>
      </c>
      <c r="H16" s="21">
        <v>0.100097283667418</v>
      </c>
      <c r="I16" s="21">
        <v>0.103069817149784</v>
      </c>
      <c r="J16" s="21">
        <v>8.8399377966790593E-2</v>
      </c>
      <c r="K16" s="21">
        <v>8.7942884784211001E-2</v>
      </c>
      <c r="L16" s="21">
        <v>0.178331875213392</v>
      </c>
      <c r="M16" s="21"/>
      <c r="N16" s="21">
        <v>0.110240572609846</v>
      </c>
      <c r="O16" s="21">
        <v>0.11054523497504699</v>
      </c>
      <c r="P16" s="21">
        <v>6.7078878382268795E-2</v>
      </c>
      <c r="Q16" s="21">
        <v>0.135904861724534</v>
      </c>
      <c r="R16" s="21">
        <v>9.9437494440846805E-2</v>
      </c>
      <c r="S16" s="21">
        <v>0.15755533894693</v>
      </c>
      <c r="T16" s="21">
        <v>0.143656283984952</v>
      </c>
      <c r="U16" s="21">
        <v>8.1847849858907404E-2</v>
      </c>
      <c r="V16" s="21">
        <v>0.18861620270740101</v>
      </c>
      <c r="W16" s="21">
        <v>7.0377532637518295E-2</v>
      </c>
      <c r="X16" s="21">
        <v>4.8963055237307998E-2</v>
      </c>
      <c r="Y16" s="21">
        <v>0.32138311785502999</v>
      </c>
      <c r="Z16" s="21">
        <v>5.2406176514528703E-2</v>
      </c>
      <c r="AA16" s="21">
        <v>0.17265776742707201</v>
      </c>
      <c r="AB16" s="21">
        <v>4.3284654521022502E-2</v>
      </c>
      <c r="AC16" s="21">
        <v>0</v>
      </c>
      <c r="AD16" s="21">
        <v>0</v>
      </c>
      <c r="AE16" s="21">
        <v>0</v>
      </c>
      <c r="AF16" s="21">
        <v>0.34743258758817402</v>
      </c>
      <c r="AG16" s="21">
        <v>0</v>
      </c>
      <c r="AH16" s="21">
        <v>0</v>
      </c>
      <c r="AI16" s="21"/>
      <c r="AJ16" s="21">
        <v>9.6831451085385906E-2</v>
      </c>
      <c r="AK16" s="21">
        <v>0.115316880194778</v>
      </c>
      <c r="AL16" s="21"/>
      <c r="AM16" s="21">
        <v>7.8223140787612194E-2</v>
      </c>
    </row>
    <row r="17" spans="2:39" x14ac:dyDescent="0.35">
      <c r="B17" s="18" t="s">
        <v>139</v>
      </c>
      <c r="C17" s="22">
        <v>0.193670782663068</v>
      </c>
      <c r="D17" s="22">
        <v>0.24544058268171501</v>
      </c>
      <c r="E17" s="22">
        <v>0.14197670617459801</v>
      </c>
      <c r="F17" s="22"/>
      <c r="G17" s="22">
        <v>0.25933950188357202</v>
      </c>
      <c r="H17" s="22">
        <v>0.23042354965689399</v>
      </c>
      <c r="I17" s="22">
        <v>0.22090081922737301</v>
      </c>
      <c r="J17" s="22">
        <v>0.15176856952325399</v>
      </c>
      <c r="K17" s="22">
        <v>0.22455155961085099</v>
      </c>
      <c r="L17" s="22">
        <v>0.106275780968623</v>
      </c>
      <c r="M17" s="22"/>
      <c r="N17" s="22">
        <v>0.24213597586542401</v>
      </c>
      <c r="O17" s="22">
        <v>0.13451072902664901</v>
      </c>
      <c r="P17" s="22">
        <v>0.31638219325913802</v>
      </c>
      <c r="Q17" s="22">
        <v>4.9854220221340499E-2</v>
      </c>
      <c r="R17" s="22">
        <v>0.25767442739954799</v>
      </c>
      <c r="S17" s="22">
        <v>0.17197660422317301</v>
      </c>
      <c r="T17" s="22">
        <v>0.10265785867457</v>
      </c>
      <c r="U17" s="22">
        <v>0.186571359615817</v>
      </c>
      <c r="V17" s="22">
        <v>0.13873012529089701</v>
      </c>
      <c r="W17" s="22">
        <v>0.29654646928977801</v>
      </c>
      <c r="X17" s="22">
        <v>0.22301498840772799</v>
      </c>
      <c r="Y17" s="22">
        <v>-2.08009901991929E-2</v>
      </c>
      <c r="Z17" s="22">
        <v>0.226871082584539</v>
      </c>
      <c r="AA17" s="22">
        <v>8.1184876254830798E-2</v>
      </c>
      <c r="AB17" s="22">
        <v>5.9547198338654399E-2</v>
      </c>
      <c r="AC17" s="22">
        <v>0.41584414353077898</v>
      </c>
      <c r="AD17" s="22">
        <v>0.44795802750294</v>
      </c>
      <c r="AE17" s="22">
        <v>0.28838948570955503</v>
      </c>
      <c r="AF17" s="22">
        <v>-5.4136762690485798E-2</v>
      </c>
      <c r="AG17" s="22">
        <v>0.836227771718839</v>
      </c>
      <c r="AH17" s="22">
        <v>0.42032073599466402</v>
      </c>
      <c r="AI17" s="22"/>
      <c r="AJ17" s="22">
        <v>0.214604533646547</v>
      </c>
      <c r="AK17" s="22">
        <v>0.18770287138141001</v>
      </c>
      <c r="AL17" s="22"/>
      <c r="AM17" s="22">
        <v>0.276404076194466</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0.127761975284231</v>
      </c>
      <c r="D9" s="17">
        <v>0.14027117872266301</v>
      </c>
      <c r="E9" s="17">
        <v>0.11613677199780199</v>
      </c>
      <c r="F9" s="17"/>
      <c r="G9" s="17">
        <v>0.19511516727901601</v>
      </c>
      <c r="H9" s="17">
        <v>0.176722582561335</v>
      </c>
      <c r="I9" s="17">
        <v>0.153798978391573</v>
      </c>
      <c r="J9" s="17">
        <v>0.15202981284636699</v>
      </c>
      <c r="K9" s="17">
        <v>8.7789853470964199E-2</v>
      </c>
      <c r="L9" s="17">
        <v>3.2830177435508097E-2</v>
      </c>
      <c r="M9" s="17"/>
      <c r="N9" s="17">
        <v>2.9532591273121599E-2</v>
      </c>
      <c r="O9" s="17">
        <v>0.142491660661277</v>
      </c>
      <c r="P9" s="17">
        <v>0.12095362798110799</v>
      </c>
      <c r="Q9" s="17">
        <v>0.18032375509212301</v>
      </c>
      <c r="R9" s="17">
        <v>0.12497523161357001</v>
      </c>
      <c r="S9" s="17">
        <v>0.37461475873496403</v>
      </c>
      <c r="T9" s="17">
        <v>0.150028990332878</v>
      </c>
      <c r="U9" s="17">
        <v>0.15172380024719201</v>
      </c>
      <c r="V9" s="17">
        <v>6.9040799715234094E-2</v>
      </c>
      <c r="W9" s="17">
        <v>8.0219142586554604E-2</v>
      </c>
      <c r="X9" s="17">
        <v>0.11663214721812599</v>
      </c>
      <c r="Y9" s="17">
        <v>0.10762183078141201</v>
      </c>
      <c r="Z9" s="17">
        <v>0.116310435824087</v>
      </c>
      <c r="AA9" s="17">
        <v>0</v>
      </c>
      <c r="AB9" s="17">
        <v>0.15320189501727599</v>
      </c>
      <c r="AC9" s="17">
        <v>0.23289239057349101</v>
      </c>
      <c r="AD9" s="17">
        <v>0.20867604388980501</v>
      </c>
      <c r="AE9" s="17">
        <v>0.41021752798031502</v>
      </c>
      <c r="AF9" s="17">
        <v>9.7671973568086407E-2</v>
      </c>
      <c r="AG9" s="17">
        <v>0.11352575760578899</v>
      </c>
      <c r="AH9" s="17">
        <v>0</v>
      </c>
      <c r="AI9" s="17"/>
      <c r="AJ9" s="17">
        <v>0.15019542710206699</v>
      </c>
      <c r="AK9" s="17">
        <v>0.11939302682945201</v>
      </c>
      <c r="AL9" s="17"/>
      <c r="AM9" s="17">
        <v>0.17971525811705799</v>
      </c>
    </row>
    <row r="10" spans="2:39" x14ac:dyDescent="0.35">
      <c r="B10" s="18" t="s">
        <v>133</v>
      </c>
      <c r="C10" s="17">
        <v>0.37308809584082098</v>
      </c>
      <c r="D10" s="17">
        <v>0.35451428249293299</v>
      </c>
      <c r="E10" s="17">
        <v>0.392412426521415</v>
      </c>
      <c r="F10" s="17"/>
      <c r="G10" s="17">
        <v>0.39770325298403802</v>
      </c>
      <c r="H10" s="17">
        <v>0.38729709635658399</v>
      </c>
      <c r="I10" s="17">
        <v>0.39350216520457898</v>
      </c>
      <c r="J10" s="17">
        <v>0.38489538274818402</v>
      </c>
      <c r="K10" s="17">
        <v>0.36131211182770501</v>
      </c>
      <c r="L10" s="17">
        <v>0.32419495648108798</v>
      </c>
      <c r="M10" s="17"/>
      <c r="N10" s="17">
        <v>0.471400804337408</v>
      </c>
      <c r="O10" s="17">
        <v>0.40682317152854802</v>
      </c>
      <c r="P10" s="17">
        <v>0.43799036456750601</v>
      </c>
      <c r="Q10" s="17">
        <v>0.39832165143892101</v>
      </c>
      <c r="R10" s="17">
        <v>0.37617634811904999</v>
      </c>
      <c r="S10" s="17">
        <v>0.26114046503961102</v>
      </c>
      <c r="T10" s="17">
        <v>0.28608183053508601</v>
      </c>
      <c r="U10" s="17">
        <v>0.19905140273854299</v>
      </c>
      <c r="V10" s="17">
        <v>0.48553984110459403</v>
      </c>
      <c r="W10" s="17">
        <v>0.28309619732378799</v>
      </c>
      <c r="X10" s="17">
        <v>0.54916009760322404</v>
      </c>
      <c r="Y10" s="17">
        <v>0.33979198255640602</v>
      </c>
      <c r="Z10" s="17">
        <v>0.30382430624724599</v>
      </c>
      <c r="AA10" s="17">
        <v>0.37586055232758298</v>
      </c>
      <c r="AB10" s="17">
        <v>0.21380084229369001</v>
      </c>
      <c r="AC10" s="17">
        <v>0.48352847947377797</v>
      </c>
      <c r="AD10" s="17">
        <v>0.257569967650573</v>
      </c>
      <c r="AE10" s="17">
        <v>0.28838948570955503</v>
      </c>
      <c r="AF10" s="17">
        <v>0.34743258758817402</v>
      </c>
      <c r="AG10" s="17">
        <v>0.40832388627703398</v>
      </c>
      <c r="AH10" s="17">
        <v>0.61725707807922703</v>
      </c>
      <c r="AI10" s="17"/>
      <c r="AJ10" s="17">
        <v>0.43244354342129299</v>
      </c>
      <c r="AK10" s="17">
        <v>0.35247834358626501</v>
      </c>
      <c r="AL10" s="17"/>
      <c r="AM10" s="17">
        <v>0.46873374968225101</v>
      </c>
    </row>
    <row r="11" spans="2:39" x14ac:dyDescent="0.35">
      <c r="B11" s="18" t="s">
        <v>134</v>
      </c>
      <c r="C11" s="17">
        <v>0.36726405987338701</v>
      </c>
      <c r="D11" s="17">
        <v>0.34408264322847398</v>
      </c>
      <c r="E11" s="17">
        <v>0.39102154567448499</v>
      </c>
      <c r="F11" s="17"/>
      <c r="G11" s="17">
        <v>0.31368357988080098</v>
      </c>
      <c r="H11" s="17">
        <v>0.32532538600550898</v>
      </c>
      <c r="I11" s="17">
        <v>0.38965447722500701</v>
      </c>
      <c r="J11" s="17">
        <v>0.37250391347266898</v>
      </c>
      <c r="K11" s="17">
        <v>0.40878331383987998</v>
      </c>
      <c r="L11" s="17">
        <v>0.36506519240303498</v>
      </c>
      <c r="M11" s="17"/>
      <c r="N11" s="17">
        <v>0.45008646933543001</v>
      </c>
      <c r="O11" s="17">
        <v>0.35307090858666201</v>
      </c>
      <c r="P11" s="17">
        <v>0.33109707136100902</v>
      </c>
      <c r="Q11" s="17">
        <v>0.33535036085915998</v>
      </c>
      <c r="R11" s="17">
        <v>0.32068534917473701</v>
      </c>
      <c r="S11" s="17">
        <v>0.29783693008482198</v>
      </c>
      <c r="T11" s="17">
        <v>0.39277481588930302</v>
      </c>
      <c r="U11" s="17">
        <v>0.58323748011139198</v>
      </c>
      <c r="V11" s="17">
        <v>0.37925019258253201</v>
      </c>
      <c r="W11" s="17">
        <v>0.393085028081962</v>
      </c>
      <c r="X11" s="17">
        <v>0.245689554282946</v>
      </c>
      <c r="Y11" s="17">
        <v>0.25544359101576902</v>
      </c>
      <c r="Z11" s="17">
        <v>0.48045744859820499</v>
      </c>
      <c r="AA11" s="17">
        <v>0.42551318008413103</v>
      </c>
      <c r="AB11" s="17">
        <v>0.57694802463095995</v>
      </c>
      <c r="AC11" s="17">
        <v>0.18129670713094401</v>
      </c>
      <c r="AD11" s="17">
        <v>0.39424712593727002</v>
      </c>
      <c r="AE11" s="17">
        <v>0.30139298631012901</v>
      </c>
      <c r="AF11" s="17">
        <v>0.383152948921895</v>
      </c>
      <c r="AG11" s="17">
        <v>0.47815035611717699</v>
      </c>
      <c r="AH11" s="17">
        <v>0.38274292192077303</v>
      </c>
      <c r="AI11" s="17"/>
      <c r="AJ11" s="17">
        <v>0.34429261137013101</v>
      </c>
      <c r="AK11" s="17">
        <v>0.36644974938747099</v>
      </c>
      <c r="AL11" s="17"/>
      <c r="AM11" s="17">
        <v>0.29253160854580601</v>
      </c>
    </row>
    <row r="12" spans="2:39" x14ac:dyDescent="0.35">
      <c r="B12" s="18" t="s">
        <v>135</v>
      </c>
      <c r="C12" s="17">
        <v>8.4567743469528694E-2</v>
      </c>
      <c r="D12" s="17">
        <v>9.3062953360234194E-2</v>
      </c>
      <c r="E12" s="17">
        <v>7.2998993098913195E-2</v>
      </c>
      <c r="F12" s="17"/>
      <c r="G12" s="17">
        <v>9.0404175045713603E-2</v>
      </c>
      <c r="H12" s="17">
        <v>8.7925778574028904E-2</v>
      </c>
      <c r="I12" s="17">
        <v>3.4953040642032501E-2</v>
      </c>
      <c r="J12" s="17">
        <v>4.2820772602787098E-2</v>
      </c>
      <c r="K12" s="17">
        <v>7.9275608833278999E-2</v>
      </c>
      <c r="L12" s="17">
        <v>0.178453966678917</v>
      </c>
      <c r="M12" s="17"/>
      <c r="N12" s="17">
        <v>1.38664922502145E-2</v>
      </c>
      <c r="O12" s="17">
        <v>7.0096372862086004E-2</v>
      </c>
      <c r="P12" s="17">
        <v>8.03034662441868E-2</v>
      </c>
      <c r="Q12" s="17">
        <v>6.4139140867369701E-2</v>
      </c>
      <c r="R12" s="17">
        <v>0.10312339387941601</v>
      </c>
      <c r="S12" s="17">
        <v>6.6407846140603605E-2</v>
      </c>
      <c r="T12" s="17">
        <v>9.8385808623640505E-2</v>
      </c>
      <c r="U12" s="17">
        <v>6.5987316902872406E-2</v>
      </c>
      <c r="V12" s="17">
        <v>4.18231577931584E-2</v>
      </c>
      <c r="W12" s="17">
        <v>0.158341290734168</v>
      </c>
      <c r="X12" s="17">
        <v>8.8518200895703794E-2</v>
      </c>
      <c r="Y12" s="17">
        <v>5.4015321348336698E-2</v>
      </c>
      <c r="Z12" s="17">
        <v>6.2098249548187497E-2</v>
      </c>
      <c r="AA12" s="17">
        <v>9.9313133794142902E-2</v>
      </c>
      <c r="AB12" s="17">
        <v>5.60492380580737E-2</v>
      </c>
      <c r="AC12" s="17">
        <v>5.0174810769067497E-2</v>
      </c>
      <c r="AD12" s="17">
        <v>8.0105311798239598E-2</v>
      </c>
      <c r="AE12" s="17">
        <v>0</v>
      </c>
      <c r="AF12" s="17">
        <v>0.17174248992184399</v>
      </c>
      <c r="AG12" s="17">
        <v>0</v>
      </c>
      <c r="AH12" s="17">
        <v>0</v>
      </c>
      <c r="AI12" s="17"/>
      <c r="AJ12" s="17">
        <v>5.1074463207978399E-2</v>
      </c>
      <c r="AK12" s="17">
        <v>0.104566295269668</v>
      </c>
      <c r="AL12" s="17"/>
      <c r="AM12" s="17">
        <v>4.4474478711687998E-2</v>
      </c>
    </row>
    <row r="13" spans="2:39" x14ac:dyDescent="0.35">
      <c r="B13" s="18" t="s">
        <v>136</v>
      </c>
      <c r="C13" s="17">
        <v>2.4778295761182002E-2</v>
      </c>
      <c r="D13" s="17">
        <v>3.4929602992820698E-2</v>
      </c>
      <c r="E13" s="17">
        <v>1.50551220823352E-2</v>
      </c>
      <c r="F13" s="17"/>
      <c r="G13" s="17">
        <v>3.0938248104316101E-3</v>
      </c>
      <c r="H13" s="17">
        <v>1.35118446090594E-2</v>
      </c>
      <c r="I13" s="17">
        <v>1.2640922776968801E-2</v>
      </c>
      <c r="J13" s="17">
        <v>2.5602235201792799E-2</v>
      </c>
      <c r="K13" s="17">
        <v>4.1841271131269502E-2</v>
      </c>
      <c r="L13" s="17">
        <v>4.28741317537841E-2</v>
      </c>
      <c r="M13" s="17"/>
      <c r="N13" s="17">
        <v>0</v>
      </c>
      <c r="O13" s="17">
        <v>1.79383583110156E-2</v>
      </c>
      <c r="P13" s="17">
        <v>1.7241287890703599E-2</v>
      </c>
      <c r="Q13" s="17">
        <v>1.6472113739941601E-2</v>
      </c>
      <c r="R13" s="17">
        <v>4.15008483158344E-2</v>
      </c>
      <c r="S13" s="17">
        <v>0</v>
      </c>
      <c r="T13" s="17">
        <v>1.9952122360454499E-2</v>
      </c>
      <c r="U13" s="17">
        <v>0</v>
      </c>
      <c r="V13" s="17">
        <v>2.43460088044814E-2</v>
      </c>
      <c r="W13" s="17">
        <v>2.78205234023375E-2</v>
      </c>
      <c r="X13" s="17">
        <v>0</v>
      </c>
      <c r="Y13" s="17">
        <v>0.24312727429807501</v>
      </c>
      <c r="Z13" s="17">
        <v>3.7309559782274598E-2</v>
      </c>
      <c r="AA13" s="17">
        <v>9.9313133794142902E-2</v>
      </c>
      <c r="AB13" s="17">
        <v>0</v>
      </c>
      <c r="AC13" s="17">
        <v>0</v>
      </c>
      <c r="AD13" s="17">
        <v>0</v>
      </c>
      <c r="AE13" s="17">
        <v>0</v>
      </c>
      <c r="AF13" s="17">
        <v>0</v>
      </c>
      <c r="AG13" s="17">
        <v>0</v>
      </c>
      <c r="AH13" s="17">
        <v>0</v>
      </c>
      <c r="AI13" s="17"/>
      <c r="AJ13" s="17">
        <v>1.35275301082192E-2</v>
      </c>
      <c r="AK13" s="17">
        <v>2.8120737510048299E-2</v>
      </c>
      <c r="AL13" s="17"/>
      <c r="AM13" s="17">
        <v>1.4544904943196499E-2</v>
      </c>
    </row>
    <row r="14" spans="2:39" x14ac:dyDescent="0.35">
      <c r="B14" s="18" t="s">
        <v>62</v>
      </c>
      <c r="C14" s="17">
        <v>2.2539829770851699E-2</v>
      </c>
      <c r="D14" s="17">
        <v>3.31393392028752E-2</v>
      </c>
      <c r="E14" s="17">
        <v>1.23751406250496E-2</v>
      </c>
      <c r="F14" s="17"/>
      <c r="G14" s="17">
        <v>0</v>
      </c>
      <c r="H14" s="17">
        <v>9.2173118934837702E-3</v>
      </c>
      <c r="I14" s="17">
        <v>1.54504157598405E-2</v>
      </c>
      <c r="J14" s="17">
        <v>2.2147883128200801E-2</v>
      </c>
      <c r="K14" s="17">
        <v>2.0997840896902299E-2</v>
      </c>
      <c r="L14" s="17">
        <v>5.6581575247667298E-2</v>
      </c>
      <c r="M14" s="17"/>
      <c r="N14" s="17">
        <v>3.51136428038255E-2</v>
      </c>
      <c r="O14" s="17">
        <v>9.5795280504116908E-3</v>
      </c>
      <c r="P14" s="17">
        <v>1.24141819554862E-2</v>
      </c>
      <c r="Q14" s="17">
        <v>5.3929780024839597E-3</v>
      </c>
      <c r="R14" s="17">
        <v>3.3538828897392702E-2</v>
      </c>
      <c r="S14" s="17">
        <v>0</v>
      </c>
      <c r="T14" s="17">
        <v>5.2776432258637901E-2</v>
      </c>
      <c r="U14" s="17">
        <v>0</v>
      </c>
      <c r="V14" s="17">
        <v>0</v>
      </c>
      <c r="W14" s="17">
        <v>5.7437817871189602E-2</v>
      </c>
      <c r="X14" s="17">
        <v>0</v>
      </c>
      <c r="Y14" s="17">
        <v>0</v>
      </c>
      <c r="Z14" s="17">
        <v>0</v>
      </c>
      <c r="AA14" s="17">
        <v>0</v>
      </c>
      <c r="AB14" s="17">
        <v>0</v>
      </c>
      <c r="AC14" s="17">
        <v>5.21076120527195E-2</v>
      </c>
      <c r="AD14" s="17">
        <v>5.9401550724111303E-2</v>
      </c>
      <c r="AE14" s="17">
        <v>0</v>
      </c>
      <c r="AF14" s="17">
        <v>0</v>
      </c>
      <c r="AG14" s="17">
        <v>0</v>
      </c>
      <c r="AH14" s="17">
        <v>0</v>
      </c>
      <c r="AI14" s="17"/>
      <c r="AJ14" s="17">
        <v>8.4664247903124008E-3</v>
      </c>
      <c r="AK14" s="17">
        <v>2.8991847417095502E-2</v>
      </c>
      <c r="AL14" s="17"/>
      <c r="AM14" s="17">
        <v>0</v>
      </c>
    </row>
    <row r="15" spans="2:39" x14ac:dyDescent="0.35">
      <c r="B15" s="18" t="s">
        <v>137</v>
      </c>
      <c r="C15" s="21">
        <v>0.50085007112505098</v>
      </c>
      <c r="D15" s="21">
        <v>0.49478546121559602</v>
      </c>
      <c r="E15" s="21">
        <v>0.50854919851921698</v>
      </c>
      <c r="F15" s="21"/>
      <c r="G15" s="21">
        <v>0.59281842026305398</v>
      </c>
      <c r="H15" s="21">
        <v>0.56401967891791904</v>
      </c>
      <c r="I15" s="21">
        <v>0.54730114359615201</v>
      </c>
      <c r="J15" s="21">
        <v>0.53692519559455099</v>
      </c>
      <c r="K15" s="21">
        <v>0.44910196529866903</v>
      </c>
      <c r="L15" s="21">
        <v>0.35702513391659702</v>
      </c>
      <c r="M15" s="21"/>
      <c r="N15" s="21">
        <v>0.50093339561052996</v>
      </c>
      <c r="O15" s="21">
        <v>0.54931483218982502</v>
      </c>
      <c r="P15" s="21">
        <v>0.55894399254861404</v>
      </c>
      <c r="Q15" s="21">
        <v>0.57864540653104501</v>
      </c>
      <c r="R15" s="21">
        <v>0.50115157973262003</v>
      </c>
      <c r="S15" s="21">
        <v>0.63575522377457505</v>
      </c>
      <c r="T15" s="21">
        <v>0.43611082086796399</v>
      </c>
      <c r="U15" s="21">
        <v>0.350775202985735</v>
      </c>
      <c r="V15" s="21">
        <v>0.55458064081982805</v>
      </c>
      <c r="W15" s="21">
        <v>0.36331533991034298</v>
      </c>
      <c r="X15" s="21">
        <v>0.66579224482135002</v>
      </c>
      <c r="Y15" s="21">
        <v>0.44741381333781899</v>
      </c>
      <c r="Z15" s="21">
        <v>0.420134742071333</v>
      </c>
      <c r="AA15" s="21">
        <v>0.37586055232758298</v>
      </c>
      <c r="AB15" s="21">
        <v>0.367002737310966</v>
      </c>
      <c r="AC15" s="21">
        <v>0.71642087004726895</v>
      </c>
      <c r="AD15" s="21">
        <v>0.46624601154037898</v>
      </c>
      <c r="AE15" s="21">
        <v>0.69860701368987099</v>
      </c>
      <c r="AF15" s="21">
        <v>0.44510456115626001</v>
      </c>
      <c r="AG15" s="21">
        <v>0.52184964388282296</v>
      </c>
      <c r="AH15" s="21">
        <v>0.61725707807922703</v>
      </c>
      <c r="AI15" s="21"/>
      <c r="AJ15" s="21">
        <v>0.582638970523359</v>
      </c>
      <c r="AK15" s="21">
        <v>0.47187137041571797</v>
      </c>
      <c r="AL15" s="21"/>
      <c r="AM15" s="21">
        <v>0.64844900779930903</v>
      </c>
    </row>
    <row r="16" spans="2:39" x14ac:dyDescent="0.35">
      <c r="B16" s="18" t="s">
        <v>138</v>
      </c>
      <c r="C16" s="21">
        <v>0.109346039230711</v>
      </c>
      <c r="D16" s="21">
        <v>0.12799255635305501</v>
      </c>
      <c r="E16" s="21">
        <v>8.8054115181248505E-2</v>
      </c>
      <c r="F16" s="21"/>
      <c r="G16" s="21">
        <v>9.3497999856145195E-2</v>
      </c>
      <c r="H16" s="21">
        <v>0.10143762318308799</v>
      </c>
      <c r="I16" s="21">
        <v>4.7593963419001302E-2</v>
      </c>
      <c r="J16" s="21">
        <v>6.8423007804579897E-2</v>
      </c>
      <c r="K16" s="21">
        <v>0.12111687996454799</v>
      </c>
      <c r="L16" s="21">
        <v>0.22132809843270099</v>
      </c>
      <c r="M16" s="21"/>
      <c r="N16" s="21">
        <v>1.38664922502145E-2</v>
      </c>
      <c r="O16" s="21">
        <v>8.8034731173101594E-2</v>
      </c>
      <c r="P16" s="21">
        <v>9.7544754134890402E-2</v>
      </c>
      <c r="Q16" s="21">
        <v>8.0611254607311306E-2</v>
      </c>
      <c r="R16" s="21">
        <v>0.14462424219525</v>
      </c>
      <c r="S16" s="21">
        <v>6.6407846140603605E-2</v>
      </c>
      <c r="T16" s="21">
        <v>0.11833793098409499</v>
      </c>
      <c r="U16" s="21">
        <v>6.5987316902872406E-2</v>
      </c>
      <c r="V16" s="21">
        <v>6.61691665976398E-2</v>
      </c>
      <c r="W16" s="21">
        <v>0.18616181413650501</v>
      </c>
      <c r="X16" s="21">
        <v>8.8518200895703794E-2</v>
      </c>
      <c r="Y16" s="21">
        <v>0.29714259564641199</v>
      </c>
      <c r="Z16" s="21">
        <v>9.9407809330462102E-2</v>
      </c>
      <c r="AA16" s="21">
        <v>0.198626267588286</v>
      </c>
      <c r="AB16" s="21">
        <v>5.60492380580737E-2</v>
      </c>
      <c r="AC16" s="21">
        <v>5.0174810769067497E-2</v>
      </c>
      <c r="AD16" s="21">
        <v>8.0105311798239598E-2</v>
      </c>
      <c r="AE16" s="21">
        <v>0</v>
      </c>
      <c r="AF16" s="21">
        <v>0.17174248992184399</v>
      </c>
      <c r="AG16" s="21">
        <v>0</v>
      </c>
      <c r="AH16" s="21">
        <v>0</v>
      </c>
      <c r="AI16" s="21"/>
      <c r="AJ16" s="21">
        <v>6.4601993316197606E-2</v>
      </c>
      <c r="AK16" s="21">
        <v>0.132687032779716</v>
      </c>
      <c r="AL16" s="21"/>
      <c r="AM16" s="21">
        <v>5.9019383654884502E-2</v>
      </c>
    </row>
    <row r="17" spans="2:39" x14ac:dyDescent="0.35">
      <c r="B17" s="18" t="s">
        <v>139</v>
      </c>
      <c r="C17" s="22">
        <v>0.39150403189434002</v>
      </c>
      <c r="D17" s="22">
        <v>0.36679290486254201</v>
      </c>
      <c r="E17" s="22">
        <v>0.42049508333796898</v>
      </c>
      <c r="F17" s="22"/>
      <c r="G17" s="22">
        <v>0.49932042040690899</v>
      </c>
      <c r="H17" s="22">
        <v>0.46258205573483002</v>
      </c>
      <c r="I17" s="22">
        <v>0.49970718017714999</v>
      </c>
      <c r="J17" s="22">
        <v>0.46850218778997099</v>
      </c>
      <c r="K17" s="22">
        <v>0.32798508533412102</v>
      </c>
      <c r="L17" s="22">
        <v>0.135697035483896</v>
      </c>
      <c r="M17" s="22"/>
      <c r="N17" s="22">
        <v>0.487066903360315</v>
      </c>
      <c r="O17" s="22">
        <v>0.46128010101672301</v>
      </c>
      <c r="P17" s="22">
        <v>0.46139923841372399</v>
      </c>
      <c r="Q17" s="22">
        <v>0.49803415192373302</v>
      </c>
      <c r="R17" s="22">
        <v>0.35652733753736998</v>
      </c>
      <c r="S17" s="22">
        <v>0.56934737763397103</v>
      </c>
      <c r="T17" s="22">
        <v>0.31777288988386898</v>
      </c>
      <c r="U17" s="22">
        <v>0.28478788608286298</v>
      </c>
      <c r="V17" s="22">
        <v>0.488411474222188</v>
      </c>
      <c r="W17" s="22">
        <v>0.177153525773838</v>
      </c>
      <c r="X17" s="22">
        <v>0.57727404392564596</v>
      </c>
      <c r="Y17" s="22">
        <v>0.150271217691407</v>
      </c>
      <c r="Z17" s="22">
        <v>0.320726932740871</v>
      </c>
      <c r="AA17" s="22">
        <v>0.177234284739297</v>
      </c>
      <c r="AB17" s="22">
        <v>0.31095349925289201</v>
      </c>
      <c r="AC17" s="22">
        <v>0.66624605927820102</v>
      </c>
      <c r="AD17" s="22">
        <v>0.38614069974213899</v>
      </c>
      <c r="AE17" s="22">
        <v>0.69860701368987099</v>
      </c>
      <c r="AF17" s="22">
        <v>0.27336207123441603</v>
      </c>
      <c r="AG17" s="22">
        <v>0.52184964388282296</v>
      </c>
      <c r="AH17" s="22">
        <v>0.61725707807922703</v>
      </c>
      <c r="AI17" s="22"/>
      <c r="AJ17" s="22">
        <v>0.51803697720716102</v>
      </c>
      <c r="AK17" s="22">
        <v>0.33918433763600198</v>
      </c>
      <c r="AL17" s="22"/>
      <c r="AM17" s="22">
        <v>0.58942962414442501</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0.187354865841424</v>
      </c>
      <c r="D9" s="17">
        <v>0.21025968068730599</v>
      </c>
      <c r="E9" s="17">
        <v>0.16589792644769899</v>
      </c>
      <c r="F9" s="17"/>
      <c r="G9" s="17">
        <v>0.29825689911727798</v>
      </c>
      <c r="H9" s="17">
        <v>0.229922588210249</v>
      </c>
      <c r="I9" s="17">
        <v>0.27094972895001801</v>
      </c>
      <c r="J9" s="17">
        <v>0.192167869273036</v>
      </c>
      <c r="K9" s="17">
        <v>0.13335739006705599</v>
      </c>
      <c r="L9" s="17">
        <v>4.37886026705692E-2</v>
      </c>
      <c r="M9" s="17"/>
      <c r="N9" s="17">
        <v>0.12556595337982601</v>
      </c>
      <c r="O9" s="17">
        <v>0.240933929750936</v>
      </c>
      <c r="P9" s="17">
        <v>0.163057828322382</v>
      </c>
      <c r="Q9" s="17">
        <v>0.234023390676281</v>
      </c>
      <c r="R9" s="17">
        <v>0.20835598768576899</v>
      </c>
      <c r="S9" s="17">
        <v>0.106353789679156</v>
      </c>
      <c r="T9" s="17">
        <v>0.18412950364035999</v>
      </c>
      <c r="U9" s="17">
        <v>0.17637267444336299</v>
      </c>
      <c r="V9" s="17">
        <v>0.10217746845537699</v>
      </c>
      <c r="W9" s="17">
        <v>0.15365490303748799</v>
      </c>
      <c r="X9" s="17">
        <v>0.11663214721812599</v>
      </c>
      <c r="Y9" s="17">
        <v>6.7193179114188803E-2</v>
      </c>
      <c r="Z9" s="17">
        <v>0.24699420763520399</v>
      </c>
      <c r="AA9" s="17">
        <v>0.21716765805517199</v>
      </c>
      <c r="AB9" s="17">
        <v>0.169464438834908</v>
      </c>
      <c r="AC9" s="17">
        <v>0.34304458556258599</v>
      </c>
      <c r="AD9" s="17">
        <v>0.17608172609796699</v>
      </c>
      <c r="AE9" s="17">
        <v>0.41021752798031502</v>
      </c>
      <c r="AF9" s="17">
        <v>0</v>
      </c>
      <c r="AG9" s="17">
        <v>0.21206842729387601</v>
      </c>
      <c r="AH9" s="17">
        <v>0</v>
      </c>
      <c r="AI9" s="17"/>
      <c r="AJ9" s="17">
        <v>0.227607261702824</v>
      </c>
      <c r="AK9" s="17">
        <v>0.171895665317224</v>
      </c>
      <c r="AL9" s="17"/>
      <c r="AM9" s="17">
        <v>0.26547508764639099</v>
      </c>
    </row>
    <row r="10" spans="2:39" x14ac:dyDescent="0.35">
      <c r="B10" s="18" t="s">
        <v>133</v>
      </c>
      <c r="C10" s="17">
        <v>0.444185218732911</v>
      </c>
      <c r="D10" s="17">
        <v>0.38844618633466199</v>
      </c>
      <c r="E10" s="17">
        <v>0.49838908452153902</v>
      </c>
      <c r="F10" s="17"/>
      <c r="G10" s="17">
        <v>0.51258446950228997</v>
      </c>
      <c r="H10" s="17">
        <v>0.49333409104661302</v>
      </c>
      <c r="I10" s="17">
        <v>0.44933319388373</v>
      </c>
      <c r="J10" s="17">
        <v>0.44512835686626501</v>
      </c>
      <c r="K10" s="17">
        <v>0.472134124326894</v>
      </c>
      <c r="L10" s="17">
        <v>0.32876232752221801</v>
      </c>
      <c r="M10" s="17"/>
      <c r="N10" s="17">
        <v>0.45540710465352202</v>
      </c>
      <c r="O10" s="17">
        <v>0.43046042269089901</v>
      </c>
      <c r="P10" s="17">
        <v>0.53008571256359305</v>
      </c>
      <c r="Q10" s="17">
        <v>0.48860333728592897</v>
      </c>
      <c r="R10" s="17">
        <v>0.36188555833191699</v>
      </c>
      <c r="S10" s="17">
        <v>0.55782245755484405</v>
      </c>
      <c r="T10" s="17">
        <v>0.42198591502167598</v>
      </c>
      <c r="U10" s="17">
        <v>0.407106646149208</v>
      </c>
      <c r="V10" s="17">
        <v>0.64365396364347005</v>
      </c>
      <c r="W10" s="17">
        <v>0.41005346395854803</v>
      </c>
      <c r="X10" s="17">
        <v>0.53065640155343996</v>
      </c>
      <c r="Y10" s="17">
        <v>0.33728206421568402</v>
      </c>
      <c r="Z10" s="17">
        <v>0.36280632339584701</v>
      </c>
      <c r="AA10" s="17">
        <v>0.48276854945236702</v>
      </c>
      <c r="AB10" s="17">
        <v>0.33373515914022001</v>
      </c>
      <c r="AC10" s="17">
        <v>0.44154638466302099</v>
      </c>
      <c r="AD10" s="17">
        <v>0.43000300949588099</v>
      </c>
      <c r="AE10" s="17">
        <v>0.28838948570955503</v>
      </c>
      <c r="AF10" s="17">
        <v>0.57772382847208703</v>
      </c>
      <c r="AG10" s="17">
        <v>0.231648426458647</v>
      </c>
      <c r="AH10" s="17">
        <v>0.61725707807922703</v>
      </c>
      <c r="AI10" s="17"/>
      <c r="AJ10" s="17">
        <v>0.52228635814491697</v>
      </c>
      <c r="AK10" s="17">
        <v>0.41296234805492499</v>
      </c>
      <c r="AL10" s="17"/>
      <c r="AM10" s="17">
        <v>0.525577516686348</v>
      </c>
    </row>
    <row r="11" spans="2:39" x14ac:dyDescent="0.35">
      <c r="B11" s="18" t="s">
        <v>134</v>
      </c>
      <c r="C11" s="17">
        <v>0.263038925818039</v>
      </c>
      <c r="D11" s="17">
        <v>0.26347039088948299</v>
      </c>
      <c r="E11" s="17">
        <v>0.26123164065280602</v>
      </c>
      <c r="F11" s="17"/>
      <c r="G11" s="17">
        <v>0.173086045772265</v>
      </c>
      <c r="H11" s="17">
        <v>0.21828871613428899</v>
      </c>
      <c r="I11" s="17">
        <v>0.22906196864202599</v>
      </c>
      <c r="J11" s="17">
        <v>0.30298415811038398</v>
      </c>
      <c r="K11" s="17">
        <v>0.30126615322086298</v>
      </c>
      <c r="L11" s="17">
        <v>0.313876337560279</v>
      </c>
      <c r="M11" s="17"/>
      <c r="N11" s="17">
        <v>0.33862599866757498</v>
      </c>
      <c r="O11" s="17">
        <v>0.20350818278204599</v>
      </c>
      <c r="P11" s="17">
        <v>0.28346474172617298</v>
      </c>
      <c r="Q11" s="17">
        <v>0.20685963403369201</v>
      </c>
      <c r="R11" s="17">
        <v>0.31708251844087298</v>
      </c>
      <c r="S11" s="17">
        <v>0.269415906625396</v>
      </c>
      <c r="T11" s="17">
        <v>0.22667647480223199</v>
      </c>
      <c r="U11" s="17">
        <v>0.34391284760400798</v>
      </c>
      <c r="V11" s="17">
        <v>0.19467752106209099</v>
      </c>
      <c r="W11" s="17">
        <v>0.25572157779989202</v>
      </c>
      <c r="X11" s="17">
        <v>0.352711451228434</v>
      </c>
      <c r="Y11" s="17">
        <v>0.36430745270557702</v>
      </c>
      <c r="Z11" s="17">
        <v>0.39019946896894903</v>
      </c>
      <c r="AA11" s="17">
        <v>0.20075065869831801</v>
      </c>
      <c r="AB11" s="17">
        <v>0.49680040202487202</v>
      </c>
      <c r="AC11" s="17">
        <v>7.3622752017408505E-2</v>
      </c>
      <c r="AD11" s="17">
        <v>0.33451371368204003</v>
      </c>
      <c r="AE11" s="17">
        <v>0.30139298631012901</v>
      </c>
      <c r="AF11" s="17">
        <v>7.4843583939738598E-2</v>
      </c>
      <c r="AG11" s="17">
        <v>0.55628314624747699</v>
      </c>
      <c r="AH11" s="17">
        <v>0.38274292192077303</v>
      </c>
      <c r="AI11" s="17"/>
      <c r="AJ11" s="17">
        <v>0.20523389375492401</v>
      </c>
      <c r="AK11" s="17">
        <v>0.28008888329690401</v>
      </c>
      <c r="AL11" s="17"/>
      <c r="AM11" s="17">
        <v>0.169805622769308</v>
      </c>
    </row>
    <row r="12" spans="2:39" x14ac:dyDescent="0.35">
      <c r="B12" s="18" t="s">
        <v>135</v>
      </c>
      <c r="C12" s="17">
        <v>6.5915106068604304E-2</v>
      </c>
      <c r="D12" s="17">
        <v>8.5050449901992703E-2</v>
      </c>
      <c r="E12" s="17">
        <v>4.7657211506418301E-2</v>
      </c>
      <c r="F12" s="17"/>
      <c r="G12" s="17">
        <v>1.6072585608167499E-2</v>
      </c>
      <c r="H12" s="17">
        <v>5.1009441743668102E-2</v>
      </c>
      <c r="I12" s="17">
        <v>2.8011001703585E-2</v>
      </c>
      <c r="J12" s="17">
        <v>2.2241660272256498E-2</v>
      </c>
      <c r="K12" s="17">
        <v>5.4687081607843101E-2</v>
      </c>
      <c r="L12" s="17">
        <v>0.20226513289359199</v>
      </c>
      <c r="M12" s="17"/>
      <c r="N12" s="17">
        <v>4.52873004952518E-2</v>
      </c>
      <c r="O12" s="17">
        <v>8.0103063675308103E-2</v>
      </c>
      <c r="P12" s="17">
        <v>1.63252049271779E-2</v>
      </c>
      <c r="Q12" s="17">
        <v>3.6997207144312101E-2</v>
      </c>
      <c r="R12" s="17">
        <v>9.2707173126041403E-2</v>
      </c>
      <c r="S12" s="17">
        <v>6.6407846140603605E-2</v>
      </c>
      <c r="T12" s="17">
        <v>6.4092756457702502E-2</v>
      </c>
      <c r="U12" s="17">
        <v>7.2607831803420703E-2</v>
      </c>
      <c r="V12" s="17">
        <v>5.9491046839061798E-2</v>
      </c>
      <c r="W12" s="17">
        <v>9.4004339267215603E-2</v>
      </c>
      <c r="X12" s="17">
        <v>0</v>
      </c>
      <c r="Y12" s="17">
        <v>0.23121730396455101</v>
      </c>
      <c r="Z12" s="17">
        <v>0</v>
      </c>
      <c r="AA12" s="17">
        <v>0</v>
      </c>
      <c r="AB12" s="17">
        <v>0</v>
      </c>
      <c r="AC12" s="17">
        <v>8.9678665704264998E-2</v>
      </c>
      <c r="AD12" s="17">
        <v>0</v>
      </c>
      <c r="AE12" s="17">
        <v>0</v>
      </c>
      <c r="AF12" s="17">
        <v>0.34743258758817402</v>
      </c>
      <c r="AG12" s="17">
        <v>0</v>
      </c>
      <c r="AH12" s="17">
        <v>0</v>
      </c>
      <c r="AI12" s="17"/>
      <c r="AJ12" s="17">
        <v>2.73953394020191E-2</v>
      </c>
      <c r="AK12" s="17">
        <v>8.7700739732627195E-2</v>
      </c>
      <c r="AL12" s="17"/>
      <c r="AM12" s="17">
        <v>3.4351260435280799E-2</v>
      </c>
    </row>
    <row r="13" spans="2:39" x14ac:dyDescent="0.35">
      <c r="B13" s="18" t="s">
        <v>136</v>
      </c>
      <c r="C13" s="17">
        <v>2.6495686751247E-2</v>
      </c>
      <c r="D13" s="17">
        <v>3.94801112239931E-2</v>
      </c>
      <c r="E13" s="17">
        <v>1.40398283632121E-2</v>
      </c>
      <c r="F13" s="17"/>
      <c r="G13" s="17">
        <v>0</v>
      </c>
      <c r="H13" s="17">
        <v>0</v>
      </c>
      <c r="I13" s="17">
        <v>6.62862138643764E-3</v>
      </c>
      <c r="J13" s="17">
        <v>2.5417691751521601E-2</v>
      </c>
      <c r="K13" s="17">
        <v>3.3197908524100601E-2</v>
      </c>
      <c r="L13" s="17">
        <v>8.0991973796921204E-2</v>
      </c>
      <c r="M13" s="17"/>
      <c r="N13" s="17">
        <v>0</v>
      </c>
      <c r="O13" s="17">
        <v>2.1908491818468E-2</v>
      </c>
      <c r="P13" s="17">
        <v>7.0665124606733003E-3</v>
      </c>
      <c r="Q13" s="17">
        <v>1.6472113739941601E-2</v>
      </c>
      <c r="R13" s="17">
        <v>1.9968762415399199E-2</v>
      </c>
      <c r="S13" s="17">
        <v>0</v>
      </c>
      <c r="T13" s="17">
        <v>9.0701774458556497E-2</v>
      </c>
      <c r="U13" s="17">
        <v>0</v>
      </c>
      <c r="V13" s="17">
        <v>0</v>
      </c>
      <c r="W13" s="17">
        <v>7.8994929464146199E-2</v>
      </c>
      <c r="X13" s="17">
        <v>0</v>
      </c>
      <c r="Y13" s="17">
        <v>0</v>
      </c>
      <c r="Z13" s="17">
        <v>0</v>
      </c>
      <c r="AA13" s="17">
        <v>0</v>
      </c>
      <c r="AB13" s="17">
        <v>0</v>
      </c>
      <c r="AC13" s="17">
        <v>0</v>
      </c>
      <c r="AD13" s="17">
        <v>0</v>
      </c>
      <c r="AE13" s="17">
        <v>0</v>
      </c>
      <c r="AF13" s="17">
        <v>0</v>
      </c>
      <c r="AG13" s="17">
        <v>0</v>
      </c>
      <c r="AH13" s="17">
        <v>0</v>
      </c>
      <c r="AI13" s="17"/>
      <c r="AJ13" s="17">
        <v>4.0252927593594301E-3</v>
      </c>
      <c r="AK13" s="17">
        <v>3.5506421496781099E-2</v>
      </c>
      <c r="AL13" s="17"/>
      <c r="AM13" s="17">
        <v>7.58131610181878E-4</v>
      </c>
    </row>
    <row r="14" spans="2:39" x14ac:dyDescent="0.35">
      <c r="B14" s="18" t="s">
        <v>62</v>
      </c>
      <c r="C14" s="17">
        <v>1.30101967877745E-2</v>
      </c>
      <c r="D14" s="17">
        <v>1.32931809625633E-2</v>
      </c>
      <c r="E14" s="17">
        <v>1.2784308508325799E-2</v>
      </c>
      <c r="F14" s="17"/>
      <c r="G14" s="17">
        <v>0</v>
      </c>
      <c r="H14" s="17">
        <v>7.4451628651799997E-3</v>
      </c>
      <c r="I14" s="17">
        <v>1.60154854342031E-2</v>
      </c>
      <c r="J14" s="17">
        <v>1.20602637265369E-2</v>
      </c>
      <c r="K14" s="17">
        <v>5.3573422532424402E-3</v>
      </c>
      <c r="L14" s="17">
        <v>3.0315625556420998E-2</v>
      </c>
      <c r="M14" s="17"/>
      <c r="N14" s="17">
        <v>3.51136428038255E-2</v>
      </c>
      <c r="O14" s="17">
        <v>2.3085909282343001E-2</v>
      </c>
      <c r="P14" s="17">
        <v>0</v>
      </c>
      <c r="Q14" s="17">
        <v>1.7044317119844599E-2</v>
      </c>
      <c r="R14" s="17">
        <v>0</v>
      </c>
      <c r="S14" s="17">
        <v>0</v>
      </c>
      <c r="T14" s="17">
        <v>1.24135756194733E-2</v>
      </c>
      <c r="U14" s="17">
        <v>0</v>
      </c>
      <c r="V14" s="17">
        <v>0</v>
      </c>
      <c r="W14" s="17">
        <v>7.5707864727100798E-3</v>
      </c>
      <c r="X14" s="17">
        <v>0</v>
      </c>
      <c r="Y14" s="17">
        <v>0</v>
      </c>
      <c r="Z14" s="17">
        <v>0</v>
      </c>
      <c r="AA14" s="17">
        <v>9.9313133794142902E-2</v>
      </c>
      <c r="AB14" s="17">
        <v>0</v>
      </c>
      <c r="AC14" s="17">
        <v>5.21076120527195E-2</v>
      </c>
      <c r="AD14" s="17">
        <v>5.9401550724111303E-2</v>
      </c>
      <c r="AE14" s="17">
        <v>0</v>
      </c>
      <c r="AF14" s="17">
        <v>0</v>
      </c>
      <c r="AG14" s="17">
        <v>0</v>
      </c>
      <c r="AH14" s="17">
        <v>0</v>
      </c>
      <c r="AI14" s="17"/>
      <c r="AJ14" s="17">
        <v>1.34518542359567E-2</v>
      </c>
      <c r="AK14" s="17">
        <v>1.18459421015389E-2</v>
      </c>
      <c r="AL14" s="17"/>
      <c r="AM14" s="17">
        <v>4.0323808524902202E-3</v>
      </c>
    </row>
    <row r="15" spans="2:39" x14ac:dyDescent="0.35">
      <c r="B15" s="18" t="s">
        <v>137</v>
      </c>
      <c r="C15" s="21">
        <v>0.63154008457433497</v>
      </c>
      <c r="D15" s="21">
        <v>0.59870586702196804</v>
      </c>
      <c r="E15" s="21">
        <v>0.66428701096923803</v>
      </c>
      <c r="F15" s="21"/>
      <c r="G15" s="21">
        <v>0.81084136861956702</v>
      </c>
      <c r="H15" s="21">
        <v>0.72325667925686199</v>
      </c>
      <c r="I15" s="21">
        <v>0.72028292283374795</v>
      </c>
      <c r="J15" s="21">
        <v>0.63729622613930104</v>
      </c>
      <c r="K15" s="21">
        <v>0.60549151439395099</v>
      </c>
      <c r="L15" s="21">
        <v>0.37255093019278701</v>
      </c>
      <c r="M15" s="21"/>
      <c r="N15" s="21">
        <v>0.58097305803334798</v>
      </c>
      <c r="O15" s="21">
        <v>0.67139435244183499</v>
      </c>
      <c r="P15" s="21">
        <v>0.69314354088597496</v>
      </c>
      <c r="Q15" s="21">
        <v>0.72262672796220995</v>
      </c>
      <c r="R15" s="21">
        <v>0.57024154601768595</v>
      </c>
      <c r="S15" s="21">
        <v>0.66417624723400104</v>
      </c>
      <c r="T15" s="21">
        <v>0.606115418662035</v>
      </c>
      <c r="U15" s="21">
        <v>0.58347932059257102</v>
      </c>
      <c r="V15" s="21">
        <v>0.74583143209884695</v>
      </c>
      <c r="W15" s="21">
        <v>0.56370836699603599</v>
      </c>
      <c r="X15" s="21">
        <v>0.64728854877156605</v>
      </c>
      <c r="Y15" s="21">
        <v>0.404475243329873</v>
      </c>
      <c r="Z15" s="21">
        <v>0.60980053103105103</v>
      </c>
      <c r="AA15" s="21">
        <v>0.69993620750753904</v>
      </c>
      <c r="AB15" s="21">
        <v>0.50319959797512803</v>
      </c>
      <c r="AC15" s="21">
        <v>0.78459097022560698</v>
      </c>
      <c r="AD15" s="21">
        <v>0.60608473559384801</v>
      </c>
      <c r="AE15" s="21">
        <v>0.69860701368987099</v>
      </c>
      <c r="AF15" s="21">
        <v>0.57772382847208703</v>
      </c>
      <c r="AG15" s="21">
        <v>0.44371685375252301</v>
      </c>
      <c r="AH15" s="21">
        <v>0.61725707807922703</v>
      </c>
      <c r="AI15" s="21"/>
      <c r="AJ15" s="21">
        <v>0.74989361984773995</v>
      </c>
      <c r="AK15" s="21">
        <v>0.58485801337214904</v>
      </c>
      <c r="AL15" s="21"/>
      <c r="AM15" s="21">
        <v>0.79105260433273905</v>
      </c>
    </row>
    <row r="16" spans="2:39" x14ac:dyDescent="0.35">
      <c r="B16" s="18" t="s">
        <v>138</v>
      </c>
      <c r="C16" s="21">
        <v>9.2410792819851206E-2</v>
      </c>
      <c r="D16" s="21">
        <v>0.124530561125986</v>
      </c>
      <c r="E16" s="21">
        <v>6.1697039869630398E-2</v>
      </c>
      <c r="F16" s="21"/>
      <c r="G16" s="21">
        <v>1.6072585608167499E-2</v>
      </c>
      <c r="H16" s="21">
        <v>5.1009441743668102E-2</v>
      </c>
      <c r="I16" s="21">
        <v>3.4639623090022602E-2</v>
      </c>
      <c r="J16" s="21">
        <v>4.76593520237781E-2</v>
      </c>
      <c r="K16" s="21">
        <v>8.7884990131943605E-2</v>
      </c>
      <c r="L16" s="21">
        <v>0.28325710669051302</v>
      </c>
      <c r="M16" s="21"/>
      <c r="N16" s="21">
        <v>4.52873004952518E-2</v>
      </c>
      <c r="O16" s="21">
        <v>0.102011555493776</v>
      </c>
      <c r="P16" s="21">
        <v>2.3391717387851299E-2</v>
      </c>
      <c r="Q16" s="21">
        <v>5.3469320884253699E-2</v>
      </c>
      <c r="R16" s="21">
        <v>0.11267593554144099</v>
      </c>
      <c r="S16" s="21">
        <v>6.6407846140603605E-2</v>
      </c>
      <c r="T16" s="21">
        <v>0.154794530916259</v>
      </c>
      <c r="U16" s="21">
        <v>7.2607831803420703E-2</v>
      </c>
      <c r="V16" s="21">
        <v>5.9491046839061798E-2</v>
      </c>
      <c r="W16" s="21">
        <v>0.17299926873136201</v>
      </c>
      <c r="X16" s="21">
        <v>0</v>
      </c>
      <c r="Y16" s="21">
        <v>0.23121730396455101</v>
      </c>
      <c r="Z16" s="21">
        <v>0</v>
      </c>
      <c r="AA16" s="21">
        <v>0</v>
      </c>
      <c r="AB16" s="21">
        <v>0</v>
      </c>
      <c r="AC16" s="21">
        <v>8.9678665704264998E-2</v>
      </c>
      <c r="AD16" s="21">
        <v>0</v>
      </c>
      <c r="AE16" s="21">
        <v>0</v>
      </c>
      <c r="AF16" s="21">
        <v>0.34743258758817402</v>
      </c>
      <c r="AG16" s="21">
        <v>0</v>
      </c>
      <c r="AH16" s="21">
        <v>0</v>
      </c>
      <c r="AI16" s="21"/>
      <c r="AJ16" s="21">
        <v>3.1420632161378498E-2</v>
      </c>
      <c r="AK16" s="21">
        <v>0.123207161229408</v>
      </c>
      <c r="AL16" s="21"/>
      <c r="AM16" s="21">
        <v>3.5109392045462699E-2</v>
      </c>
    </row>
    <row r="17" spans="2:39" x14ac:dyDescent="0.35">
      <c r="B17" s="18" t="s">
        <v>139</v>
      </c>
      <c r="C17" s="22">
        <v>0.53912929175448399</v>
      </c>
      <c r="D17" s="22">
        <v>0.474175305895982</v>
      </c>
      <c r="E17" s="22">
        <v>0.60258997109960799</v>
      </c>
      <c r="F17" s="22"/>
      <c r="G17" s="22">
        <v>0.79476878301139997</v>
      </c>
      <c r="H17" s="22">
        <v>0.67224723751319404</v>
      </c>
      <c r="I17" s="22">
        <v>0.68564329974372595</v>
      </c>
      <c r="J17" s="22">
        <v>0.58963687411552301</v>
      </c>
      <c r="K17" s="22">
        <v>0.51760652426200704</v>
      </c>
      <c r="L17" s="22">
        <v>8.9293823502274494E-2</v>
      </c>
      <c r="M17" s="22"/>
      <c r="N17" s="22">
        <v>0.535685757538096</v>
      </c>
      <c r="O17" s="22">
        <v>0.56938279694805904</v>
      </c>
      <c r="P17" s="22">
        <v>0.66975182349812401</v>
      </c>
      <c r="Q17" s="22">
        <v>0.66915740707795601</v>
      </c>
      <c r="R17" s="22">
        <v>0.457565610476246</v>
      </c>
      <c r="S17" s="22">
        <v>0.59776840109339702</v>
      </c>
      <c r="T17" s="22">
        <v>0.451320887745776</v>
      </c>
      <c r="U17" s="22">
        <v>0.51087148878915001</v>
      </c>
      <c r="V17" s="22">
        <v>0.68634038525978502</v>
      </c>
      <c r="W17" s="22">
        <v>0.39070909826467398</v>
      </c>
      <c r="X17" s="22">
        <v>0.64728854877156605</v>
      </c>
      <c r="Y17" s="22">
        <v>0.17325793936532199</v>
      </c>
      <c r="Z17" s="22">
        <v>0.60980053103105103</v>
      </c>
      <c r="AA17" s="22">
        <v>0.69993620750753904</v>
      </c>
      <c r="AB17" s="22">
        <v>0.50319959797512803</v>
      </c>
      <c r="AC17" s="22">
        <v>0.69491230452134201</v>
      </c>
      <c r="AD17" s="22">
        <v>0.60608473559384801</v>
      </c>
      <c r="AE17" s="22">
        <v>0.69860701368987099</v>
      </c>
      <c r="AF17" s="22">
        <v>0.23029124088391401</v>
      </c>
      <c r="AG17" s="22">
        <v>0.44371685375252301</v>
      </c>
      <c r="AH17" s="22">
        <v>0.61725707807922703</v>
      </c>
      <c r="AI17" s="22"/>
      <c r="AJ17" s="22">
        <v>0.71847298768636203</v>
      </c>
      <c r="AK17" s="22">
        <v>0.46165085214273999</v>
      </c>
      <c r="AL17" s="22"/>
      <c r="AM17" s="22">
        <v>0.75594321228727601</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164</v>
      </c>
      <c r="C9" s="17">
        <v>0.212250819209099</v>
      </c>
      <c r="D9" s="17">
        <v>0.23586375967648801</v>
      </c>
      <c r="E9" s="17">
        <v>0.190200547489146</v>
      </c>
      <c r="F9" s="17"/>
      <c r="G9" s="17">
        <v>0.27535875565113999</v>
      </c>
      <c r="H9" s="17">
        <v>0.18740716205448801</v>
      </c>
      <c r="I9" s="17">
        <v>0.23565808037587899</v>
      </c>
      <c r="J9" s="17">
        <v>0.206891121664389</v>
      </c>
      <c r="K9" s="17">
        <v>0.136054305119406</v>
      </c>
      <c r="L9" s="17">
        <v>0.25187123738163097</v>
      </c>
      <c r="M9" s="17"/>
      <c r="N9" s="17">
        <v>0.161274622800965</v>
      </c>
      <c r="O9" s="17">
        <v>0.188704479097729</v>
      </c>
      <c r="P9" s="17">
        <v>0.14100923688764699</v>
      </c>
      <c r="Q9" s="17">
        <v>0.27542425828510197</v>
      </c>
      <c r="R9" s="17">
        <v>0.25833636745383998</v>
      </c>
      <c r="S9" s="17">
        <v>0.276016367190627</v>
      </c>
      <c r="T9" s="17">
        <v>0.192513632865766</v>
      </c>
      <c r="U9" s="17">
        <v>0.15702835672309301</v>
      </c>
      <c r="V9" s="17">
        <v>0.316402249127959</v>
      </c>
      <c r="W9" s="17">
        <v>0.243167675854978</v>
      </c>
      <c r="X9" s="17">
        <v>0.38805682026962302</v>
      </c>
      <c r="Y9" s="17">
        <v>8.4088233526662795E-2</v>
      </c>
      <c r="Z9" s="17">
        <v>0.40694175020327999</v>
      </c>
      <c r="AA9" s="17">
        <v>0.19987021740866801</v>
      </c>
      <c r="AB9" s="17">
        <v>0.11909439667730901</v>
      </c>
      <c r="AC9" s="17">
        <v>0.18612463416081099</v>
      </c>
      <c r="AD9" s="17">
        <v>0.15075837661916899</v>
      </c>
      <c r="AE9" s="17">
        <v>0.41021752798031502</v>
      </c>
      <c r="AF9" s="17">
        <v>0</v>
      </c>
      <c r="AG9" s="17">
        <v>0.21206842729387601</v>
      </c>
      <c r="AH9" s="17">
        <v>0.43145049824301601</v>
      </c>
      <c r="AI9" s="17"/>
      <c r="AJ9" s="17">
        <v>0.207154796850752</v>
      </c>
      <c r="AK9" s="17">
        <v>0.218663182085404</v>
      </c>
      <c r="AL9" s="17"/>
      <c r="AM9" s="17">
        <v>0.25608504099442098</v>
      </c>
    </row>
    <row r="10" spans="2:39" x14ac:dyDescent="0.35">
      <c r="B10" s="18" t="s">
        <v>165</v>
      </c>
      <c r="C10" s="17">
        <v>0.41838112621586698</v>
      </c>
      <c r="D10" s="17">
        <v>0.42601976653860502</v>
      </c>
      <c r="E10" s="17">
        <v>0.41253000895553998</v>
      </c>
      <c r="F10" s="17"/>
      <c r="G10" s="17">
        <v>0.41396983884083999</v>
      </c>
      <c r="H10" s="17">
        <v>0.54218541904421402</v>
      </c>
      <c r="I10" s="17">
        <v>0.37335664735853302</v>
      </c>
      <c r="J10" s="17">
        <v>0.37884257399043703</v>
      </c>
      <c r="K10" s="17">
        <v>0.407207325615839</v>
      </c>
      <c r="L10" s="17">
        <v>0.41024230962109698</v>
      </c>
      <c r="M10" s="17"/>
      <c r="N10" s="17">
        <v>0.40848534109063001</v>
      </c>
      <c r="O10" s="17">
        <v>0.35240338152781397</v>
      </c>
      <c r="P10" s="17">
        <v>0.54241338188194699</v>
      </c>
      <c r="Q10" s="17">
        <v>0.33326350712679098</v>
      </c>
      <c r="R10" s="17">
        <v>0.37873247861825898</v>
      </c>
      <c r="S10" s="17">
        <v>0.47004794957130902</v>
      </c>
      <c r="T10" s="17">
        <v>0.47166435446230598</v>
      </c>
      <c r="U10" s="17">
        <v>0.30939752143048999</v>
      </c>
      <c r="V10" s="17">
        <v>0.36749428761743402</v>
      </c>
      <c r="W10" s="17">
        <v>0.44687116108437502</v>
      </c>
      <c r="X10" s="17">
        <v>0.43571475969981099</v>
      </c>
      <c r="Y10" s="17">
        <v>0.54415333759737505</v>
      </c>
      <c r="Z10" s="17">
        <v>0.27040248308742498</v>
      </c>
      <c r="AA10" s="17">
        <v>0.54764612310951499</v>
      </c>
      <c r="AB10" s="17">
        <v>0.41051849933974699</v>
      </c>
      <c r="AC10" s="17">
        <v>0.40132345653326401</v>
      </c>
      <c r="AD10" s="17">
        <v>0.27368222671284198</v>
      </c>
      <c r="AE10" s="17">
        <v>0</v>
      </c>
      <c r="AF10" s="17">
        <v>0.75781043665749503</v>
      </c>
      <c r="AG10" s="17">
        <v>0.59167611372296602</v>
      </c>
      <c r="AH10" s="17">
        <v>0.56854950175698404</v>
      </c>
      <c r="AI10" s="17"/>
      <c r="AJ10" s="17">
        <v>0.44363956650150199</v>
      </c>
      <c r="AK10" s="17">
        <v>0.409560988452152</v>
      </c>
      <c r="AL10" s="17"/>
      <c r="AM10" s="17">
        <v>0.459201033537743</v>
      </c>
    </row>
    <row r="11" spans="2:39" x14ac:dyDescent="0.35">
      <c r="B11" s="18" t="s">
        <v>166</v>
      </c>
      <c r="C11" s="17">
        <v>0.26941569507448099</v>
      </c>
      <c r="D11" s="17">
        <v>0.233224325983268</v>
      </c>
      <c r="E11" s="17">
        <v>0.305392152654753</v>
      </c>
      <c r="F11" s="17"/>
      <c r="G11" s="17">
        <v>0.224166250095654</v>
      </c>
      <c r="H11" s="17">
        <v>0.178550777054726</v>
      </c>
      <c r="I11" s="17">
        <v>0.30468989505758498</v>
      </c>
      <c r="J11" s="17">
        <v>0.280047143001115</v>
      </c>
      <c r="K11" s="17">
        <v>0.33475870513950201</v>
      </c>
      <c r="L11" s="17">
        <v>0.26345221130282998</v>
      </c>
      <c r="M11" s="17"/>
      <c r="N11" s="17">
        <v>0.35137669780856401</v>
      </c>
      <c r="O11" s="17">
        <v>0.35117198118995102</v>
      </c>
      <c r="P11" s="17">
        <v>0.19904946989806299</v>
      </c>
      <c r="Q11" s="17">
        <v>0.31551726809750302</v>
      </c>
      <c r="R11" s="17">
        <v>0.221355131195655</v>
      </c>
      <c r="S11" s="17">
        <v>0.21398973969951099</v>
      </c>
      <c r="T11" s="17">
        <v>0.27404273830576997</v>
      </c>
      <c r="U11" s="17">
        <v>0.30770329846313998</v>
      </c>
      <c r="V11" s="17">
        <v>0.239158759516713</v>
      </c>
      <c r="W11" s="17">
        <v>0.21978120038501101</v>
      </c>
      <c r="X11" s="17">
        <v>0.17622842003056599</v>
      </c>
      <c r="Y11" s="17">
        <v>0.26351000688107101</v>
      </c>
      <c r="Z11" s="17">
        <v>0.222214479855187</v>
      </c>
      <c r="AA11" s="17">
        <v>0.252483659481817</v>
      </c>
      <c r="AB11" s="17">
        <v>0.203094422362321</v>
      </c>
      <c r="AC11" s="17">
        <v>0.30284308374212698</v>
      </c>
      <c r="AD11" s="17">
        <v>0.37466984258559499</v>
      </c>
      <c r="AE11" s="17">
        <v>0.58978247201968503</v>
      </c>
      <c r="AF11" s="17">
        <v>0.24218956334250499</v>
      </c>
      <c r="AG11" s="17">
        <v>0.19625545898315799</v>
      </c>
      <c r="AH11" s="17">
        <v>0</v>
      </c>
      <c r="AI11" s="17"/>
      <c r="AJ11" s="17">
        <v>0.25506742039229202</v>
      </c>
      <c r="AK11" s="17">
        <v>0.27158296913471702</v>
      </c>
      <c r="AL11" s="17"/>
      <c r="AM11" s="17">
        <v>0.213611370741944</v>
      </c>
    </row>
    <row r="12" spans="2:39" x14ac:dyDescent="0.35">
      <c r="B12" s="18" t="s">
        <v>167</v>
      </c>
      <c r="C12" s="17">
        <v>4.4178592421104397E-2</v>
      </c>
      <c r="D12" s="17">
        <v>5.2340296639333997E-2</v>
      </c>
      <c r="E12" s="17">
        <v>3.64500306619127E-2</v>
      </c>
      <c r="F12" s="17"/>
      <c r="G12" s="17">
        <v>3.7937878911001803E-2</v>
      </c>
      <c r="H12" s="17">
        <v>5.2588427374036899E-2</v>
      </c>
      <c r="I12" s="17">
        <v>4.0993632430926699E-2</v>
      </c>
      <c r="J12" s="17">
        <v>5.1610017436752399E-2</v>
      </c>
      <c r="K12" s="17">
        <v>5.4917448996400199E-2</v>
      </c>
      <c r="L12" s="17">
        <v>2.6046820941756001E-2</v>
      </c>
      <c r="M12" s="17"/>
      <c r="N12" s="17">
        <v>5.8644380376251803E-2</v>
      </c>
      <c r="O12" s="17">
        <v>4.9385480279386801E-2</v>
      </c>
      <c r="P12" s="17">
        <v>2.96340806070827E-2</v>
      </c>
      <c r="Q12" s="17">
        <v>4.75115149341684E-2</v>
      </c>
      <c r="R12" s="17">
        <v>7.2238859150375298E-2</v>
      </c>
      <c r="S12" s="17">
        <v>0</v>
      </c>
      <c r="T12" s="17">
        <v>2.8690883870159299E-2</v>
      </c>
      <c r="U12" s="17">
        <v>0</v>
      </c>
      <c r="V12" s="17">
        <v>3.5121545944735898E-2</v>
      </c>
      <c r="W12" s="17">
        <v>4.2224492748803501E-2</v>
      </c>
      <c r="X12" s="17">
        <v>0</v>
      </c>
      <c r="Y12" s="17">
        <v>0.108248421994891</v>
      </c>
      <c r="Z12" s="17">
        <v>0.100441286854107</v>
      </c>
      <c r="AA12" s="17">
        <v>0</v>
      </c>
      <c r="AB12" s="17">
        <v>5.1543885309137498E-2</v>
      </c>
      <c r="AC12" s="17">
        <v>0</v>
      </c>
      <c r="AD12" s="17">
        <v>8.0105311798239598E-2</v>
      </c>
      <c r="AE12" s="17">
        <v>0</v>
      </c>
      <c r="AF12" s="17">
        <v>0</v>
      </c>
      <c r="AG12" s="17">
        <v>0</v>
      </c>
      <c r="AH12" s="17">
        <v>0</v>
      </c>
      <c r="AI12" s="17"/>
      <c r="AJ12" s="17">
        <v>6.0278659630720002E-2</v>
      </c>
      <c r="AK12" s="17">
        <v>3.6648976349319302E-2</v>
      </c>
      <c r="AL12" s="17"/>
      <c r="AM12" s="17">
        <v>3.13583564404811E-2</v>
      </c>
    </row>
    <row r="13" spans="2:39" x14ac:dyDescent="0.35">
      <c r="B13" s="18" t="s">
        <v>168</v>
      </c>
      <c r="C13" s="17">
        <v>1.0863973783030599E-2</v>
      </c>
      <c r="D13" s="17">
        <v>1.40971254454889E-2</v>
      </c>
      <c r="E13" s="17">
        <v>6.4666634449403399E-3</v>
      </c>
      <c r="F13" s="17"/>
      <c r="G13" s="17">
        <v>8.6766905503249496E-3</v>
      </c>
      <c r="H13" s="17">
        <v>0</v>
      </c>
      <c r="I13" s="17">
        <v>1.33724766176495E-2</v>
      </c>
      <c r="J13" s="17">
        <v>2.4456398689085199E-2</v>
      </c>
      <c r="K13" s="17">
        <v>4.6237818901345602E-3</v>
      </c>
      <c r="L13" s="17">
        <v>1.1552674532007E-2</v>
      </c>
      <c r="M13" s="17"/>
      <c r="N13" s="17">
        <v>0</v>
      </c>
      <c r="O13" s="17">
        <v>2.42212342219419E-2</v>
      </c>
      <c r="P13" s="17">
        <v>8.2505939666052807E-3</v>
      </c>
      <c r="Q13" s="17">
        <v>0</v>
      </c>
      <c r="R13" s="17">
        <v>2.7273159437891201E-2</v>
      </c>
      <c r="S13" s="17">
        <v>0</v>
      </c>
      <c r="T13" s="17">
        <v>0</v>
      </c>
      <c r="U13" s="17">
        <v>0</v>
      </c>
      <c r="V13" s="17">
        <v>0</v>
      </c>
      <c r="W13" s="17">
        <v>2.16395246191135E-2</v>
      </c>
      <c r="X13" s="17">
        <v>0</v>
      </c>
      <c r="Y13" s="17">
        <v>0</v>
      </c>
      <c r="Z13" s="17">
        <v>0</v>
      </c>
      <c r="AA13" s="17">
        <v>0</v>
      </c>
      <c r="AB13" s="17">
        <v>0</v>
      </c>
      <c r="AC13" s="17">
        <v>0</v>
      </c>
      <c r="AD13" s="17">
        <v>0</v>
      </c>
      <c r="AE13" s="17">
        <v>0</v>
      </c>
      <c r="AF13" s="17">
        <v>0</v>
      </c>
      <c r="AG13" s="17">
        <v>0</v>
      </c>
      <c r="AH13" s="17">
        <v>0</v>
      </c>
      <c r="AI13" s="17"/>
      <c r="AJ13" s="17">
        <v>8.9003198421732706E-3</v>
      </c>
      <c r="AK13" s="17">
        <v>1.101574150358E-2</v>
      </c>
      <c r="AL13" s="17"/>
      <c r="AM13" s="17">
        <v>5.7224099071846802E-3</v>
      </c>
    </row>
    <row r="14" spans="2:39" ht="29" x14ac:dyDescent="0.35">
      <c r="B14" s="18" t="s">
        <v>169</v>
      </c>
      <c r="C14" s="17">
        <v>1.8705783358333301E-2</v>
      </c>
      <c r="D14" s="17">
        <v>1.0121721528374801E-2</v>
      </c>
      <c r="E14" s="17">
        <v>2.4718781056140698E-2</v>
      </c>
      <c r="F14" s="17"/>
      <c r="G14" s="17">
        <v>3.9890585951039399E-2</v>
      </c>
      <c r="H14" s="17">
        <v>1.5220839504418E-2</v>
      </c>
      <c r="I14" s="17">
        <v>1.5966244109795299E-2</v>
      </c>
      <c r="J14" s="17">
        <v>9.0621853989783802E-3</v>
      </c>
      <c r="K14" s="17">
        <v>1.43372512780384E-2</v>
      </c>
      <c r="L14" s="17">
        <v>2.6530656821397901E-2</v>
      </c>
      <c r="M14" s="17"/>
      <c r="N14" s="17">
        <v>2.0218957923589301E-2</v>
      </c>
      <c r="O14" s="17">
        <v>2.1931742068137899E-2</v>
      </c>
      <c r="P14" s="17">
        <v>3.9830637980391999E-2</v>
      </c>
      <c r="Q14" s="17">
        <v>7.7799086583064904E-3</v>
      </c>
      <c r="R14" s="17">
        <v>0</v>
      </c>
      <c r="S14" s="17">
        <v>3.9945943538552797E-2</v>
      </c>
      <c r="T14" s="17">
        <v>0</v>
      </c>
      <c r="U14" s="17">
        <v>0.22587082338327699</v>
      </c>
      <c r="V14" s="17">
        <v>4.18231577931584E-2</v>
      </c>
      <c r="W14" s="17">
        <v>0</v>
      </c>
      <c r="X14" s="17">
        <v>0</v>
      </c>
      <c r="Y14" s="17">
        <v>0</v>
      </c>
      <c r="Z14" s="17">
        <v>0</v>
      </c>
      <c r="AA14" s="17">
        <v>0</v>
      </c>
      <c r="AB14" s="17">
        <v>4.0838443178200998E-2</v>
      </c>
      <c r="AC14" s="17">
        <v>5.21076120527195E-2</v>
      </c>
      <c r="AD14" s="17">
        <v>0</v>
      </c>
      <c r="AE14" s="17">
        <v>0</v>
      </c>
      <c r="AF14" s="17">
        <v>0</v>
      </c>
      <c r="AG14" s="17">
        <v>0</v>
      </c>
      <c r="AH14" s="17">
        <v>0</v>
      </c>
      <c r="AI14" s="17"/>
      <c r="AJ14" s="17">
        <v>1.0707654469639101E-2</v>
      </c>
      <c r="AK14" s="17">
        <v>2.3423724540457599E-2</v>
      </c>
      <c r="AL14" s="17"/>
      <c r="AM14" s="17">
        <v>2.3893628043421399E-2</v>
      </c>
    </row>
    <row r="15" spans="2:39" x14ac:dyDescent="0.35">
      <c r="B15" s="18" t="s">
        <v>62</v>
      </c>
      <c r="C15" s="19">
        <v>2.6204009938084999E-2</v>
      </c>
      <c r="D15" s="19">
        <v>2.8333004188440099E-2</v>
      </c>
      <c r="E15" s="19">
        <v>2.4241815737566501E-2</v>
      </c>
      <c r="F15" s="19"/>
      <c r="G15" s="19">
        <v>0</v>
      </c>
      <c r="H15" s="19">
        <v>2.40473749681177E-2</v>
      </c>
      <c r="I15" s="19">
        <v>1.59630240496305E-2</v>
      </c>
      <c r="J15" s="19">
        <v>4.9090559819242603E-2</v>
      </c>
      <c r="K15" s="19">
        <v>4.8101181960681201E-2</v>
      </c>
      <c r="L15" s="19">
        <v>1.0304089399281E-2</v>
      </c>
      <c r="M15" s="19"/>
      <c r="N15" s="19">
        <v>0</v>
      </c>
      <c r="O15" s="19">
        <v>1.2181701615039E-2</v>
      </c>
      <c r="P15" s="19">
        <v>3.9812598778262598E-2</v>
      </c>
      <c r="Q15" s="19">
        <v>2.0503542898128699E-2</v>
      </c>
      <c r="R15" s="19">
        <v>4.2064004143978699E-2</v>
      </c>
      <c r="S15" s="19">
        <v>0</v>
      </c>
      <c r="T15" s="19">
        <v>3.30883904959983E-2</v>
      </c>
      <c r="U15" s="19">
        <v>0</v>
      </c>
      <c r="V15" s="19">
        <v>0</v>
      </c>
      <c r="W15" s="19">
        <v>2.63159453077202E-2</v>
      </c>
      <c r="X15" s="19">
        <v>0</v>
      </c>
      <c r="Y15" s="19">
        <v>0</v>
      </c>
      <c r="Z15" s="19">
        <v>0</v>
      </c>
      <c r="AA15" s="19">
        <v>0</v>
      </c>
      <c r="AB15" s="19">
        <v>0.17491035313328401</v>
      </c>
      <c r="AC15" s="19">
        <v>5.7601213511079399E-2</v>
      </c>
      <c r="AD15" s="19">
        <v>0.12078424228415401</v>
      </c>
      <c r="AE15" s="19">
        <v>0</v>
      </c>
      <c r="AF15" s="19">
        <v>0</v>
      </c>
      <c r="AG15" s="19">
        <v>0</v>
      </c>
      <c r="AH15" s="19">
        <v>0</v>
      </c>
      <c r="AI15" s="19"/>
      <c r="AJ15" s="19">
        <v>1.4251582312921699E-2</v>
      </c>
      <c r="AK15" s="19">
        <v>2.91044179343702E-2</v>
      </c>
      <c r="AL15" s="19"/>
      <c r="AM15" s="19">
        <v>1.0128160334804801E-2</v>
      </c>
    </row>
    <row r="16" spans="2:39" x14ac:dyDescent="0.35">
      <c r="B16" s="16"/>
    </row>
    <row r="17" spans="2:2" x14ac:dyDescent="0.35">
      <c r="B17" t="s">
        <v>66</v>
      </c>
    </row>
    <row r="18" spans="2:2" x14ac:dyDescent="0.35">
      <c r="B18" t="s">
        <v>67</v>
      </c>
    </row>
    <row r="20" spans="2:2" x14ac:dyDescent="0.35">
      <c r="B20"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G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1" t="s">
        <v>176</v>
      </c>
      <c r="E2" s="28"/>
      <c r="F2" s="28"/>
      <c r="G2" s="28"/>
    </row>
    <row r="6" spans="2:7" ht="50" customHeight="1" x14ac:dyDescent="0.35">
      <c r="B6" s="20" t="s">
        <v>15</v>
      </c>
      <c r="C6" s="20" t="s">
        <v>171</v>
      </c>
      <c r="D6" s="20" t="s">
        <v>172</v>
      </c>
      <c r="E6" s="20" t="s">
        <v>173</v>
      </c>
      <c r="F6" s="20" t="s">
        <v>174</v>
      </c>
    </row>
    <row r="7" spans="2:7" x14ac:dyDescent="0.35">
      <c r="B7" s="18" t="s">
        <v>74</v>
      </c>
      <c r="C7" s="17">
        <v>1.5331745196136001E-2</v>
      </c>
      <c r="D7" s="17">
        <v>2.59705991529014E-2</v>
      </c>
      <c r="E7" s="17">
        <v>4.3635695488502102E-2</v>
      </c>
      <c r="F7" s="17">
        <v>4.1126373574288402E-2</v>
      </c>
    </row>
    <row r="8" spans="2:7" x14ac:dyDescent="0.35">
      <c r="B8" s="18" t="s">
        <v>75</v>
      </c>
      <c r="C8" s="17">
        <v>7.0544806285475298E-2</v>
      </c>
      <c r="D8" s="17">
        <v>9.1780282450385206E-2</v>
      </c>
      <c r="E8" s="17">
        <v>0.14036640374353301</v>
      </c>
      <c r="F8" s="17">
        <v>0.23062745000992099</v>
      </c>
    </row>
    <row r="9" spans="2:7" x14ac:dyDescent="0.35">
      <c r="B9" s="18" t="s">
        <v>76</v>
      </c>
      <c r="C9" s="17">
        <v>5.9164300160554899E-2</v>
      </c>
      <c r="D9" s="17">
        <v>0.102422962249101</v>
      </c>
      <c r="E9" s="17">
        <v>0.120281771959447</v>
      </c>
      <c r="F9" s="17">
        <v>0.13294156313382999</v>
      </c>
    </row>
    <row r="10" spans="2:7" x14ac:dyDescent="0.35">
      <c r="B10" s="18" t="s">
        <v>77</v>
      </c>
      <c r="C10" s="17">
        <v>5.3834181166507199E-2</v>
      </c>
      <c r="D10" s="17">
        <v>0.145675232411275</v>
      </c>
      <c r="E10" s="17">
        <v>0.193157891538971</v>
      </c>
      <c r="F10" s="17">
        <v>0.23489909616250401</v>
      </c>
    </row>
    <row r="11" spans="2:7" x14ac:dyDescent="0.35">
      <c r="B11" s="18" t="s">
        <v>78</v>
      </c>
      <c r="C11" s="17">
        <v>5.5795058246625097E-2</v>
      </c>
      <c r="D11" s="17">
        <v>8.7962568355929305E-2</v>
      </c>
      <c r="E11" s="17">
        <v>0.12681057583789199</v>
      </c>
      <c r="F11" s="17">
        <v>0.10602096253372199</v>
      </c>
    </row>
    <row r="12" spans="2:7" x14ac:dyDescent="0.35">
      <c r="B12" s="18" t="s">
        <v>79</v>
      </c>
      <c r="C12" s="17">
        <v>0.230973258515518</v>
      </c>
      <c r="D12" s="17">
        <v>0.116169770183517</v>
      </c>
      <c r="E12" s="17">
        <v>0.17624762934886201</v>
      </c>
      <c r="F12" s="17">
        <v>9.1354967271301601E-2</v>
      </c>
    </row>
    <row r="13" spans="2:7" x14ac:dyDescent="0.35">
      <c r="B13" s="18" t="s">
        <v>175</v>
      </c>
      <c r="C13" s="17">
        <v>0.14387947397320699</v>
      </c>
      <c r="D13" s="17">
        <v>2.06232275123444E-2</v>
      </c>
      <c r="E13" s="17">
        <v>1.03050519594704E-2</v>
      </c>
      <c r="F13" s="17">
        <v>1.49716696475128E-2</v>
      </c>
    </row>
    <row r="14" spans="2:7" x14ac:dyDescent="0.35">
      <c r="B14" s="18" t="s">
        <v>81</v>
      </c>
      <c r="C14" s="17">
        <v>0.188610943383233</v>
      </c>
      <c r="D14" s="17">
        <v>0.19610527768486199</v>
      </c>
      <c r="E14" s="17">
        <v>0.140006812925936</v>
      </c>
      <c r="F14" s="17">
        <v>0.10956947067971901</v>
      </c>
    </row>
    <row r="15" spans="2:7" x14ac:dyDescent="0.35">
      <c r="B15" s="18" t="s">
        <v>82</v>
      </c>
      <c r="C15" s="17">
        <v>0.173498240061189</v>
      </c>
      <c r="D15" s="17">
        <v>0.20434627271255901</v>
      </c>
      <c r="E15" s="17">
        <v>4.3444177998843703E-2</v>
      </c>
      <c r="F15" s="17">
        <v>3.2040864976577599E-2</v>
      </c>
    </row>
    <row r="16" spans="2:7" x14ac:dyDescent="0.35">
      <c r="B16" s="18" t="s">
        <v>62</v>
      </c>
      <c r="C16" s="17">
        <v>8.3679930115543796E-3</v>
      </c>
      <c r="D16" s="17">
        <v>8.9438072871256408E-3</v>
      </c>
      <c r="E16" s="17">
        <v>5.7439891985419499E-3</v>
      </c>
      <c r="F16" s="17">
        <v>6.4475820106232396E-3</v>
      </c>
    </row>
    <row r="17" spans="2:6" x14ac:dyDescent="0.35">
      <c r="B17" s="16" t="s">
        <v>87</v>
      </c>
      <c r="C17" s="16"/>
      <c r="D17" s="16"/>
      <c r="E17" s="16"/>
      <c r="F17" s="16"/>
    </row>
    <row r="18" spans="2:6" x14ac:dyDescent="0.35">
      <c r="B18" t="s">
        <v>66</v>
      </c>
    </row>
    <row r="19" spans="2:6" x14ac:dyDescent="0.35">
      <c r="B19" t="s">
        <v>67</v>
      </c>
    </row>
    <row r="23" spans="2:6" x14ac:dyDescent="0.35">
      <c r="B23"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74</v>
      </c>
      <c r="C9" s="17">
        <v>1.5331745196136001E-2</v>
      </c>
      <c r="D9" s="17">
        <v>1.51536280234859E-2</v>
      </c>
      <c r="E9" s="17">
        <v>1.5586602850962E-2</v>
      </c>
      <c r="F9" s="17"/>
      <c r="G9" s="17">
        <v>0</v>
      </c>
      <c r="H9" s="17">
        <v>2.3426169006894301E-2</v>
      </c>
      <c r="I9" s="17">
        <v>7.2211027700100801E-3</v>
      </c>
      <c r="J9" s="17">
        <v>1.7373082586676698E-2</v>
      </c>
      <c r="K9" s="17">
        <v>4.1824255278694301E-2</v>
      </c>
      <c r="L9" s="17">
        <v>0</v>
      </c>
      <c r="M9" s="17"/>
      <c r="N9" s="17">
        <v>8.5949884310887806E-2</v>
      </c>
      <c r="O9" s="17">
        <v>7.6079918336014896E-3</v>
      </c>
      <c r="P9" s="17">
        <v>1.2975135444628199E-2</v>
      </c>
      <c r="Q9" s="17">
        <v>0</v>
      </c>
      <c r="R9" s="17">
        <v>0</v>
      </c>
      <c r="S9" s="17">
        <v>0</v>
      </c>
      <c r="T9" s="17">
        <v>2.0834577571218298E-2</v>
      </c>
      <c r="U9" s="17">
        <v>5.22667924196209E-2</v>
      </c>
      <c r="V9" s="17">
        <v>0</v>
      </c>
      <c r="W9" s="17">
        <v>2.1323473811432798E-2</v>
      </c>
      <c r="X9" s="17">
        <v>0</v>
      </c>
      <c r="Y9" s="17">
        <v>0</v>
      </c>
      <c r="Z9" s="17">
        <v>0</v>
      </c>
      <c r="AA9" s="17">
        <v>0</v>
      </c>
      <c r="AB9" s="17">
        <v>0</v>
      </c>
      <c r="AC9" s="17">
        <v>0</v>
      </c>
      <c r="AD9" s="17">
        <v>9.9844985809379505E-2</v>
      </c>
      <c r="AE9" s="17" t="s">
        <v>85</v>
      </c>
      <c r="AF9" s="17">
        <v>0</v>
      </c>
      <c r="AG9" s="17">
        <v>0</v>
      </c>
      <c r="AH9" s="17" t="s">
        <v>85</v>
      </c>
      <c r="AI9" s="17"/>
      <c r="AJ9" s="17">
        <v>1.30055671489247E-2</v>
      </c>
      <c r="AK9" s="17">
        <v>1.7409970554876801E-2</v>
      </c>
      <c r="AL9" s="17"/>
      <c r="AM9" s="17">
        <v>1.5331745196136001E-2</v>
      </c>
    </row>
    <row r="10" spans="2:39" x14ac:dyDescent="0.35">
      <c r="B10" s="18" t="s">
        <v>75</v>
      </c>
      <c r="C10" s="17">
        <v>7.0544806285475298E-2</v>
      </c>
      <c r="D10" s="17">
        <v>9.2051691622195203E-2</v>
      </c>
      <c r="E10" s="17">
        <v>5.3322625460212499E-2</v>
      </c>
      <c r="F10" s="17"/>
      <c r="G10" s="17">
        <v>8.4456394975529495E-2</v>
      </c>
      <c r="H10" s="17">
        <v>0.10144763164076601</v>
      </c>
      <c r="I10" s="17">
        <v>5.4691836080472803E-2</v>
      </c>
      <c r="J10" s="17">
        <v>3.7939388964569498E-2</v>
      </c>
      <c r="K10" s="17">
        <v>9.4198675778799396E-2</v>
      </c>
      <c r="L10" s="17">
        <v>5.2365865881784997E-2</v>
      </c>
      <c r="M10" s="17"/>
      <c r="N10" s="17">
        <v>0</v>
      </c>
      <c r="O10" s="17">
        <v>3.8788849467887299E-2</v>
      </c>
      <c r="P10" s="17">
        <v>0.19545722674534799</v>
      </c>
      <c r="Q10" s="17">
        <v>3.2794574243415003E-2</v>
      </c>
      <c r="R10" s="17">
        <v>2.8643025094622E-2</v>
      </c>
      <c r="S10" s="17">
        <v>0</v>
      </c>
      <c r="T10" s="17">
        <v>2.2890747359256301E-2</v>
      </c>
      <c r="U10" s="17">
        <v>0.18142030961689001</v>
      </c>
      <c r="V10" s="17">
        <v>0</v>
      </c>
      <c r="W10" s="17">
        <v>6.2396318519128802E-2</v>
      </c>
      <c r="X10" s="17">
        <v>0.40864310776879498</v>
      </c>
      <c r="Y10" s="17">
        <v>6.7654775118867305E-2</v>
      </c>
      <c r="Z10" s="17">
        <v>8.0232631919676806E-2</v>
      </c>
      <c r="AA10" s="17">
        <v>0</v>
      </c>
      <c r="AB10" s="17">
        <v>0</v>
      </c>
      <c r="AC10" s="17">
        <v>0</v>
      </c>
      <c r="AD10" s="17">
        <v>0.183454616622546</v>
      </c>
      <c r="AE10" s="17" t="s">
        <v>85</v>
      </c>
      <c r="AF10" s="17">
        <v>0</v>
      </c>
      <c r="AG10" s="17">
        <v>0</v>
      </c>
      <c r="AH10" s="17" t="s">
        <v>85</v>
      </c>
      <c r="AI10" s="17"/>
      <c r="AJ10" s="17">
        <v>3.93781662411848E-2</v>
      </c>
      <c r="AK10" s="17">
        <v>9.5535281775402103E-2</v>
      </c>
      <c r="AL10" s="17"/>
      <c r="AM10" s="17">
        <v>7.0544806285475298E-2</v>
      </c>
    </row>
    <row r="11" spans="2:39" x14ac:dyDescent="0.35">
      <c r="B11" s="18" t="s">
        <v>76</v>
      </c>
      <c r="C11" s="17">
        <v>5.9164300160554899E-2</v>
      </c>
      <c r="D11" s="17">
        <v>8.13218894570234E-2</v>
      </c>
      <c r="E11" s="17">
        <v>4.1325756420518701E-2</v>
      </c>
      <c r="F11" s="17"/>
      <c r="G11" s="17">
        <v>5.8349832545814898E-2</v>
      </c>
      <c r="H11" s="17">
        <v>4.9334430047883703E-2</v>
      </c>
      <c r="I11" s="17">
        <v>5.1459944151841498E-2</v>
      </c>
      <c r="J11" s="17">
        <v>5.3792170170742601E-2</v>
      </c>
      <c r="K11" s="17">
        <v>6.7473353770526295E-2</v>
      </c>
      <c r="L11" s="17">
        <v>8.7394441798660502E-2</v>
      </c>
      <c r="M11" s="17"/>
      <c r="N11" s="17">
        <v>2.3551930730158099E-2</v>
      </c>
      <c r="O11" s="17">
        <v>3.1471759318074499E-2</v>
      </c>
      <c r="P11" s="17">
        <v>0.114887903634574</v>
      </c>
      <c r="Q11" s="17">
        <v>0</v>
      </c>
      <c r="R11" s="17">
        <v>1.2561163055392999E-2</v>
      </c>
      <c r="S11" s="17">
        <v>0.31256557716122602</v>
      </c>
      <c r="T11" s="17">
        <v>0.124783989111586</v>
      </c>
      <c r="U11" s="17">
        <v>8.1224011069534793E-2</v>
      </c>
      <c r="V11" s="17">
        <v>8.7737665367112805E-2</v>
      </c>
      <c r="W11" s="17">
        <v>1.6301055558015101E-2</v>
      </c>
      <c r="X11" s="17">
        <v>0</v>
      </c>
      <c r="Y11" s="17">
        <v>9.6235043164080006E-2</v>
      </c>
      <c r="Z11" s="17">
        <v>0.101971854406253</v>
      </c>
      <c r="AA11" s="17">
        <v>3.9494250253571901E-2</v>
      </c>
      <c r="AB11" s="17">
        <v>0</v>
      </c>
      <c r="AC11" s="17">
        <v>0.15881084183705599</v>
      </c>
      <c r="AD11" s="17">
        <v>7.9107613932273294E-2</v>
      </c>
      <c r="AE11" s="17" t="s">
        <v>85</v>
      </c>
      <c r="AF11" s="17">
        <v>0</v>
      </c>
      <c r="AG11" s="17">
        <v>0</v>
      </c>
      <c r="AH11" s="17" t="s">
        <v>85</v>
      </c>
      <c r="AI11" s="17"/>
      <c r="AJ11" s="17">
        <v>4.22710042866761E-2</v>
      </c>
      <c r="AK11" s="17">
        <v>7.3152751399351096E-2</v>
      </c>
      <c r="AL11" s="17"/>
      <c r="AM11" s="17">
        <v>5.9164300160554899E-2</v>
      </c>
    </row>
    <row r="12" spans="2:39" x14ac:dyDescent="0.35">
      <c r="B12" s="18" t="s">
        <v>77</v>
      </c>
      <c r="C12" s="17">
        <v>5.3834181166507199E-2</v>
      </c>
      <c r="D12" s="17">
        <v>8.8411724823791296E-2</v>
      </c>
      <c r="E12" s="17">
        <v>2.5725207882178198E-2</v>
      </c>
      <c r="F12" s="17"/>
      <c r="G12" s="17">
        <v>4.9446727712923702E-2</v>
      </c>
      <c r="H12" s="17">
        <v>6.0460917136397903E-2</v>
      </c>
      <c r="I12" s="17">
        <v>5.5293815557127902E-2</v>
      </c>
      <c r="J12" s="17">
        <v>4.86551064402794E-2</v>
      </c>
      <c r="K12" s="17">
        <v>6.1741684656391002E-2</v>
      </c>
      <c r="L12" s="17">
        <v>4.2392687714631998E-2</v>
      </c>
      <c r="M12" s="17"/>
      <c r="N12" s="17">
        <v>0.175455862632486</v>
      </c>
      <c r="O12" s="17">
        <v>4.3468133764965597E-2</v>
      </c>
      <c r="P12" s="17">
        <v>4.8878409729276498E-2</v>
      </c>
      <c r="Q12" s="17">
        <v>4.9146454060024602E-2</v>
      </c>
      <c r="R12" s="17">
        <v>2.6627146429771001E-2</v>
      </c>
      <c r="S12" s="17">
        <v>0</v>
      </c>
      <c r="T12" s="17">
        <v>5.3909809425099001E-2</v>
      </c>
      <c r="U12" s="17">
        <v>0</v>
      </c>
      <c r="V12" s="17">
        <v>8.7737665367112805E-2</v>
      </c>
      <c r="W12" s="17">
        <v>3.4693890360361197E-2</v>
      </c>
      <c r="X12" s="17">
        <v>0.156196735626809</v>
      </c>
      <c r="Y12" s="17">
        <v>0</v>
      </c>
      <c r="Z12" s="17">
        <v>5.9359641791324497E-2</v>
      </c>
      <c r="AA12" s="17">
        <v>5.47571556851493E-2</v>
      </c>
      <c r="AB12" s="17">
        <v>0.13627427318834701</v>
      </c>
      <c r="AC12" s="17">
        <v>0</v>
      </c>
      <c r="AD12" s="17">
        <v>0</v>
      </c>
      <c r="AE12" s="17" t="s">
        <v>85</v>
      </c>
      <c r="AF12" s="17">
        <v>0</v>
      </c>
      <c r="AG12" s="17">
        <v>0.48063673367863002</v>
      </c>
      <c r="AH12" s="17" t="s">
        <v>85</v>
      </c>
      <c r="AI12" s="17"/>
      <c r="AJ12" s="17">
        <v>6.3493820224320097E-2</v>
      </c>
      <c r="AK12" s="17">
        <v>4.7690601901839602E-2</v>
      </c>
      <c r="AL12" s="17"/>
      <c r="AM12" s="17">
        <v>5.3834181166507199E-2</v>
      </c>
    </row>
    <row r="13" spans="2:39" x14ac:dyDescent="0.35">
      <c r="B13" s="18" t="s">
        <v>78</v>
      </c>
      <c r="C13" s="17">
        <v>5.5795058246625097E-2</v>
      </c>
      <c r="D13" s="17">
        <v>5.9148791566061801E-2</v>
      </c>
      <c r="E13" s="17">
        <v>5.3425323702832601E-2</v>
      </c>
      <c r="F13" s="17"/>
      <c r="G13" s="17">
        <v>3.2330923031728603E-2</v>
      </c>
      <c r="H13" s="17">
        <v>4.6820295318977898E-2</v>
      </c>
      <c r="I13" s="17">
        <v>7.8569712631676794E-2</v>
      </c>
      <c r="J13" s="17">
        <v>4.48588724986414E-2</v>
      </c>
      <c r="K13" s="17">
        <v>8.3183172850751899E-2</v>
      </c>
      <c r="L13" s="17">
        <v>3.1934594870704498E-2</v>
      </c>
      <c r="M13" s="17"/>
      <c r="N13" s="17">
        <v>2.1305712063575601E-2</v>
      </c>
      <c r="O13" s="17">
        <v>6.9191895493348393E-2</v>
      </c>
      <c r="P13" s="17">
        <v>3.3405601439317999E-2</v>
      </c>
      <c r="Q13" s="17">
        <v>3.2107762580279101E-2</v>
      </c>
      <c r="R13" s="17">
        <v>6.3437411852250006E-2</v>
      </c>
      <c r="S13" s="17">
        <v>0.14074114119655701</v>
      </c>
      <c r="T13" s="17">
        <v>4.15996760577204E-2</v>
      </c>
      <c r="U13" s="17">
        <v>6.3907989328299594E-2</v>
      </c>
      <c r="V13" s="17">
        <v>0.15751751030970601</v>
      </c>
      <c r="W13" s="17">
        <v>4.6241634032082299E-2</v>
      </c>
      <c r="X13" s="17">
        <v>0</v>
      </c>
      <c r="Y13" s="17">
        <v>0</v>
      </c>
      <c r="Z13" s="17">
        <v>0</v>
      </c>
      <c r="AA13" s="17">
        <v>0.19477870256607599</v>
      </c>
      <c r="AB13" s="17">
        <v>0</v>
      </c>
      <c r="AC13" s="17">
        <v>0</v>
      </c>
      <c r="AD13" s="17">
        <v>0.29259110726912502</v>
      </c>
      <c r="AE13" s="17" t="s">
        <v>85</v>
      </c>
      <c r="AF13" s="17">
        <v>0</v>
      </c>
      <c r="AG13" s="17">
        <v>0</v>
      </c>
      <c r="AH13" s="17" t="s">
        <v>85</v>
      </c>
      <c r="AI13" s="17"/>
      <c r="AJ13" s="17">
        <v>4.2135951742968102E-2</v>
      </c>
      <c r="AK13" s="17">
        <v>6.7273838208442002E-2</v>
      </c>
      <c r="AL13" s="17"/>
      <c r="AM13" s="17">
        <v>5.5795058246625097E-2</v>
      </c>
    </row>
    <row r="14" spans="2:39" x14ac:dyDescent="0.35">
      <c r="B14" s="18" t="s">
        <v>79</v>
      </c>
      <c r="C14" s="17">
        <v>0.230973258515518</v>
      </c>
      <c r="D14" s="17">
        <v>0.19070442203760399</v>
      </c>
      <c r="E14" s="17">
        <v>0.26577952564497198</v>
      </c>
      <c r="F14" s="17"/>
      <c r="G14" s="17">
        <v>0.15855270815206099</v>
      </c>
      <c r="H14" s="17">
        <v>0.22656011392549999</v>
      </c>
      <c r="I14" s="17">
        <v>0.25809581507711499</v>
      </c>
      <c r="J14" s="17">
        <v>0.265200096700697</v>
      </c>
      <c r="K14" s="17">
        <v>0.16676891842668901</v>
      </c>
      <c r="L14" s="17">
        <v>0.28918938009537298</v>
      </c>
      <c r="M14" s="17"/>
      <c r="N14" s="17">
        <v>0.27488244776618098</v>
      </c>
      <c r="O14" s="17">
        <v>0.31792848772036197</v>
      </c>
      <c r="P14" s="17">
        <v>0.17051125716626001</v>
      </c>
      <c r="Q14" s="17">
        <v>0.28753741801137001</v>
      </c>
      <c r="R14" s="17">
        <v>0.205578582242502</v>
      </c>
      <c r="S14" s="17">
        <v>8.94848083446078E-2</v>
      </c>
      <c r="T14" s="17">
        <v>0.30015226809733703</v>
      </c>
      <c r="U14" s="17">
        <v>0</v>
      </c>
      <c r="V14" s="17">
        <v>0.143925178094503</v>
      </c>
      <c r="W14" s="17">
        <v>0.188422021201823</v>
      </c>
      <c r="X14" s="17">
        <v>0.165944771391592</v>
      </c>
      <c r="Y14" s="17">
        <v>0.34348931048689801</v>
      </c>
      <c r="Z14" s="17">
        <v>0</v>
      </c>
      <c r="AA14" s="17">
        <v>0.42017417317383998</v>
      </c>
      <c r="AB14" s="17">
        <v>6.8665825845333706E-2</v>
      </c>
      <c r="AC14" s="17">
        <v>0.508064666877309</v>
      </c>
      <c r="AD14" s="17">
        <v>0</v>
      </c>
      <c r="AE14" s="17" t="s">
        <v>85</v>
      </c>
      <c r="AF14" s="17">
        <v>0</v>
      </c>
      <c r="AG14" s="17">
        <v>0</v>
      </c>
      <c r="AH14" s="17" t="s">
        <v>85</v>
      </c>
      <c r="AI14" s="17"/>
      <c r="AJ14" s="17">
        <v>0.30199759758738398</v>
      </c>
      <c r="AK14" s="17">
        <v>0.173724038875364</v>
      </c>
      <c r="AL14" s="17"/>
      <c r="AM14" s="17">
        <v>0.230973258515518</v>
      </c>
    </row>
    <row r="15" spans="2:39" x14ac:dyDescent="0.35">
      <c r="B15" s="18" t="s">
        <v>175</v>
      </c>
      <c r="C15" s="17">
        <v>0.14387947397320699</v>
      </c>
      <c r="D15" s="17">
        <v>0.17842416887326701</v>
      </c>
      <c r="E15" s="17">
        <v>0.116432486740633</v>
      </c>
      <c r="F15" s="17"/>
      <c r="G15" s="17">
        <v>9.4425649789108307E-2</v>
      </c>
      <c r="H15" s="17">
        <v>0.13758923539356099</v>
      </c>
      <c r="I15" s="17">
        <v>0.119618667856418</v>
      </c>
      <c r="J15" s="17">
        <v>0.24322887994269901</v>
      </c>
      <c r="K15" s="17">
        <v>0.115612154126434</v>
      </c>
      <c r="L15" s="17">
        <v>0.155666221568378</v>
      </c>
      <c r="M15" s="17"/>
      <c r="N15" s="17">
        <v>9.0644613175242597E-2</v>
      </c>
      <c r="O15" s="17">
        <v>0.16143073667956301</v>
      </c>
      <c r="P15" s="17">
        <v>0.105818193579531</v>
      </c>
      <c r="Q15" s="17">
        <v>0.169819420106086</v>
      </c>
      <c r="R15" s="17">
        <v>0.102551431490206</v>
      </c>
      <c r="S15" s="17">
        <v>0.19310600845532</v>
      </c>
      <c r="T15" s="17">
        <v>0.235789767137939</v>
      </c>
      <c r="U15" s="17">
        <v>6.82089298637574E-2</v>
      </c>
      <c r="V15" s="17">
        <v>0.10072376792879401</v>
      </c>
      <c r="W15" s="17">
        <v>0.14922019543778201</v>
      </c>
      <c r="X15" s="17">
        <v>0.156196735626809</v>
      </c>
      <c r="Y15" s="17">
        <v>0.36097125884131698</v>
      </c>
      <c r="Z15" s="17">
        <v>0.139592273711001</v>
      </c>
      <c r="AA15" s="17">
        <v>0</v>
      </c>
      <c r="AB15" s="17">
        <v>0.191943210595202</v>
      </c>
      <c r="AC15" s="17">
        <v>0</v>
      </c>
      <c r="AD15" s="17">
        <v>8.2119839161781602E-2</v>
      </c>
      <c r="AE15" s="17" t="s">
        <v>85</v>
      </c>
      <c r="AF15" s="17">
        <v>0</v>
      </c>
      <c r="AG15" s="17">
        <v>0</v>
      </c>
      <c r="AH15" s="17" t="s">
        <v>85</v>
      </c>
      <c r="AI15" s="17"/>
      <c r="AJ15" s="17">
        <v>0.13981950009535701</v>
      </c>
      <c r="AK15" s="17">
        <v>0.14998505874720899</v>
      </c>
      <c r="AL15" s="17"/>
      <c r="AM15" s="17">
        <v>0.14387947397320699</v>
      </c>
    </row>
    <row r="16" spans="2:39" x14ac:dyDescent="0.35">
      <c r="B16" s="18" t="s">
        <v>81</v>
      </c>
      <c r="C16" s="17">
        <v>0.188610943383233</v>
      </c>
      <c r="D16" s="17">
        <v>0.14818190270239401</v>
      </c>
      <c r="E16" s="17">
        <v>0.22325050079011199</v>
      </c>
      <c r="F16" s="17"/>
      <c r="G16" s="17">
        <v>0.21712042482747901</v>
      </c>
      <c r="H16" s="17">
        <v>0.17085132540079501</v>
      </c>
      <c r="I16" s="17">
        <v>0.185102698992783</v>
      </c>
      <c r="J16" s="17">
        <v>0.144839699818301</v>
      </c>
      <c r="K16" s="17">
        <v>0.23147258234992299</v>
      </c>
      <c r="L16" s="17">
        <v>0.20091129633378699</v>
      </c>
      <c r="M16" s="17"/>
      <c r="N16" s="17">
        <v>0.29160921106123999</v>
      </c>
      <c r="O16" s="17">
        <v>0.15992789993815401</v>
      </c>
      <c r="P16" s="17">
        <v>0.121584130134666</v>
      </c>
      <c r="Q16" s="17">
        <v>0.230705769506339</v>
      </c>
      <c r="R16" s="17">
        <v>0.250339473809781</v>
      </c>
      <c r="S16" s="17">
        <v>6.1680661822866301E-2</v>
      </c>
      <c r="T16" s="17">
        <v>7.3201240932079303E-2</v>
      </c>
      <c r="U16" s="17">
        <v>0.55297196770189705</v>
      </c>
      <c r="V16" s="17">
        <v>7.3215761924828898E-2</v>
      </c>
      <c r="W16" s="17">
        <v>0.31548366520073501</v>
      </c>
      <c r="X16" s="17">
        <v>0</v>
      </c>
      <c r="Y16" s="17">
        <v>2.96501170114928E-2</v>
      </c>
      <c r="Z16" s="17">
        <v>0.20343741387056999</v>
      </c>
      <c r="AA16" s="17">
        <v>0.11780538245332001</v>
      </c>
      <c r="AB16" s="17">
        <v>0.29264163829601503</v>
      </c>
      <c r="AC16" s="17">
        <v>0.124250954465374</v>
      </c>
      <c r="AD16" s="17">
        <v>0.262881837204894</v>
      </c>
      <c r="AE16" s="17" t="s">
        <v>85</v>
      </c>
      <c r="AF16" s="17">
        <v>1</v>
      </c>
      <c r="AG16" s="17">
        <v>0.51936326632136998</v>
      </c>
      <c r="AH16" s="17" t="s">
        <v>85</v>
      </c>
      <c r="AI16" s="17"/>
      <c r="AJ16" s="17">
        <v>0.16820926491223001</v>
      </c>
      <c r="AK16" s="17">
        <v>0.20231933844102001</v>
      </c>
      <c r="AL16" s="17"/>
      <c r="AM16" s="17">
        <v>0.188610943383233</v>
      </c>
    </row>
    <row r="17" spans="2:39" x14ac:dyDescent="0.35">
      <c r="B17" s="18" t="s">
        <v>82</v>
      </c>
      <c r="C17" s="17">
        <v>0.173498240061189</v>
      </c>
      <c r="D17" s="17">
        <v>0.13264408176369599</v>
      </c>
      <c r="E17" s="17">
        <v>0.20133035307396099</v>
      </c>
      <c r="F17" s="17"/>
      <c r="G17" s="17">
        <v>0.29396476445363101</v>
      </c>
      <c r="H17" s="17">
        <v>0.163927476384544</v>
      </c>
      <c r="I17" s="17">
        <v>0.18994640688255501</v>
      </c>
      <c r="J17" s="17">
        <v>0.12520747252634801</v>
      </c>
      <c r="K17" s="17">
        <v>0.13772520276179201</v>
      </c>
      <c r="L17" s="17">
        <v>0.14014551173668</v>
      </c>
      <c r="M17" s="17"/>
      <c r="N17" s="17">
        <v>3.6600338260228703E-2</v>
      </c>
      <c r="O17" s="17">
        <v>0.16699385211050699</v>
      </c>
      <c r="P17" s="17">
        <v>0.19115986969558199</v>
      </c>
      <c r="Q17" s="17">
        <v>0.19788860149248599</v>
      </c>
      <c r="R17" s="17">
        <v>0.31026176602547501</v>
      </c>
      <c r="S17" s="17">
        <v>0.202421803019423</v>
      </c>
      <c r="T17" s="17">
        <v>0.126837924307765</v>
      </c>
      <c r="U17" s="17">
        <v>0</v>
      </c>
      <c r="V17" s="17">
        <v>0.174372413375351</v>
      </c>
      <c r="W17" s="17">
        <v>0.16591774587864</v>
      </c>
      <c r="X17" s="17">
        <v>0.113018649585996</v>
      </c>
      <c r="Y17" s="17">
        <v>0.101999495377345</v>
      </c>
      <c r="Z17" s="17">
        <v>0.41540618430117499</v>
      </c>
      <c r="AA17" s="17">
        <v>0.17299033586804399</v>
      </c>
      <c r="AB17" s="17">
        <v>0.31047505207510201</v>
      </c>
      <c r="AC17" s="17">
        <v>8.4622582354885803E-2</v>
      </c>
      <c r="AD17" s="17">
        <v>0</v>
      </c>
      <c r="AE17" s="17" t="s">
        <v>85</v>
      </c>
      <c r="AF17" s="17">
        <v>0</v>
      </c>
      <c r="AG17" s="17">
        <v>0</v>
      </c>
      <c r="AH17" s="17" t="s">
        <v>85</v>
      </c>
      <c r="AI17" s="17"/>
      <c r="AJ17" s="17">
        <v>0.182570240657561</v>
      </c>
      <c r="AK17" s="17">
        <v>0.163422305587901</v>
      </c>
      <c r="AL17" s="17"/>
      <c r="AM17" s="17">
        <v>0.173498240061189</v>
      </c>
    </row>
    <row r="18" spans="2:39" x14ac:dyDescent="0.35">
      <c r="B18" s="18" t="s">
        <v>62</v>
      </c>
      <c r="C18" s="19">
        <v>8.3679930115543796E-3</v>
      </c>
      <c r="D18" s="19">
        <v>1.39576991304821E-2</v>
      </c>
      <c r="E18" s="19">
        <v>3.8216174336180402E-3</v>
      </c>
      <c r="F18" s="19"/>
      <c r="G18" s="19">
        <v>1.13525745117239E-2</v>
      </c>
      <c r="H18" s="19">
        <v>1.9582405744679801E-2</v>
      </c>
      <c r="I18" s="19">
        <v>0</v>
      </c>
      <c r="J18" s="19">
        <v>1.8905230351044799E-2</v>
      </c>
      <c r="K18" s="19">
        <v>0</v>
      </c>
      <c r="L18" s="19">
        <v>0</v>
      </c>
      <c r="M18" s="19"/>
      <c r="N18" s="19">
        <v>0</v>
      </c>
      <c r="O18" s="19">
        <v>3.19039367353572E-3</v>
      </c>
      <c r="P18" s="19">
        <v>5.3222724308160602E-3</v>
      </c>
      <c r="Q18" s="19">
        <v>0</v>
      </c>
      <c r="R18" s="19">
        <v>0</v>
      </c>
      <c r="S18" s="19">
        <v>0</v>
      </c>
      <c r="T18" s="19">
        <v>0</v>
      </c>
      <c r="U18" s="19">
        <v>0</v>
      </c>
      <c r="V18" s="19">
        <v>0.174770037632592</v>
      </c>
      <c r="W18" s="19">
        <v>0</v>
      </c>
      <c r="X18" s="19">
        <v>0</v>
      </c>
      <c r="Y18" s="19">
        <v>0</v>
      </c>
      <c r="Z18" s="19">
        <v>0</v>
      </c>
      <c r="AA18" s="19">
        <v>0</v>
      </c>
      <c r="AB18" s="19">
        <v>0</v>
      </c>
      <c r="AC18" s="19">
        <v>0.124250954465374</v>
      </c>
      <c r="AD18" s="19">
        <v>0</v>
      </c>
      <c r="AE18" s="19" t="s">
        <v>85</v>
      </c>
      <c r="AF18" s="19">
        <v>0</v>
      </c>
      <c r="AG18" s="19">
        <v>0</v>
      </c>
      <c r="AH18" s="19" t="s">
        <v>85</v>
      </c>
      <c r="AI18" s="19"/>
      <c r="AJ18" s="19">
        <v>7.1188871033936096E-3</v>
      </c>
      <c r="AK18" s="19">
        <v>9.4868145085942497E-3</v>
      </c>
      <c r="AL18" s="19"/>
      <c r="AM18" s="19">
        <v>8.3679930115543796E-3</v>
      </c>
    </row>
    <row r="19" spans="2:39" x14ac:dyDescent="0.35">
      <c r="B19" s="16" t="s">
        <v>87</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74</v>
      </c>
      <c r="C9" s="17">
        <v>2.59705991529014E-2</v>
      </c>
      <c r="D9" s="17">
        <v>4.2834873115541502E-2</v>
      </c>
      <c r="E9" s="17">
        <v>1.22591840235656E-2</v>
      </c>
      <c r="F9" s="17"/>
      <c r="G9" s="17">
        <v>4.1900519798342001E-2</v>
      </c>
      <c r="H9" s="17">
        <v>5.0734097062139799E-2</v>
      </c>
      <c r="I9" s="17">
        <v>1.2321679984382199E-2</v>
      </c>
      <c r="J9" s="17">
        <v>2.7369173898810401E-2</v>
      </c>
      <c r="K9" s="17">
        <v>0</v>
      </c>
      <c r="L9" s="17">
        <v>2.5521934291274698E-2</v>
      </c>
      <c r="M9" s="17"/>
      <c r="N9" s="17">
        <v>0</v>
      </c>
      <c r="O9" s="17">
        <v>1.5689834761337E-2</v>
      </c>
      <c r="P9" s="17">
        <v>4.8078621370486602E-2</v>
      </c>
      <c r="Q9" s="17">
        <v>0</v>
      </c>
      <c r="R9" s="17">
        <v>1.59542399185503E-2</v>
      </c>
      <c r="S9" s="17">
        <v>0.323657201627989</v>
      </c>
      <c r="T9" s="17">
        <v>3.6309947806233499E-2</v>
      </c>
      <c r="U9" s="17">
        <v>0</v>
      </c>
      <c r="V9" s="17">
        <v>0</v>
      </c>
      <c r="W9" s="17">
        <v>2.1323473811432798E-2</v>
      </c>
      <c r="X9" s="17">
        <v>0</v>
      </c>
      <c r="Y9" s="17">
        <v>0</v>
      </c>
      <c r="Z9" s="17">
        <v>0</v>
      </c>
      <c r="AA9" s="17">
        <v>0</v>
      </c>
      <c r="AB9" s="17">
        <v>0</v>
      </c>
      <c r="AC9" s="17">
        <v>0</v>
      </c>
      <c r="AD9" s="17">
        <v>0.183454616622546</v>
      </c>
      <c r="AE9" s="17" t="s">
        <v>85</v>
      </c>
      <c r="AF9" s="17">
        <v>0</v>
      </c>
      <c r="AG9" s="17">
        <v>0</v>
      </c>
      <c r="AH9" s="17" t="s">
        <v>85</v>
      </c>
      <c r="AI9" s="17"/>
      <c r="AJ9" s="17">
        <v>1.54045485014124E-2</v>
      </c>
      <c r="AK9" s="17">
        <v>3.2300299771508202E-2</v>
      </c>
      <c r="AL9" s="17"/>
      <c r="AM9" s="17">
        <v>2.59705991529014E-2</v>
      </c>
    </row>
    <row r="10" spans="2:39" x14ac:dyDescent="0.35">
      <c r="B10" s="18" t="s">
        <v>75</v>
      </c>
      <c r="C10" s="17">
        <v>9.1780282450385206E-2</v>
      </c>
      <c r="D10" s="17">
        <v>0.12673175214135199</v>
      </c>
      <c r="E10" s="17">
        <v>6.3630793349275905E-2</v>
      </c>
      <c r="F10" s="17"/>
      <c r="G10" s="17">
        <v>7.7400043584420597E-2</v>
      </c>
      <c r="H10" s="17">
        <v>9.8007027162559698E-2</v>
      </c>
      <c r="I10" s="17">
        <v>6.8376083725770795E-2</v>
      </c>
      <c r="J10" s="17">
        <v>9.1837167501391606E-2</v>
      </c>
      <c r="K10" s="17">
        <v>0.13747116803595699</v>
      </c>
      <c r="L10" s="17">
        <v>8.7916408740405697E-2</v>
      </c>
      <c r="M10" s="17"/>
      <c r="N10" s="17">
        <v>8.5949884310887806E-2</v>
      </c>
      <c r="O10" s="17">
        <v>6.3808968213777406E-2</v>
      </c>
      <c r="P10" s="17">
        <v>0.205954147225688</v>
      </c>
      <c r="Q10" s="17">
        <v>0.146858878201408</v>
      </c>
      <c r="R10" s="17">
        <v>2.5183115299455602E-2</v>
      </c>
      <c r="S10" s="17">
        <v>0</v>
      </c>
      <c r="T10" s="17">
        <v>6.1190121645791698E-2</v>
      </c>
      <c r="U10" s="17">
        <v>0.140590439447078</v>
      </c>
      <c r="V10" s="17">
        <v>0</v>
      </c>
      <c r="W10" s="17">
        <v>5.45066989973318E-2</v>
      </c>
      <c r="X10" s="17">
        <v>0.20432155388439699</v>
      </c>
      <c r="Y10" s="17">
        <v>9.6235043164080006E-2</v>
      </c>
      <c r="Z10" s="17">
        <v>0.11871928358264899</v>
      </c>
      <c r="AA10" s="17">
        <v>0.153124355845077</v>
      </c>
      <c r="AB10" s="17">
        <v>0</v>
      </c>
      <c r="AC10" s="17">
        <v>0</v>
      </c>
      <c r="AD10" s="17">
        <v>9.9844985809379505E-2</v>
      </c>
      <c r="AE10" s="17" t="s">
        <v>85</v>
      </c>
      <c r="AF10" s="17">
        <v>0</v>
      </c>
      <c r="AG10" s="17">
        <v>0</v>
      </c>
      <c r="AH10" s="17" t="s">
        <v>85</v>
      </c>
      <c r="AI10" s="17"/>
      <c r="AJ10" s="17">
        <v>8.0909797828449204E-2</v>
      </c>
      <c r="AK10" s="17">
        <v>9.7501132469528101E-2</v>
      </c>
      <c r="AL10" s="17"/>
      <c r="AM10" s="17">
        <v>9.1780282450385206E-2</v>
      </c>
    </row>
    <row r="11" spans="2:39" x14ac:dyDescent="0.35">
      <c r="B11" s="18" t="s">
        <v>76</v>
      </c>
      <c r="C11" s="17">
        <v>0.102422962249101</v>
      </c>
      <c r="D11" s="17">
        <v>0.121555842749531</v>
      </c>
      <c r="E11" s="17">
        <v>8.7381510047102304E-2</v>
      </c>
      <c r="F11" s="17"/>
      <c r="G11" s="17">
        <v>7.9524721058686396E-2</v>
      </c>
      <c r="H11" s="17">
        <v>5.7845418524010699E-2</v>
      </c>
      <c r="I11" s="17">
        <v>0.10723577530430101</v>
      </c>
      <c r="J11" s="17">
        <v>0.12628701441599199</v>
      </c>
      <c r="K11" s="17">
        <v>0.15050193533124301</v>
      </c>
      <c r="L11" s="17">
        <v>0.10007363701399399</v>
      </c>
      <c r="M11" s="17"/>
      <c r="N11" s="17">
        <v>2.3551930730158099E-2</v>
      </c>
      <c r="O11" s="17">
        <v>8.6494720015851095E-2</v>
      </c>
      <c r="P11" s="17">
        <v>0.114826807385215</v>
      </c>
      <c r="Q11" s="17">
        <v>2.5489742956931401E-2</v>
      </c>
      <c r="R11" s="17">
        <v>0.14124227068164399</v>
      </c>
      <c r="S11" s="17">
        <v>0.219134325074401</v>
      </c>
      <c r="T11" s="17">
        <v>0.14271263550138599</v>
      </c>
      <c r="U11" s="17">
        <v>0</v>
      </c>
      <c r="V11" s="17">
        <v>0.14054540506403401</v>
      </c>
      <c r="W11" s="17">
        <v>0.10308825011337799</v>
      </c>
      <c r="X11" s="17">
        <v>0.20432155388439699</v>
      </c>
      <c r="Y11" s="17">
        <v>0.34348931048689801</v>
      </c>
      <c r="Z11" s="17">
        <v>0</v>
      </c>
      <c r="AA11" s="17">
        <v>0.23211285635222101</v>
      </c>
      <c r="AB11" s="17">
        <v>0.123277384749869</v>
      </c>
      <c r="AC11" s="17">
        <v>0</v>
      </c>
      <c r="AD11" s="17">
        <v>0</v>
      </c>
      <c r="AE11" s="17" t="s">
        <v>85</v>
      </c>
      <c r="AF11" s="17">
        <v>0</v>
      </c>
      <c r="AG11" s="17">
        <v>0</v>
      </c>
      <c r="AH11" s="17" t="s">
        <v>85</v>
      </c>
      <c r="AI11" s="17"/>
      <c r="AJ11" s="17">
        <v>7.9591692617668394E-2</v>
      </c>
      <c r="AK11" s="17">
        <v>0.121803664202044</v>
      </c>
      <c r="AL11" s="17"/>
      <c r="AM11" s="17">
        <v>0.102422962249101</v>
      </c>
    </row>
    <row r="12" spans="2:39" x14ac:dyDescent="0.35">
      <c r="B12" s="18" t="s">
        <v>77</v>
      </c>
      <c r="C12" s="17">
        <v>0.145675232411275</v>
      </c>
      <c r="D12" s="17">
        <v>0.152480318528948</v>
      </c>
      <c r="E12" s="17">
        <v>0.14109567315208399</v>
      </c>
      <c r="F12" s="17"/>
      <c r="G12" s="17">
        <v>0.12777602003289201</v>
      </c>
      <c r="H12" s="17">
        <v>0.17006422026697801</v>
      </c>
      <c r="I12" s="17">
        <v>0.19178364424620301</v>
      </c>
      <c r="J12" s="17">
        <v>0.14528625721246299</v>
      </c>
      <c r="K12" s="17">
        <v>9.6461997427005702E-2</v>
      </c>
      <c r="L12" s="17">
        <v>9.4574818522968299E-2</v>
      </c>
      <c r="M12" s="17"/>
      <c r="N12" s="17">
        <v>0.179683807488735</v>
      </c>
      <c r="O12" s="17">
        <v>0.124155482502413</v>
      </c>
      <c r="P12" s="17">
        <v>0.107922502665803</v>
      </c>
      <c r="Q12" s="17">
        <v>8.5279040949131205E-2</v>
      </c>
      <c r="R12" s="17">
        <v>0.123182561913766</v>
      </c>
      <c r="S12" s="17">
        <v>0</v>
      </c>
      <c r="T12" s="17">
        <v>0.23112043703172899</v>
      </c>
      <c r="U12" s="17">
        <v>0.32655231001472401</v>
      </c>
      <c r="V12" s="17">
        <v>0.369272561724725</v>
      </c>
      <c r="W12" s="17">
        <v>5.8505831095170303E-2</v>
      </c>
      <c r="X12" s="17">
        <v>0.156196735626809</v>
      </c>
      <c r="Y12" s="17">
        <v>0</v>
      </c>
      <c r="Z12" s="17">
        <v>0.30000969644681102</v>
      </c>
      <c r="AA12" s="17">
        <v>5.47571556851493E-2</v>
      </c>
      <c r="AB12" s="17">
        <v>0.13627427318834701</v>
      </c>
      <c r="AC12" s="17">
        <v>0.15881084183705599</v>
      </c>
      <c r="AD12" s="17">
        <v>7.9107613932273294E-2</v>
      </c>
      <c r="AE12" s="17" t="s">
        <v>85</v>
      </c>
      <c r="AF12" s="17">
        <v>1</v>
      </c>
      <c r="AG12" s="17">
        <v>1</v>
      </c>
      <c r="AH12" s="17" t="s">
        <v>85</v>
      </c>
      <c r="AI12" s="17"/>
      <c r="AJ12" s="17">
        <v>0.19066567375461399</v>
      </c>
      <c r="AK12" s="17">
        <v>0.114837893708165</v>
      </c>
      <c r="AL12" s="17"/>
      <c r="AM12" s="17">
        <v>0.145675232411275</v>
      </c>
    </row>
    <row r="13" spans="2:39" x14ac:dyDescent="0.35">
      <c r="B13" s="18" t="s">
        <v>78</v>
      </c>
      <c r="C13" s="17">
        <v>8.7962568355929305E-2</v>
      </c>
      <c r="D13" s="17">
        <v>9.8031327403956897E-2</v>
      </c>
      <c r="E13" s="17">
        <v>8.0287116957243096E-2</v>
      </c>
      <c r="F13" s="17"/>
      <c r="G13" s="17">
        <v>3.8191244232577498E-2</v>
      </c>
      <c r="H13" s="17">
        <v>0.122856427904038</v>
      </c>
      <c r="I13" s="17">
        <v>8.6802385044791694E-2</v>
      </c>
      <c r="J13" s="17">
        <v>8.3090068174588097E-2</v>
      </c>
      <c r="K13" s="17">
        <v>7.4530709122175604E-2</v>
      </c>
      <c r="L13" s="17">
        <v>0.10659568060312299</v>
      </c>
      <c r="M13" s="17"/>
      <c r="N13" s="17">
        <v>0.185823172577322</v>
      </c>
      <c r="O13" s="17">
        <v>0.120250571739735</v>
      </c>
      <c r="P13" s="17">
        <v>5.5619660412369099E-2</v>
      </c>
      <c r="Q13" s="17">
        <v>7.1647437802407593E-2</v>
      </c>
      <c r="R13" s="17">
        <v>1.33135732148855E-2</v>
      </c>
      <c r="S13" s="17">
        <v>0</v>
      </c>
      <c r="T13" s="17">
        <v>4.7872099966361201E-2</v>
      </c>
      <c r="U13" s="17">
        <v>6.82089298637574E-2</v>
      </c>
      <c r="V13" s="17">
        <v>0</v>
      </c>
      <c r="W13" s="17">
        <v>0.20232016771533101</v>
      </c>
      <c r="X13" s="17">
        <v>0</v>
      </c>
      <c r="Y13" s="17">
        <v>9.7304892130360005E-2</v>
      </c>
      <c r="Z13" s="17">
        <v>0</v>
      </c>
      <c r="AA13" s="17">
        <v>0</v>
      </c>
      <c r="AB13" s="17">
        <v>0.123277384749869</v>
      </c>
      <c r="AC13" s="17">
        <v>8.4622582354885803E-2</v>
      </c>
      <c r="AD13" s="17">
        <v>0.39306761939573598</v>
      </c>
      <c r="AE13" s="17" t="s">
        <v>85</v>
      </c>
      <c r="AF13" s="17">
        <v>0</v>
      </c>
      <c r="AG13" s="17">
        <v>0</v>
      </c>
      <c r="AH13" s="17" t="s">
        <v>85</v>
      </c>
      <c r="AI13" s="17"/>
      <c r="AJ13" s="17">
        <v>9.2626186232515506E-2</v>
      </c>
      <c r="AK13" s="17">
        <v>8.6307861996398394E-2</v>
      </c>
      <c r="AL13" s="17"/>
      <c r="AM13" s="17">
        <v>8.7962568355929305E-2</v>
      </c>
    </row>
    <row r="14" spans="2:39" x14ac:dyDescent="0.35">
      <c r="B14" s="18" t="s">
        <v>79</v>
      </c>
      <c r="C14" s="17">
        <v>0.116169770183517</v>
      </c>
      <c r="D14" s="17">
        <v>0.112462701948982</v>
      </c>
      <c r="E14" s="17">
        <v>0.12004316650437399</v>
      </c>
      <c r="F14" s="17"/>
      <c r="G14" s="17">
        <v>3.3678070939785303E-2</v>
      </c>
      <c r="H14" s="17">
        <v>0.15285929383955901</v>
      </c>
      <c r="I14" s="17">
        <v>9.3103332828203905E-2</v>
      </c>
      <c r="J14" s="17">
        <v>0.17667482405085</v>
      </c>
      <c r="K14" s="17">
        <v>9.5849898731632993E-2</v>
      </c>
      <c r="L14" s="17">
        <v>0.13113889409544499</v>
      </c>
      <c r="M14" s="17"/>
      <c r="N14" s="17">
        <v>0.21895008345806799</v>
      </c>
      <c r="O14" s="17">
        <v>9.6925852265973597E-2</v>
      </c>
      <c r="P14" s="17">
        <v>0.106835800879338</v>
      </c>
      <c r="Q14" s="17">
        <v>9.2690747821112598E-2</v>
      </c>
      <c r="R14" s="17">
        <v>0.10948237088830701</v>
      </c>
      <c r="S14" s="17">
        <v>0</v>
      </c>
      <c r="T14" s="17">
        <v>0.18476713388535601</v>
      </c>
      <c r="U14" s="17">
        <v>0</v>
      </c>
      <c r="V14" s="17">
        <v>9.1117438397581907E-2</v>
      </c>
      <c r="W14" s="17">
        <v>0.122253094811115</v>
      </c>
      <c r="X14" s="17">
        <v>0.165944771391592</v>
      </c>
      <c r="Y14" s="17">
        <v>0</v>
      </c>
      <c r="Z14" s="17">
        <v>0</v>
      </c>
      <c r="AA14" s="17">
        <v>0.22081329096304</v>
      </c>
      <c r="AB14" s="17">
        <v>0.13733165169066699</v>
      </c>
      <c r="AC14" s="17">
        <v>0.33881950216753798</v>
      </c>
      <c r="AD14" s="17">
        <v>0</v>
      </c>
      <c r="AE14" s="17" t="s">
        <v>85</v>
      </c>
      <c r="AF14" s="17">
        <v>0</v>
      </c>
      <c r="AG14" s="17">
        <v>0</v>
      </c>
      <c r="AH14" s="17" t="s">
        <v>85</v>
      </c>
      <c r="AI14" s="17"/>
      <c r="AJ14" s="17">
        <v>0.128196109306178</v>
      </c>
      <c r="AK14" s="17">
        <v>0.106825672941834</v>
      </c>
      <c r="AL14" s="17"/>
      <c r="AM14" s="17">
        <v>0.116169770183517</v>
      </c>
    </row>
    <row r="15" spans="2:39" x14ac:dyDescent="0.35">
      <c r="B15" s="18" t="s">
        <v>175</v>
      </c>
      <c r="C15" s="17">
        <v>2.06232275123444E-2</v>
      </c>
      <c r="D15" s="17">
        <v>3.30448077643761E-2</v>
      </c>
      <c r="E15" s="17">
        <v>1.0534459033597701E-2</v>
      </c>
      <c r="F15" s="17"/>
      <c r="G15" s="17">
        <v>9.3949363304864399E-3</v>
      </c>
      <c r="H15" s="17">
        <v>2.1132800380957401E-2</v>
      </c>
      <c r="I15" s="17">
        <v>1.87759420961283E-2</v>
      </c>
      <c r="J15" s="17">
        <v>1.8684264730899802E-2</v>
      </c>
      <c r="K15" s="17">
        <v>2.49977452337115E-2</v>
      </c>
      <c r="L15" s="17">
        <v>3.1934594870704498E-2</v>
      </c>
      <c r="M15" s="17"/>
      <c r="N15" s="17">
        <v>0</v>
      </c>
      <c r="O15" s="17">
        <v>7.3257924427117E-3</v>
      </c>
      <c r="P15" s="17">
        <v>7.3791121042135997E-3</v>
      </c>
      <c r="Q15" s="17">
        <v>1.4346006812504E-2</v>
      </c>
      <c r="R15" s="17">
        <v>2.85154029739433E-2</v>
      </c>
      <c r="S15" s="17">
        <v>9.0565436438783106E-2</v>
      </c>
      <c r="T15" s="17">
        <v>1.28465019198932E-2</v>
      </c>
      <c r="U15" s="17">
        <v>0</v>
      </c>
      <c r="V15" s="17">
        <v>0</v>
      </c>
      <c r="W15" s="17">
        <v>1.7452759994614899E-2</v>
      </c>
      <c r="X15" s="17">
        <v>0</v>
      </c>
      <c r="Y15" s="17">
        <v>0.15887612986529401</v>
      </c>
      <c r="Z15" s="17">
        <v>0</v>
      </c>
      <c r="AA15" s="17">
        <v>0.28752975967400701</v>
      </c>
      <c r="AB15" s="17">
        <v>0</v>
      </c>
      <c r="AC15" s="17">
        <v>0</v>
      </c>
      <c r="AD15" s="17">
        <v>8.2119839161781602E-2</v>
      </c>
      <c r="AE15" s="17" t="s">
        <v>85</v>
      </c>
      <c r="AF15" s="17">
        <v>0</v>
      </c>
      <c r="AG15" s="17">
        <v>0</v>
      </c>
      <c r="AH15" s="17" t="s">
        <v>85</v>
      </c>
      <c r="AI15" s="17"/>
      <c r="AJ15" s="17">
        <v>2.3569871967765801E-2</v>
      </c>
      <c r="AK15" s="17">
        <v>1.8838049409841E-2</v>
      </c>
      <c r="AL15" s="17"/>
      <c r="AM15" s="17">
        <v>2.06232275123444E-2</v>
      </c>
    </row>
    <row r="16" spans="2:39" x14ac:dyDescent="0.35">
      <c r="B16" s="18" t="s">
        <v>81</v>
      </c>
      <c r="C16" s="17">
        <v>0.19610527768486199</v>
      </c>
      <c r="D16" s="17">
        <v>0.13916759999273201</v>
      </c>
      <c r="E16" s="17">
        <v>0.24187672892286799</v>
      </c>
      <c r="F16" s="17"/>
      <c r="G16" s="17">
        <v>0.19332026903427699</v>
      </c>
      <c r="H16" s="17">
        <v>0.17106246735608399</v>
      </c>
      <c r="I16" s="17">
        <v>0.244854130008309</v>
      </c>
      <c r="J16" s="17">
        <v>0.176087443538192</v>
      </c>
      <c r="K16" s="17">
        <v>0.18782485397618401</v>
      </c>
      <c r="L16" s="17">
        <v>0.180294021241068</v>
      </c>
      <c r="M16" s="17"/>
      <c r="N16" s="17">
        <v>0.26920928354902002</v>
      </c>
      <c r="O16" s="17">
        <v>0.224935338162736</v>
      </c>
      <c r="P16" s="17">
        <v>0.17645918873774799</v>
      </c>
      <c r="Q16" s="17">
        <v>0.27407481281364399</v>
      </c>
      <c r="R16" s="17">
        <v>0.25149014868278902</v>
      </c>
      <c r="S16" s="17">
        <v>0.243281713213094</v>
      </c>
      <c r="T16" s="17">
        <v>0.13416139362261201</v>
      </c>
      <c r="U16" s="17">
        <v>0</v>
      </c>
      <c r="V16" s="17">
        <v>0.17393952985362299</v>
      </c>
      <c r="W16" s="17">
        <v>0.22859584370451499</v>
      </c>
      <c r="X16" s="17">
        <v>0</v>
      </c>
      <c r="Y16" s="17">
        <v>0.101999495377345</v>
      </c>
      <c r="Z16" s="17">
        <v>0.26986263695658802</v>
      </c>
      <c r="AA16" s="17">
        <v>5.1662581480506002E-2</v>
      </c>
      <c r="AB16" s="17">
        <v>0.16936425354614601</v>
      </c>
      <c r="AC16" s="17">
        <v>0.20887353682026</v>
      </c>
      <c r="AD16" s="17">
        <v>0.16240532507828301</v>
      </c>
      <c r="AE16" s="17" t="s">
        <v>85</v>
      </c>
      <c r="AF16" s="17">
        <v>0</v>
      </c>
      <c r="AG16" s="17">
        <v>0</v>
      </c>
      <c r="AH16" s="17" t="s">
        <v>85</v>
      </c>
      <c r="AI16" s="17"/>
      <c r="AJ16" s="17">
        <v>0.17560258651372199</v>
      </c>
      <c r="AK16" s="17">
        <v>0.21292129712079599</v>
      </c>
      <c r="AL16" s="17"/>
      <c r="AM16" s="17">
        <v>0.19610527768486199</v>
      </c>
    </row>
    <row r="17" spans="2:39" x14ac:dyDescent="0.35">
      <c r="B17" s="18" t="s">
        <v>82</v>
      </c>
      <c r="C17" s="17">
        <v>0.20434627271255901</v>
      </c>
      <c r="D17" s="17">
        <v>0.159221836731294</v>
      </c>
      <c r="E17" s="17">
        <v>0.23843667357701001</v>
      </c>
      <c r="F17" s="17"/>
      <c r="G17" s="17">
        <v>0.36393707724100099</v>
      </c>
      <c r="H17" s="17">
        <v>0.15543824750367399</v>
      </c>
      <c r="I17" s="17">
        <v>0.17048132118565401</v>
      </c>
      <c r="J17" s="17">
        <v>0.135778556125767</v>
      </c>
      <c r="K17" s="17">
        <v>0.23236169214209099</v>
      </c>
      <c r="L17" s="17">
        <v>0.24195001062101601</v>
      </c>
      <c r="M17" s="17"/>
      <c r="N17" s="17">
        <v>3.6831837885808703E-2</v>
      </c>
      <c r="O17" s="17">
        <v>0.260413439895465</v>
      </c>
      <c r="P17" s="17">
        <v>0.17692415921913801</v>
      </c>
      <c r="Q17" s="17">
        <v>0.27126491561420302</v>
      </c>
      <c r="R17" s="17">
        <v>0.29163631642665999</v>
      </c>
      <c r="S17" s="17">
        <v>0.123361323645733</v>
      </c>
      <c r="T17" s="17">
        <v>0.149019728620637</v>
      </c>
      <c r="U17" s="17">
        <v>0.46464832067444101</v>
      </c>
      <c r="V17" s="17">
        <v>0.174372413375351</v>
      </c>
      <c r="W17" s="17">
        <v>0.19195387975711101</v>
      </c>
      <c r="X17" s="17">
        <v>0.113018649585996</v>
      </c>
      <c r="Y17" s="17">
        <v>0.202095128976023</v>
      </c>
      <c r="Z17" s="17">
        <v>0.31140838301395202</v>
      </c>
      <c r="AA17" s="17">
        <v>0</v>
      </c>
      <c r="AB17" s="17">
        <v>0.31047505207510201</v>
      </c>
      <c r="AC17" s="17">
        <v>0</v>
      </c>
      <c r="AD17" s="17">
        <v>0</v>
      </c>
      <c r="AE17" s="17" t="s">
        <v>85</v>
      </c>
      <c r="AF17" s="17">
        <v>0</v>
      </c>
      <c r="AG17" s="17">
        <v>0</v>
      </c>
      <c r="AH17" s="17" t="s">
        <v>85</v>
      </c>
      <c r="AI17" s="17"/>
      <c r="AJ17" s="17">
        <v>0.206118051263461</v>
      </c>
      <c r="AK17" s="17">
        <v>0.198303407329499</v>
      </c>
      <c r="AL17" s="17"/>
      <c r="AM17" s="17">
        <v>0.20434627271255901</v>
      </c>
    </row>
    <row r="18" spans="2:39" x14ac:dyDescent="0.35">
      <c r="B18" s="18" t="s">
        <v>62</v>
      </c>
      <c r="C18" s="19">
        <v>8.9438072871256408E-3</v>
      </c>
      <c r="D18" s="19">
        <v>1.44689396232872E-2</v>
      </c>
      <c r="E18" s="19">
        <v>4.4546944328785198E-3</v>
      </c>
      <c r="F18" s="19"/>
      <c r="G18" s="19">
        <v>3.4877097747532303E-2</v>
      </c>
      <c r="H18" s="19">
        <v>0</v>
      </c>
      <c r="I18" s="19">
        <v>6.2657055762567696E-3</v>
      </c>
      <c r="J18" s="19">
        <v>1.8905230351044799E-2</v>
      </c>
      <c r="K18" s="19">
        <v>0</v>
      </c>
      <c r="L18" s="19">
        <v>0</v>
      </c>
      <c r="M18" s="19"/>
      <c r="N18" s="19">
        <v>0</v>
      </c>
      <c r="O18" s="19">
        <v>0</v>
      </c>
      <c r="P18" s="19">
        <v>0</v>
      </c>
      <c r="Q18" s="19">
        <v>1.83484170286582E-2</v>
      </c>
      <c r="R18" s="19">
        <v>0</v>
      </c>
      <c r="S18" s="19">
        <v>0</v>
      </c>
      <c r="T18" s="19">
        <v>0</v>
      </c>
      <c r="U18" s="19">
        <v>0</v>
      </c>
      <c r="V18" s="19">
        <v>5.0752651584685199E-2</v>
      </c>
      <c r="W18" s="19">
        <v>0</v>
      </c>
      <c r="X18" s="19">
        <v>0.156196735626809</v>
      </c>
      <c r="Y18" s="19">
        <v>0</v>
      </c>
      <c r="Z18" s="19">
        <v>0</v>
      </c>
      <c r="AA18" s="19">
        <v>0</v>
      </c>
      <c r="AB18" s="19">
        <v>0</v>
      </c>
      <c r="AC18" s="19">
        <v>0.20887353682026</v>
      </c>
      <c r="AD18" s="19">
        <v>0</v>
      </c>
      <c r="AE18" s="19" t="s">
        <v>85</v>
      </c>
      <c r="AF18" s="19">
        <v>0</v>
      </c>
      <c r="AG18" s="19">
        <v>0</v>
      </c>
      <c r="AH18" s="19" t="s">
        <v>85</v>
      </c>
      <c r="AI18" s="19"/>
      <c r="AJ18" s="19">
        <v>7.3154820142132702E-3</v>
      </c>
      <c r="AK18" s="19">
        <v>1.0360721050387101E-2</v>
      </c>
      <c r="AL18" s="19"/>
      <c r="AM18" s="19">
        <v>8.9438072871256408E-3</v>
      </c>
    </row>
    <row r="19" spans="2:39" x14ac:dyDescent="0.35">
      <c r="B19" s="16" t="s">
        <v>87</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74</v>
      </c>
      <c r="C9" s="17">
        <v>4.3635695488502102E-2</v>
      </c>
      <c r="D9" s="17">
        <v>4.5286201450283801E-2</v>
      </c>
      <c r="E9" s="17">
        <v>4.2583518885038099E-2</v>
      </c>
      <c r="F9" s="17"/>
      <c r="G9" s="17">
        <v>4.4040296708178397E-2</v>
      </c>
      <c r="H9" s="17">
        <v>4.1606079990940903E-2</v>
      </c>
      <c r="I9" s="17">
        <v>6.0499151649820804E-3</v>
      </c>
      <c r="J9" s="17">
        <v>1.0854636292666701E-2</v>
      </c>
      <c r="K9" s="17">
        <v>5.2473100527316699E-2</v>
      </c>
      <c r="L9" s="17">
        <v>0.149788916247792</v>
      </c>
      <c r="M9" s="17"/>
      <c r="N9" s="17">
        <v>0</v>
      </c>
      <c r="O9" s="17">
        <v>2.53728435238747E-2</v>
      </c>
      <c r="P9" s="17">
        <v>0.10342742764709</v>
      </c>
      <c r="Q9" s="17">
        <v>5.4465024370058401E-2</v>
      </c>
      <c r="R9" s="17">
        <v>1.33135732148855E-2</v>
      </c>
      <c r="S9" s="17">
        <v>0</v>
      </c>
      <c r="T9" s="17">
        <v>9.1242135462153595E-2</v>
      </c>
      <c r="U9" s="17">
        <v>0</v>
      </c>
      <c r="V9" s="17">
        <v>0</v>
      </c>
      <c r="W9" s="17">
        <v>5.0519087815993402E-2</v>
      </c>
      <c r="X9" s="17">
        <v>0</v>
      </c>
      <c r="Y9" s="17">
        <v>0</v>
      </c>
      <c r="Z9" s="17">
        <v>0</v>
      </c>
      <c r="AA9" s="17">
        <v>0</v>
      </c>
      <c r="AB9" s="17">
        <v>0</v>
      </c>
      <c r="AC9" s="17">
        <v>0</v>
      </c>
      <c r="AD9" s="17">
        <v>7.8559187161139493E-2</v>
      </c>
      <c r="AE9" s="17" t="s">
        <v>85</v>
      </c>
      <c r="AF9" s="17">
        <v>0</v>
      </c>
      <c r="AG9" s="17">
        <v>0</v>
      </c>
      <c r="AH9" s="17" t="s">
        <v>85</v>
      </c>
      <c r="AI9" s="17"/>
      <c r="AJ9" s="17">
        <v>2.1539344889133501E-2</v>
      </c>
      <c r="AK9" s="17">
        <v>6.1218322882128903E-2</v>
      </c>
      <c r="AL9" s="17"/>
      <c r="AM9" s="17">
        <v>4.3635695488502102E-2</v>
      </c>
    </row>
    <row r="10" spans="2:39" x14ac:dyDescent="0.35">
      <c r="B10" s="18" t="s">
        <v>75</v>
      </c>
      <c r="C10" s="17">
        <v>0.14036640374353301</v>
      </c>
      <c r="D10" s="17">
        <v>0.19168826373141801</v>
      </c>
      <c r="E10" s="17">
        <v>9.9071877265173497E-2</v>
      </c>
      <c r="F10" s="17"/>
      <c r="G10" s="17">
        <v>0.13776454500891</v>
      </c>
      <c r="H10" s="17">
        <v>0.16286092542821901</v>
      </c>
      <c r="I10" s="17">
        <v>0.115826778209508</v>
      </c>
      <c r="J10" s="17">
        <v>0.129962543049884</v>
      </c>
      <c r="K10" s="17">
        <v>0.14821360294608199</v>
      </c>
      <c r="L10" s="17">
        <v>0.158560450997038</v>
      </c>
      <c r="M10" s="17"/>
      <c r="N10" s="17">
        <v>0.161971450327935</v>
      </c>
      <c r="O10" s="17">
        <v>0.13662964032364899</v>
      </c>
      <c r="P10" s="17">
        <v>0.213004029348865</v>
      </c>
      <c r="Q10" s="17">
        <v>0.16553188225552401</v>
      </c>
      <c r="R10" s="17">
        <v>5.7158428068565303E-2</v>
      </c>
      <c r="S10" s="17">
        <v>0.23417239328338099</v>
      </c>
      <c r="T10" s="17">
        <v>0.162368644087825</v>
      </c>
      <c r="U10" s="17">
        <v>0.145132000397834</v>
      </c>
      <c r="V10" s="17">
        <v>0</v>
      </c>
      <c r="W10" s="17">
        <v>6.0063677783387802E-2</v>
      </c>
      <c r="X10" s="17">
        <v>0.40864310776879498</v>
      </c>
      <c r="Y10" s="17">
        <v>0</v>
      </c>
      <c r="Z10" s="17">
        <v>0</v>
      </c>
      <c r="AA10" s="17">
        <v>0.246441284046582</v>
      </c>
      <c r="AB10" s="17">
        <v>0.123277384749869</v>
      </c>
      <c r="AC10" s="17">
        <v>0</v>
      </c>
      <c r="AD10" s="17">
        <v>0.234469553759932</v>
      </c>
      <c r="AE10" s="17" t="s">
        <v>85</v>
      </c>
      <c r="AF10" s="17">
        <v>0</v>
      </c>
      <c r="AG10" s="17">
        <v>0.51936326632136998</v>
      </c>
      <c r="AH10" s="17" t="s">
        <v>85</v>
      </c>
      <c r="AI10" s="17"/>
      <c r="AJ10" s="17">
        <v>9.6683491340539093E-2</v>
      </c>
      <c r="AK10" s="17">
        <v>0.17347936470468101</v>
      </c>
      <c r="AL10" s="17"/>
      <c r="AM10" s="17">
        <v>0.14036640374353301</v>
      </c>
    </row>
    <row r="11" spans="2:39" x14ac:dyDescent="0.35">
      <c r="B11" s="18" t="s">
        <v>76</v>
      </c>
      <c r="C11" s="17">
        <v>0.120281771959447</v>
      </c>
      <c r="D11" s="17">
        <v>0.14649968883634601</v>
      </c>
      <c r="E11" s="17">
        <v>9.9528857137463303E-2</v>
      </c>
      <c r="F11" s="17"/>
      <c r="G11" s="17">
        <v>0.111193209957807</v>
      </c>
      <c r="H11" s="17">
        <v>7.2071425773037004E-2</v>
      </c>
      <c r="I11" s="17">
        <v>8.9759687231747598E-2</v>
      </c>
      <c r="J11" s="17">
        <v>0.19652409632418599</v>
      </c>
      <c r="K11" s="17">
        <v>0.16580106298548999</v>
      </c>
      <c r="L11" s="17">
        <v>0.11365614402743</v>
      </c>
      <c r="M11" s="17"/>
      <c r="N11" s="17">
        <v>0.16354608995605999</v>
      </c>
      <c r="O11" s="17">
        <v>0.14988841176620901</v>
      </c>
      <c r="P11" s="17">
        <v>0.13278557679223499</v>
      </c>
      <c r="Q11" s="17">
        <v>4.4388234460961698E-2</v>
      </c>
      <c r="R11" s="17">
        <v>8.6248301321692797E-2</v>
      </c>
      <c r="S11" s="17">
        <v>0</v>
      </c>
      <c r="T11" s="17">
        <v>0.16082522562961901</v>
      </c>
      <c r="U11" s="17">
        <v>8.7863709682639998E-2</v>
      </c>
      <c r="V11" s="17">
        <v>0</v>
      </c>
      <c r="W11" s="17">
        <v>6.40625042612879E-2</v>
      </c>
      <c r="X11" s="17">
        <v>0.156196735626809</v>
      </c>
      <c r="Y11" s="17">
        <v>0.54558443946292101</v>
      </c>
      <c r="Z11" s="17">
        <v>0.1040494276891</v>
      </c>
      <c r="AA11" s="17">
        <v>0.192618606098649</v>
      </c>
      <c r="AB11" s="17">
        <v>0.123277384749869</v>
      </c>
      <c r="AC11" s="17">
        <v>0.124250954465374</v>
      </c>
      <c r="AD11" s="17">
        <v>0</v>
      </c>
      <c r="AE11" s="17" t="s">
        <v>85</v>
      </c>
      <c r="AF11" s="17">
        <v>0</v>
      </c>
      <c r="AG11" s="17">
        <v>0.48063673367863002</v>
      </c>
      <c r="AH11" s="17" t="s">
        <v>85</v>
      </c>
      <c r="AI11" s="17"/>
      <c r="AJ11" s="17">
        <v>0.120476490706831</v>
      </c>
      <c r="AK11" s="17">
        <v>0.122680237715486</v>
      </c>
      <c r="AL11" s="17"/>
      <c r="AM11" s="17">
        <v>0.120281771959447</v>
      </c>
    </row>
    <row r="12" spans="2:39" x14ac:dyDescent="0.35">
      <c r="B12" s="18" t="s">
        <v>77</v>
      </c>
      <c r="C12" s="17">
        <v>0.193157891538971</v>
      </c>
      <c r="D12" s="17">
        <v>0.20684191977834299</v>
      </c>
      <c r="E12" s="17">
        <v>0.183245553343337</v>
      </c>
      <c r="F12" s="17"/>
      <c r="G12" s="17">
        <v>0.13775528581260499</v>
      </c>
      <c r="H12" s="17">
        <v>0.18465510860805501</v>
      </c>
      <c r="I12" s="17">
        <v>0.226461181629172</v>
      </c>
      <c r="J12" s="17">
        <v>0.20116535039073799</v>
      </c>
      <c r="K12" s="17">
        <v>0.14993769913285099</v>
      </c>
      <c r="L12" s="17">
        <v>0.238094976729229</v>
      </c>
      <c r="M12" s="17"/>
      <c r="N12" s="17">
        <v>8.7430783657718406E-2</v>
      </c>
      <c r="O12" s="17">
        <v>0.20075309504157701</v>
      </c>
      <c r="P12" s="17">
        <v>0.105255899290956</v>
      </c>
      <c r="Q12" s="17">
        <v>0.25565910783325502</v>
      </c>
      <c r="R12" s="17">
        <v>0.17936697075202901</v>
      </c>
      <c r="S12" s="17">
        <v>0.27041856423899002</v>
      </c>
      <c r="T12" s="17">
        <v>0.204066157991563</v>
      </c>
      <c r="U12" s="17">
        <v>8.8323647027456695E-2</v>
      </c>
      <c r="V12" s="17">
        <v>0.14054540506403401</v>
      </c>
      <c r="W12" s="17">
        <v>0.33430934656351702</v>
      </c>
      <c r="X12" s="17">
        <v>0</v>
      </c>
      <c r="Y12" s="17">
        <v>6.7654775118867305E-2</v>
      </c>
      <c r="Z12" s="17">
        <v>0.46336713952535802</v>
      </c>
      <c r="AA12" s="17">
        <v>0</v>
      </c>
      <c r="AB12" s="17">
        <v>0.229733400024215</v>
      </c>
      <c r="AC12" s="17">
        <v>0.15881084183705599</v>
      </c>
      <c r="AD12" s="17">
        <v>0.28329960243192598</v>
      </c>
      <c r="AE12" s="17" t="s">
        <v>85</v>
      </c>
      <c r="AF12" s="17">
        <v>1</v>
      </c>
      <c r="AG12" s="17">
        <v>0</v>
      </c>
      <c r="AH12" s="17" t="s">
        <v>85</v>
      </c>
      <c r="AI12" s="17"/>
      <c r="AJ12" s="17">
        <v>0.249442356142003</v>
      </c>
      <c r="AK12" s="17">
        <v>0.15262434941453201</v>
      </c>
      <c r="AL12" s="17"/>
      <c r="AM12" s="17">
        <v>0.193157891538971</v>
      </c>
    </row>
    <row r="13" spans="2:39" x14ac:dyDescent="0.35">
      <c r="B13" s="18" t="s">
        <v>78</v>
      </c>
      <c r="C13" s="17">
        <v>0.12681057583789199</v>
      </c>
      <c r="D13" s="17">
        <v>0.12986881256977201</v>
      </c>
      <c r="E13" s="17">
        <v>0.125185042277973</v>
      </c>
      <c r="F13" s="17"/>
      <c r="G13" s="17">
        <v>9.2672354066001605E-2</v>
      </c>
      <c r="H13" s="17">
        <v>0.15507961539961801</v>
      </c>
      <c r="I13" s="17">
        <v>0.20151976260301799</v>
      </c>
      <c r="J13" s="17">
        <v>7.6142436019112095E-2</v>
      </c>
      <c r="K13" s="17">
        <v>6.9355836696220405E-2</v>
      </c>
      <c r="L13" s="17">
        <v>0.104754691231599</v>
      </c>
      <c r="M13" s="17"/>
      <c r="N13" s="17">
        <v>0.25027493996334799</v>
      </c>
      <c r="O13" s="17">
        <v>0.11394063301627599</v>
      </c>
      <c r="P13" s="17">
        <v>8.6632815930165197E-2</v>
      </c>
      <c r="Q13" s="17">
        <v>9.3712877568952496E-2</v>
      </c>
      <c r="R13" s="17">
        <v>0.14343807787069399</v>
      </c>
      <c r="S13" s="17">
        <v>0.202421803019423</v>
      </c>
      <c r="T13" s="17">
        <v>0.11026101050496299</v>
      </c>
      <c r="U13" s="17">
        <v>0.14582339235387101</v>
      </c>
      <c r="V13" s="17">
        <v>0.332441382364494</v>
      </c>
      <c r="W13" s="17">
        <v>0.16022500950129401</v>
      </c>
      <c r="X13" s="17">
        <v>0</v>
      </c>
      <c r="Y13" s="17">
        <v>0.25511117302937403</v>
      </c>
      <c r="Z13" s="17">
        <v>0</v>
      </c>
      <c r="AA13" s="17">
        <v>0.172562538138469</v>
      </c>
      <c r="AB13" s="17">
        <v>0</v>
      </c>
      <c r="AC13" s="17">
        <v>0</v>
      </c>
      <c r="AD13" s="17">
        <v>0.23770567956807701</v>
      </c>
      <c r="AE13" s="17" t="s">
        <v>85</v>
      </c>
      <c r="AF13" s="17">
        <v>0</v>
      </c>
      <c r="AG13" s="17">
        <v>0</v>
      </c>
      <c r="AH13" s="17" t="s">
        <v>85</v>
      </c>
      <c r="AI13" s="17"/>
      <c r="AJ13" s="17">
        <v>0.161189744177646</v>
      </c>
      <c r="AK13" s="17">
        <v>0.103574275318614</v>
      </c>
      <c r="AL13" s="17"/>
      <c r="AM13" s="17">
        <v>0.12681057583789199</v>
      </c>
    </row>
    <row r="14" spans="2:39" x14ac:dyDescent="0.35">
      <c r="B14" s="18" t="s">
        <v>79</v>
      </c>
      <c r="C14" s="17">
        <v>0.17624762934886201</v>
      </c>
      <c r="D14" s="17">
        <v>0.1515854722752</v>
      </c>
      <c r="E14" s="17">
        <v>0.19528714125843399</v>
      </c>
      <c r="F14" s="17"/>
      <c r="G14" s="17">
        <v>0.173176450893334</v>
      </c>
      <c r="H14" s="17">
        <v>0.196942256397348</v>
      </c>
      <c r="I14" s="17">
        <v>0.17038008473660499</v>
      </c>
      <c r="J14" s="17">
        <v>0.234019986732035</v>
      </c>
      <c r="K14" s="17">
        <v>0.21909205500304901</v>
      </c>
      <c r="L14" s="17">
        <v>3.4543300387106901E-2</v>
      </c>
      <c r="M14" s="17"/>
      <c r="N14" s="17">
        <v>0.10416779080614701</v>
      </c>
      <c r="O14" s="17">
        <v>0.18752148110320099</v>
      </c>
      <c r="P14" s="17">
        <v>0.187745100794842</v>
      </c>
      <c r="Q14" s="17">
        <v>0.199010855913307</v>
      </c>
      <c r="R14" s="17">
        <v>0.179138459634925</v>
      </c>
      <c r="S14" s="17">
        <v>0.152246098261649</v>
      </c>
      <c r="T14" s="17">
        <v>0.160161116935437</v>
      </c>
      <c r="U14" s="17">
        <v>0.120475722283378</v>
      </c>
      <c r="V14" s="17">
        <v>0.26505696825120501</v>
      </c>
      <c r="W14" s="17">
        <v>0.164765607019943</v>
      </c>
      <c r="X14" s="17">
        <v>0.165944771391592</v>
      </c>
      <c r="Y14" s="17">
        <v>2.96501170114928E-2</v>
      </c>
      <c r="Z14" s="17">
        <v>0.16410176380434899</v>
      </c>
      <c r="AA14" s="17">
        <v>0.25613226435479802</v>
      </c>
      <c r="AB14" s="17">
        <v>0.13733165169066699</v>
      </c>
      <c r="AC14" s="17">
        <v>0.508064666877309</v>
      </c>
      <c r="AD14" s="17">
        <v>8.2119839161781602E-2</v>
      </c>
      <c r="AE14" s="17" t="s">
        <v>85</v>
      </c>
      <c r="AF14" s="17">
        <v>0</v>
      </c>
      <c r="AG14" s="17">
        <v>0</v>
      </c>
      <c r="AH14" s="17" t="s">
        <v>85</v>
      </c>
      <c r="AI14" s="17"/>
      <c r="AJ14" s="17">
        <v>0.20391966818937901</v>
      </c>
      <c r="AK14" s="17">
        <v>0.14778744137760699</v>
      </c>
      <c r="AL14" s="17"/>
      <c r="AM14" s="17">
        <v>0.17624762934886201</v>
      </c>
    </row>
    <row r="15" spans="2:39" x14ac:dyDescent="0.35">
      <c r="B15" s="18" t="s">
        <v>175</v>
      </c>
      <c r="C15" s="17">
        <v>1.03050519594704E-2</v>
      </c>
      <c r="D15" s="17">
        <v>1.3071868158480601E-2</v>
      </c>
      <c r="E15" s="17">
        <v>8.0981242534526408E-3</v>
      </c>
      <c r="F15" s="17"/>
      <c r="G15" s="17">
        <v>6.4966293532741897E-3</v>
      </c>
      <c r="H15" s="17">
        <v>0</v>
      </c>
      <c r="I15" s="17">
        <v>1.7337151028575099E-2</v>
      </c>
      <c r="J15" s="17">
        <v>1.5952642190935899E-2</v>
      </c>
      <c r="K15" s="17">
        <v>1.8663504923904801E-2</v>
      </c>
      <c r="L15" s="17">
        <v>0</v>
      </c>
      <c r="M15" s="17"/>
      <c r="N15" s="17">
        <v>0</v>
      </c>
      <c r="O15" s="17">
        <v>1.5735879659037302E-2</v>
      </c>
      <c r="P15" s="17">
        <v>0</v>
      </c>
      <c r="Q15" s="17">
        <v>3.2941348010404201E-2</v>
      </c>
      <c r="R15" s="17">
        <v>0</v>
      </c>
      <c r="S15" s="17">
        <v>0</v>
      </c>
      <c r="T15" s="17">
        <v>2.2697510869180301E-2</v>
      </c>
      <c r="U15" s="17">
        <v>0</v>
      </c>
      <c r="V15" s="17">
        <v>0</v>
      </c>
      <c r="W15" s="17">
        <v>8.72637999730746E-3</v>
      </c>
      <c r="X15" s="17">
        <v>0</v>
      </c>
      <c r="Y15" s="17">
        <v>0</v>
      </c>
      <c r="Z15" s="17">
        <v>0</v>
      </c>
      <c r="AA15" s="17">
        <v>3.9494250253571901E-2</v>
      </c>
      <c r="AB15" s="17">
        <v>0</v>
      </c>
      <c r="AC15" s="17">
        <v>0</v>
      </c>
      <c r="AD15" s="17">
        <v>0</v>
      </c>
      <c r="AE15" s="17" t="s">
        <v>85</v>
      </c>
      <c r="AF15" s="17">
        <v>0</v>
      </c>
      <c r="AG15" s="17">
        <v>0</v>
      </c>
      <c r="AH15" s="17" t="s">
        <v>85</v>
      </c>
      <c r="AI15" s="17"/>
      <c r="AJ15" s="17">
        <v>7.4568673464282696E-3</v>
      </c>
      <c r="AK15" s="17">
        <v>7.8138154930192192E-3</v>
      </c>
      <c r="AL15" s="17"/>
      <c r="AM15" s="17">
        <v>1.03050519594704E-2</v>
      </c>
    </row>
    <row r="16" spans="2:39" x14ac:dyDescent="0.35">
      <c r="B16" s="18" t="s">
        <v>81</v>
      </c>
      <c r="C16" s="17">
        <v>0.140006812925936</v>
      </c>
      <c r="D16" s="17">
        <v>7.5891276479813696E-2</v>
      </c>
      <c r="E16" s="17">
        <v>0.19381904696317201</v>
      </c>
      <c r="F16" s="17"/>
      <c r="G16" s="17">
        <v>0.142830948788878</v>
      </c>
      <c r="H16" s="17">
        <v>0.13587776373067401</v>
      </c>
      <c r="I16" s="17">
        <v>0.138644823929644</v>
      </c>
      <c r="J16" s="17">
        <v>6.4186514940948305E-2</v>
      </c>
      <c r="K16" s="17">
        <v>0.17646313778508699</v>
      </c>
      <c r="L16" s="17">
        <v>0.200601520379806</v>
      </c>
      <c r="M16" s="17"/>
      <c r="N16" s="17">
        <v>0.19435829540441699</v>
      </c>
      <c r="O16" s="17">
        <v>0.107245747641715</v>
      </c>
      <c r="P16" s="17">
        <v>0.13006810901480201</v>
      </c>
      <c r="Q16" s="17">
        <v>0.13594225255887901</v>
      </c>
      <c r="R16" s="17">
        <v>0.28810695078480703</v>
      </c>
      <c r="S16" s="17">
        <v>0.14074114119655701</v>
      </c>
      <c r="T16" s="17">
        <v>5.99735244549447E-2</v>
      </c>
      <c r="U16" s="17">
        <v>0.41238152825482</v>
      </c>
      <c r="V16" s="17">
        <v>0.21120359273558201</v>
      </c>
      <c r="W16" s="17">
        <v>9.7424390350158097E-2</v>
      </c>
      <c r="X16" s="17">
        <v>0.26921538521280503</v>
      </c>
      <c r="Y16" s="17">
        <v>0.101999495377345</v>
      </c>
      <c r="Z16" s="17">
        <v>0.18824903706151699</v>
      </c>
      <c r="AA16" s="17">
        <v>0</v>
      </c>
      <c r="AB16" s="17">
        <v>7.5905126710277604E-2</v>
      </c>
      <c r="AC16" s="17">
        <v>8.4622582354885803E-2</v>
      </c>
      <c r="AD16" s="17">
        <v>8.3846137917143695E-2</v>
      </c>
      <c r="AE16" s="17" t="s">
        <v>85</v>
      </c>
      <c r="AF16" s="17">
        <v>0</v>
      </c>
      <c r="AG16" s="17">
        <v>0</v>
      </c>
      <c r="AH16" s="17" t="s">
        <v>85</v>
      </c>
      <c r="AI16" s="17"/>
      <c r="AJ16" s="17">
        <v>9.2507381614009607E-2</v>
      </c>
      <c r="AK16" s="17">
        <v>0.17878106330035601</v>
      </c>
      <c r="AL16" s="17"/>
      <c r="AM16" s="17">
        <v>0.140006812925936</v>
      </c>
    </row>
    <row r="17" spans="2:39" x14ac:dyDescent="0.35">
      <c r="B17" s="18" t="s">
        <v>82</v>
      </c>
      <c r="C17" s="17">
        <v>4.3444177998843703E-2</v>
      </c>
      <c r="D17" s="17">
        <v>3.2361604892744499E-2</v>
      </c>
      <c r="E17" s="17">
        <v>4.8352819704772503E-2</v>
      </c>
      <c r="F17" s="17"/>
      <c r="G17" s="17">
        <v>0.14461809201284001</v>
      </c>
      <c r="H17" s="17">
        <v>5.0906824672107998E-2</v>
      </c>
      <c r="I17" s="17">
        <v>2.7754909890490599E-2</v>
      </c>
      <c r="J17" s="17">
        <v>5.2286563708449099E-2</v>
      </c>
      <c r="K17" s="17">
        <v>0</v>
      </c>
      <c r="L17" s="17">
        <v>0</v>
      </c>
      <c r="M17" s="17"/>
      <c r="N17" s="17">
        <v>3.8250649884375099E-2</v>
      </c>
      <c r="O17" s="17">
        <v>6.2912267924461696E-2</v>
      </c>
      <c r="P17" s="17">
        <v>4.10810411810449E-2</v>
      </c>
      <c r="Q17" s="17">
        <v>0</v>
      </c>
      <c r="R17" s="17">
        <v>5.3229238352401002E-2</v>
      </c>
      <c r="S17" s="17">
        <v>0</v>
      </c>
      <c r="T17" s="17">
        <v>2.8404674064314801E-2</v>
      </c>
      <c r="U17" s="17">
        <v>0</v>
      </c>
      <c r="V17" s="17">
        <v>0</v>
      </c>
      <c r="W17" s="17">
        <v>4.81091068933132E-2</v>
      </c>
      <c r="X17" s="17">
        <v>0</v>
      </c>
      <c r="Y17" s="17">
        <v>0</v>
      </c>
      <c r="Z17" s="17">
        <v>8.0232631919676806E-2</v>
      </c>
      <c r="AA17" s="17">
        <v>9.2751057107930995E-2</v>
      </c>
      <c r="AB17" s="17">
        <v>0.31047505207510201</v>
      </c>
      <c r="AC17" s="17">
        <v>0</v>
      </c>
      <c r="AD17" s="17">
        <v>0</v>
      </c>
      <c r="AE17" s="17" t="s">
        <v>85</v>
      </c>
      <c r="AF17" s="17">
        <v>0</v>
      </c>
      <c r="AG17" s="17">
        <v>0</v>
      </c>
      <c r="AH17" s="17" t="s">
        <v>85</v>
      </c>
      <c r="AI17" s="17"/>
      <c r="AJ17" s="17">
        <v>3.9469173579817697E-2</v>
      </c>
      <c r="AK17" s="17">
        <v>4.7360399165606797E-2</v>
      </c>
      <c r="AL17" s="17"/>
      <c r="AM17" s="17">
        <v>4.3444177998843703E-2</v>
      </c>
    </row>
    <row r="18" spans="2:39" x14ac:dyDescent="0.35">
      <c r="B18" s="18" t="s">
        <v>62</v>
      </c>
      <c r="C18" s="19">
        <v>5.7439891985419499E-3</v>
      </c>
      <c r="D18" s="19">
        <v>6.9048918275972397E-3</v>
      </c>
      <c r="E18" s="19">
        <v>4.8280189111834203E-3</v>
      </c>
      <c r="F18" s="19"/>
      <c r="G18" s="19">
        <v>9.4521873981711704E-3</v>
      </c>
      <c r="H18" s="19">
        <v>0</v>
      </c>
      <c r="I18" s="19">
        <v>6.2657055762567696E-3</v>
      </c>
      <c r="J18" s="19">
        <v>1.8905230351044799E-2</v>
      </c>
      <c r="K18" s="19">
        <v>0</v>
      </c>
      <c r="L18" s="19">
        <v>0</v>
      </c>
      <c r="M18" s="19"/>
      <c r="N18" s="19">
        <v>0</v>
      </c>
      <c r="O18" s="19">
        <v>0</v>
      </c>
      <c r="P18" s="19">
        <v>0</v>
      </c>
      <c r="Q18" s="19">
        <v>1.83484170286582E-2</v>
      </c>
      <c r="R18" s="19">
        <v>0</v>
      </c>
      <c r="S18" s="19">
        <v>0</v>
      </c>
      <c r="T18" s="19">
        <v>0</v>
      </c>
      <c r="U18" s="19">
        <v>0</v>
      </c>
      <c r="V18" s="19">
        <v>5.0752651584685199E-2</v>
      </c>
      <c r="W18" s="19">
        <v>1.1794889813798099E-2</v>
      </c>
      <c r="X18" s="19">
        <v>0</v>
      </c>
      <c r="Y18" s="19">
        <v>0</v>
      </c>
      <c r="Z18" s="19">
        <v>0</v>
      </c>
      <c r="AA18" s="19">
        <v>0</v>
      </c>
      <c r="AB18" s="19">
        <v>0</v>
      </c>
      <c r="AC18" s="19">
        <v>0.124250954465374</v>
      </c>
      <c r="AD18" s="19">
        <v>0</v>
      </c>
      <c r="AE18" s="19" t="s">
        <v>85</v>
      </c>
      <c r="AF18" s="19">
        <v>0</v>
      </c>
      <c r="AG18" s="19">
        <v>0</v>
      </c>
      <c r="AH18" s="19" t="s">
        <v>85</v>
      </c>
      <c r="AI18" s="19"/>
      <c r="AJ18" s="19">
        <v>7.3154820142132702E-3</v>
      </c>
      <c r="AK18" s="19">
        <v>4.68073062796896E-3</v>
      </c>
      <c r="AL18" s="19"/>
      <c r="AM18" s="19">
        <v>5.7439891985419499E-3</v>
      </c>
    </row>
    <row r="19" spans="2:39" x14ac:dyDescent="0.35">
      <c r="B19" s="16" t="s">
        <v>87</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74</v>
      </c>
      <c r="C9" s="17">
        <v>4.1126373574288402E-2</v>
      </c>
      <c r="D9" s="17">
        <v>5.4261206108999697E-2</v>
      </c>
      <c r="E9" s="17">
        <v>3.0594524437750601E-2</v>
      </c>
      <c r="F9" s="17"/>
      <c r="G9" s="17">
        <v>6.5727458738972996E-2</v>
      </c>
      <c r="H9" s="17">
        <v>5.9858575583083301E-2</v>
      </c>
      <c r="I9" s="17">
        <v>1.7534151415045999E-2</v>
      </c>
      <c r="J9" s="17">
        <v>2.16166085932777E-2</v>
      </c>
      <c r="K9" s="17">
        <v>2.6236550263658402E-2</v>
      </c>
      <c r="L9" s="17">
        <v>7.4327282585336496E-2</v>
      </c>
      <c r="M9" s="17"/>
      <c r="N9" s="17">
        <v>0.10933079103834301</v>
      </c>
      <c r="O9" s="17">
        <v>3.9750211855166501E-2</v>
      </c>
      <c r="P9" s="17">
        <v>4.1651225338820798E-2</v>
      </c>
      <c r="Q9" s="17">
        <v>4.1835066195621801E-2</v>
      </c>
      <c r="R9" s="17">
        <v>1.33135732148855E-2</v>
      </c>
      <c r="S9" s="17">
        <v>8.94848083446078E-2</v>
      </c>
      <c r="T9" s="17">
        <v>5.2011813229634697E-2</v>
      </c>
      <c r="U9" s="17">
        <v>0</v>
      </c>
      <c r="V9" s="17">
        <v>0</v>
      </c>
      <c r="W9" s="17">
        <v>3.97704890006884E-2</v>
      </c>
      <c r="X9" s="17">
        <v>0</v>
      </c>
      <c r="Y9" s="17">
        <v>0</v>
      </c>
      <c r="Z9" s="17">
        <v>0</v>
      </c>
      <c r="AA9" s="17">
        <v>0.19477870256607599</v>
      </c>
      <c r="AB9" s="17">
        <v>0</v>
      </c>
      <c r="AC9" s="17">
        <v>0</v>
      </c>
      <c r="AD9" s="17">
        <v>7.8559187161139493E-2</v>
      </c>
      <c r="AE9" s="17" t="s">
        <v>85</v>
      </c>
      <c r="AF9" s="17">
        <v>0</v>
      </c>
      <c r="AG9" s="17">
        <v>0</v>
      </c>
      <c r="AH9" s="17" t="s">
        <v>85</v>
      </c>
      <c r="AI9" s="17"/>
      <c r="AJ9" s="17">
        <v>3.6244359937875198E-2</v>
      </c>
      <c r="AK9" s="17">
        <v>4.34913782627738E-2</v>
      </c>
      <c r="AL9" s="17"/>
      <c r="AM9" s="17">
        <v>4.1126373574288402E-2</v>
      </c>
    </row>
    <row r="10" spans="2:39" x14ac:dyDescent="0.35">
      <c r="B10" s="18" t="s">
        <v>75</v>
      </c>
      <c r="C10" s="17">
        <v>0.23062745000992099</v>
      </c>
      <c r="D10" s="17">
        <v>0.26049110904324102</v>
      </c>
      <c r="E10" s="17">
        <v>0.20764885746884301</v>
      </c>
      <c r="F10" s="17"/>
      <c r="G10" s="17">
        <v>0.21250541575033699</v>
      </c>
      <c r="H10" s="17">
        <v>0.26330786981855198</v>
      </c>
      <c r="I10" s="17">
        <v>0.191472528964792</v>
      </c>
      <c r="J10" s="17">
        <v>0.23363102623121099</v>
      </c>
      <c r="K10" s="17">
        <v>0.24120807319837601</v>
      </c>
      <c r="L10" s="17">
        <v>0.25591338000126801</v>
      </c>
      <c r="M10" s="17"/>
      <c r="N10" s="17">
        <v>0.122550222571116</v>
      </c>
      <c r="O10" s="17">
        <v>0.28605012720985901</v>
      </c>
      <c r="P10" s="17">
        <v>0.310008085553797</v>
      </c>
      <c r="Q10" s="17">
        <v>0.128191444225352</v>
      </c>
      <c r="R10" s="17">
        <v>0.13706798266318701</v>
      </c>
      <c r="S10" s="17">
        <v>0.33671296529991901</v>
      </c>
      <c r="T10" s="17">
        <v>0.33394569804468599</v>
      </c>
      <c r="U10" s="17">
        <v>0.28641383180094798</v>
      </c>
      <c r="V10" s="17">
        <v>0.12401738604790601</v>
      </c>
      <c r="W10" s="17">
        <v>0.21721241375193501</v>
      </c>
      <c r="X10" s="17">
        <v>0.20432155388439699</v>
      </c>
      <c r="Y10" s="17">
        <v>0.34348931048689801</v>
      </c>
      <c r="Z10" s="17">
        <v>5.9359641791324497E-2</v>
      </c>
      <c r="AA10" s="17">
        <v>5.1662581480506002E-2</v>
      </c>
      <c r="AB10" s="17">
        <v>6.8665825845333706E-2</v>
      </c>
      <c r="AC10" s="17">
        <v>0.248501908930748</v>
      </c>
      <c r="AD10" s="17">
        <v>0.24033506702632801</v>
      </c>
      <c r="AE10" s="17" t="s">
        <v>85</v>
      </c>
      <c r="AF10" s="17">
        <v>0</v>
      </c>
      <c r="AG10" s="17">
        <v>0</v>
      </c>
      <c r="AH10" s="17" t="s">
        <v>85</v>
      </c>
      <c r="AI10" s="17"/>
      <c r="AJ10" s="17">
        <v>0.19257778267814599</v>
      </c>
      <c r="AK10" s="17">
        <v>0.259279693817354</v>
      </c>
      <c r="AL10" s="17"/>
      <c r="AM10" s="17">
        <v>0.23062745000992099</v>
      </c>
    </row>
    <row r="11" spans="2:39" x14ac:dyDescent="0.35">
      <c r="B11" s="18" t="s">
        <v>76</v>
      </c>
      <c r="C11" s="17">
        <v>0.13294156313382999</v>
      </c>
      <c r="D11" s="17">
        <v>0.19706208643036799</v>
      </c>
      <c r="E11" s="17">
        <v>8.1049817241955202E-2</v>
      </c>
      <c r="F11" s="17"/>
      <c r="G11" s="17">
        <v>0.154878979053239</v>
      </c>
      <c r="H11" s="17">
        <v>0.127568713045381</v>
      </c>
      <c r="I11" s="17">
        <v>0.163380035356153</v>
      </c>
      <c r="J11" s="17">
        <v>0.17203785836510899</v>
      </c>
      <c r="K11" s="17">
        <v>9.7248476541206594E-2</v>
      </c>
      <c r="L11" s="17">
        <v>5.2979024849631802E-2</v>
      </c>
      <c r="M11" s="17"/>
      <c r="N11" s="17">
        <v>9.3636526674535106E-2</v>
      </c>
      <c r="O11" s="17">
        <v>0.11031538470909499</v>
      </c>
      <c r="P11" s="17">
        <v>0.124343639393907</v>
      </c>
      <c r="Q11" s="17">
        <v>0.102077063177675</v>
      </c>
      <c r="R11" s="17">
        <v>0.196259288459327</v>
      </c>
      <c r="S11" s="17">
        <v>0</v>
      </c>
      <c r="T11" s="17">
        <v>0.111801695699488</v>
      </c>
      <c r="U11" s="17">
        <v>0.180728917660854</v>
      </c>
      <c r="V11" s="17">
        <v>0.22828307043114601</v>
      </c>
      <c r="W11" s="17">
        <v>0.11834552568495101</v>
      </c>
      <c r="X11" s="17">
        <v>0.36051828951120601</v>
      </c>
      <c r="Y11" s="17">
        <v>0</v>
      </c>
      <c r="Z11" s="17">
        <v>0.17716485191220499</v>
      </c>
      <c r="AA11" s="17">
        <v>7.8988500507143705E-2</v>
      </c>
      <c r="AB11" s="17">
        <v>0.123277384749869</v>
      </c>
      <c r="AC11" s="17">
        <v>0.243433424191942</v>
      </c>
      <c r="AD11" s="17">
        <v>0.20419198849965201</v>
      </c>
      <c r="AE11" s="17" t="s">
        <v>85</v>
      </c>
      <c r="AF11" s="17">
        <v>0</v>
      </c>
      <c r="AG11" s="17">
        <v>0.48063673367863002</v>
      </c>
      <c r="AH11" s="17" t="s">
        <v>85</v>
      </c>
      <c r="AI11" s="17"/>
      <c r="AJ11" s="17">
        <v>0.186567469092668</v>
      </c>
      <c r="AK11" s="17">
        <v>9.53241720697727E-2</v>
      </c>
      <c r="AL11" s="17"/>
      <c r="AM11" s="17">
        <v>0.13294156313382999</v>
      </c>
    </row>
    <row r="12" spans="2:39" x14ac:dyDescent="0.35">
      <c r="B12" s="18" t="s">
        <v>77</v>
      </c>
      <c r="C12" s="17">
        <v>0.23489909616250401</v>
      </c>
      <c r="D12" s="17">
        <v>0.203287047691872</v>
      </c>
      <c r="E12" s="17">
        <v>0.26007820880972299</v>
      </c>
      <c r="F12" s="17"/>
      <c r="G12" s="17">
        <v>0.18016893318232</v>
      </c>
      <c r="H12" s="17">
        <v>0.21656753061961601</v>
      </c>
      <c r="I12" s="17">
        <v>0.24241964413857001</v>
      </c>
      <c r="J12" s="17">
        <v>0.21174417538095</v>
      </c>
      <c r="K12" s="17">
        <v>0.31898134812539403</v>
      </c>
      <c r="L12" s="17">
        <v>0.23585656671020799</v>
      </c>
      <c r="M12" s="17"/>
      <c r="N12" s="17">
        <v>0.28878008205727301</v>
      </c>
      <c r="O12" s="17">
        <v>0.19989327223596901</v>
      </c>
      <c r="P12" s="17">
        <v>0.26804899805691301</v>
      </c>
      <c r="Q12" s="17">
        <v>0.29539973972441702</v>
      </c>
      <c r="R12" s="17">
        <v>0.31543779721537202</v>
      </c>
      <c r="S12" s="17">
        <v>0.219134325074401</v>
      </c>
      <c r="T12" s="17">
        <v>0.169638973516929</v>
      </c>
      <c r="U12" s="17">
        <v>5.22667924196209E-2</v>
      </c>
      <c r="V12" s="17">
        <v>0.15751751030970601</v>
      </c>
      <c r="W12" s="17">
        <v>0.29002898743779398</v>
      </c>
      <c r="X12" s="17">
        <v>0</v>
      </c>
      <c r="Y12" s="17">
        <v>0.19353993529444</v>
      </c>
      <c r="Z12" s="17">
        <v>8.0232631919676806E-2</v>
      </c>
      <c r="AA12" s="17">
        <v>0.325686893983546</v>
      </c>
      <c r="AB12" s="17">
        <v>0.32821748378354898</v>
      </c>
      <c r="AC12" s="17">
        <v>0</v>
      </c>
      <c r="AD12" s="17">
        <v>0.29259110726912502</v>
      </c>
      <c r="AE12" s="17" t="s">
        <v>85</v>
      </c>
      <c r="AF12" s="17">
        <v>1</v>
      </c>
      <c r="AG12" s="17">
        <v>0.51936326632136998</v>
      </c>
      <c r="AH12" s="17" t="s">
        <v>85</v>
      </c>
      <c r="AI12" s="17"/>
      <c r="AJ12" s="17">
        <v>0.23488028696667199</v>
      </c>
      <c r="AK12" s="17">
        <v>0.23546699041498401</v>
      </c>
      <c r="AL12" s="17"/>
      <c r="AM12" s="17">
        <v>0.23489909616250401</v>
      </c>
    </row>
    <row r="13" spans="2:39" x14ac:dyDescent="0.35">
      <c r="B13" s="18" t="s">
        <v>78</v>
      </c>
      <c r="C13" s="17">
        <v>0.10602096253372199</v>
      </c>
      <c r="D13" s="17">
        <v>0.10279264895319699</v>
      </c>
      <c r="E13" s="17">
        <v>0.109428350482696</v>
      </c>
      <c r="F13" s="17"/>
      <c r="G13" s="17">
        <v>9.2101790733410405E-2</v>
      </c>
      <c r="H13" s="17">
        <v>0.120517810595366</v>
      </c>
      <c r="I13" s="17">
        <v>0.13980472262599999</v>
      </c>
      <c r="J13" s="17">
        <v>7.8951777386423894E-2</v>
      </c>
      <c r="K13" s="17">
        <v>6.0428342846054903E-2</v>
      </c>
      <c r="L13" s="17">
        <v>0.11989904003719699</v>
      </c>
      <c r="M13" s="17"/>
      <c r="N13" s="17">
        <v>0</v>
      </c>
      <c r="O13" s="17">
        <v>0.12250052576026101</v>
      </c>
      <c r="P13" s="17">
        <v>0.11165308063427699</v>
      </c>
      <c r="Q13" s="17">
        <v>9.6131566108307795E-2</v>
      </c>
      <c r="R13" s="17">
        <v>0.108327216962583</v>
      </c>
      <c r="S13" s="17">
        <v>0.29298723945820598</v>
      </c>
      <c r="T13" s="17">
        <v>0.11025375481467301</v>
      </c>
      <c r="U13" s="17">
        <v>0</v>
      </c>
      <c r="V13" s="17">
        <v>0.174372413375351</v>
      </c>
      <c r="W13" s="17">
        <v>8.8222103186137393E-2</v>
      </c>
      <c r="X13" s="17">
        <v>0</v>
      </c>
      <c r="Y13" s="17">
        <v>0.202095128976023</v>
      </c>
      <c r="Z13" s="17">
        <v>0.312526475973394</v>
      </c>
      <c r="AA13" s="17">
        <v>0.153124355845077</v>
      </c>
      <c r="AB13" s="17">
        <v>0</v>
      </c>
      <c r="AC13" s="17">
        <v>0</v>
      </c>
      <c r="AD13" s="17">
        <v>0.100476512126611</v>
      </c>
      <c r="AE13" s="17" t="s">
        <v>85</v>
      </c>
      <c r="AF13" s="17">
        <v>0</v>
      </c>
      <c r="AG13" s="17">
        <v>0</v>
      </c>
      <c r="AH13" s="17" t="s">
        <v>85</v>
      </c>
      <c r="AI13" s="17"/>
      <c r="AJ13" s="17">
        <v>0.12840714032631401</v>
      </c>
      <c r="AK13" s="17">
        <v>9.1386694359790396E-2</v>
      </c>
      <c r="AL13" s="17"/>
      <c r="AM13" s="17">
        <v>0.10602096253372199</v>
      </c>
    </row>
    <row r="14" spans="2:39" x14ac:dyDescent="0.35">
      <c r="B14" s="18" t="s">
        <v>79</v>
      </c>
      <c r="C14" s="17">
        <v>9.1354967271301601E-2</v>
      </c>
      <c r="D14" s="17">
        <v>6.7802566753705107E-2</v>
      </c>
      <c r="E14" s="17">
        <v>0.11140403332944</v>
      </c>
      <c r="F14" s="17"/>
      <c r="G14" s="17">
        <v>9.99951174796644E-2</v>
      </c>
      <c r="H14" s="17">
        <v>9.38338785585726E-2</v>
      </c>
      <c r="I14" s="17">
        <v>9.9327560378066795E-2</v>
      </c>
      <c r="J14" s="17">
        <v>0.17356241712609399</v>
      </c>
      <c r="K14" s="17">
        <v>5.5897137081988402E-2</v>
      </c>
      <c r="L14" s="17">
        <v>0</v>
      </c>
      <c r="M14" s="17"/>
      <c r="N14" s="17">
        <v>6.7335952920338699E-2</v>
      </c>
      <c r="O14" s="17">
        <v>4.8130846992555001E-2</v>
      </c>
      <c r="P14" s="17">
        <v>5.2352825291162697E-2</v>
      </c>
      <c r="Q14" s="17">
        <v>7.1991692165786894E-2</v>
      </c>
      <c r="R14" s="17">
        <v>7.3995489547794099E-2</v>
      </c>
      <c r="S14" s="17">
        <v>6.1680661822866301E-2</v>
      </c>
      <c r="T14" s="17">
        <v>0.123715911717619</v>
      </c>
      <c r="U14" s="17">
        <v>6.82089298637574E-2</v>
      </c>
      <c r="V14" s="17">
        <v>0.26505696825120501</v>
      </c>
      <c r="W14" s="17">
        <v>0.102972735284918</v>
      </c>
      <c r="X14" s="17">
        <v>0.3221415070184</v>
      </c>
      <c r="Y14" s="17">
        <v>0.101999495377345</v>
      </c>
      <c r="Z14" s="17">
        <v>0.26809956509157201</v>
      </c>
      <c r="AA14" s="17">
        <v>7.4431211230113897E-2</v>
      </c>
      <c r="AB14" s="17">
        <v>7.5905126710277604E-2</v>
      </c>
      <c r="AC14" s="17">
        <v>0.33881950216753798</v>
      </c>
      <c r="AD14" s="17">
        <v>0</v>
      </c>
      <c r="AE14" s="17" t="s">
        <v>85</v>
      </c>
      <c r="AF14" s="17">
        <v>0</v>
      </c>
      <c r="AG14" s="17">
        <v>0</v>
      </c>
      <c r="AH14" s="17" t="s">
        <v>85</v>
      </c>
      <c r="AI14" s="17"/>
      <c r="AJ14" s="17">
        <v>0.111868239066341</v>
      </c>
      <c r="AK14" s="17">
        <v>7.0230501144093099E-2</v>
      </c>
      <c r="AL14" s="17"/>
      <c r="AM14" s="17">
        <v>9.1354967271301601E-2</v>
      </c>
    </row>
    <row r="15" spans="2:39" x14ac:dyDescent="0.35">
      <c r="B15" s="18" t="s">
        <v>175</v>
      </c>
      <c r="C15" s="17">
        <v>1.49716696475128E-2</v>
      </c>
      <c r="D15" s="17">
        <v>1.0896261365819599E-2</v>
      </c>
      <c r="E15" s="17">
        <v>1.8434980856933202E-2</v>
      </c>
      <c r="F15" s="17"/>
      <c r="G15" s="17">
        <v>1.26163367684553E-2</v>
      </c>
      <c r="H15" s="17">
        <v>0</v>
      </c>
      <c r="I15" s="17">
        <v>9.6876653755347993E-3</v>
      </c>
      <c r="J15" s="17">
        <v>1.9347933070898798E-2</v>
      </c>
      <c r="K15" s="17">
        <v>5.4110107596313399E-2</v>
      </c>
      <c r="L15" s="17">
        <v>0</v>
      </c>
      <c r="M15" s="17"/>
      <c r="N15" s="17">
        <v>6.3589051562961699E-2</v>
      </c>
      <c r="O15" s="17">
        <v>2.5011348111151799E-2</v>
      </c>
      <c r="P15" s="17">
        <v>1.57757519689176E-2</v>
      </c>
      <c r="Q15" s="17">
        <v>0</v>
      </c>
      <c r="R15" s="17">
        <v>0</v>
      </c>
      <c r="S15" s="17">
        <v>0</v>
      </c>
      <c r="T15" s="17">
        <v>1.8849992867786498E-2</v>
      </c>
      <c r="U15" s="17">
        <v>0</v>
      </c>
      <c r="V15" s="17">
        <v>0</v>
      </c>
      <c r="W15" s="17">
        <v>0</v>
      </c>
      <c r="X15" s="17">
        <v>0</v>
      </c>
      <c r="Y15" s="17">
        <v>0.15887612986529401</v>
      </c>
      <c r="Z15" s="17">
        <v>0</v>
      </c>
      <c r="AA15" s="17">
        <v>0</v>
      </c>
      <c r="AB15" s="17">
        <v>0</v>
      </c>
      <c r="AC15" s="17">
        <v>0</v>
      </c>
      <c r="AD15" s="17">
        <v>0</v>
      </c>
      <c r="AE15" s="17" t="s">
        <v>85</v>
      </c>
      <c r="AF15" s="17">
        <v>0</v>
      </c>
      <c r="AG15" s="17">
        <v>0</v>
      </c>
      <c r="AH15" s="17" t="s">
        <v>85</v>
      </c>
      <c r="AI15" s="17"/>
      <c r="AJ15" s="17">
        <v>2.4560200033495699E-3</v>
      </c>
      <c r="AK15" s="17">
        <v>2.4724495222720501E-2</v>
      </c>
      <c r="AL15" s="17"/>
      <c r="AM15" s="17">
        <v>1.49716696475128E-2</v>
      </c>
    </row>
    <row r="16" spans="2:39" x14ac:dyDescent="0.35">
      <c r="B16" s="18" t="s">
        <v>81</v>
      </c>
      <c r="C16" s="17">
        <v>0.10956947067971901</v>
      </c>
      <c r="D16" s="17">
        <v>8.8652576826119003E-2</v>
      </c>
      <c r="E16" s="17">
        <v>0.12757556607971099</v>
      </c>
      <c r="F16" s="17"/>
      <c r="G16" s="17">
        <v>0.129867402749549</v>
      </c>
      <c r="H16" s="17">
        <v>0.111852331327944</v>
      </c>
      <c r="I16" s="17">
        <v>9.3956170919037602E-2</v>
      </c>
      <c r="J16" s="17">
        <v>7.2016945265986204E-2</v>
      </c>
      <c r="K16" s="17">
        <v>0.14588996434700799</v>
      </c>
      <c r="L16" s="17">
        <v>0.12127301116666001</v>
      </c>
      <c r="M16" s="17"/>
      <c r="N16" s="17">
        <v>0.25477737317543198</v>
      </c>
      <c r="O16" s="17">
        <v>0.15211788997456699</v>
      </c>
      <c r="P16" s="17">
        <v>5.9478330598941698E-2</v>
      </c>
      <c r="Q16" s="17">
        <v>0.153453984247926</v>
      </c>
      <c r="R16" s="17">
        <v>0.12713565721718501</v>
      </c>
      <c r="S16" s="17">
        <v>0</v>
      </c>
      <c r="T16" s="17">
        <v>6.9061947504959406E-2</v>
      </c>
      <c r="U16" s="17">
        <v>0</v>
      </c>
      <c r="V16" s="17">
        <v>0</v>
      </c>
      <c r="W16" s="17">
        <v>0.14344774565357599</v>
      </c>
      <c r="X16" s="17">
        <v>0</v>
      </c>
      <c r="Y16" s="17">
        <v>0</v>
      </c>
      <c r="Z16" s="17">
        <v>0</v>
      </c>
      <c r="AA16" s="17">
        <v>0.121327754387538</v>
      </c>
      <c r="AB16" s="17">
        <v>0.28597555610794601</v>
      </c>
      <c r="AC16" s="17">
        <v>8.4622582354885803E-2</v>
      </c>
      <c r="AD16" s="17">
        <v>8.3846137917143695E-2</v>
      </c>
      <c r="AE16" s="17" t="s">
        <v>85</v>
      </c>
      <c r="AF16" s="17">
        <v>0</v>
      </c>
      <c r="AG16" s="17">
        <v>0</v>
      </c>
      <c r="AH16" s="17" t="s">
        <v>85</v>
      </c>
      <c r="AI16" s="17"/>
      <c r="AJ16" s="17">
        <v>8.0948818749078902E-2</v>
      </c>
      <c r="AK16" s="17">
        <v>0.13346622881121001</v>
      </c>
      <c r="AL16" s="17"/>
      <c r="AM16" s="17">
        <v>0.10956947067971901</v>
      </c>
    </row>
    <row r="17" spans="2:39" x14ac:dyDescent="0.35">
      <c r="B17" s="18" t="s">
        <v>82</v>
      </c>
      <c r="C17" s="17">
        <v>3.2040864976577599E-2</v>
      </c>
      <c r="D17" s="17">
        <v>7.8496049990822003E-3</v>
      </c>
      <c r="E17" s="17">
        <v>4.7669395730271402E-2</v>
      </c>
      <c r="F17" s="17"/>
      <c r="G17" s="17">
        <v>4.7053826505031801E-2</v>
      </c>
      <c r="H17" s="17">
        <v>6.4932904514849203E-3</v>
      </c>
      <c r="I17" s="17">
        <v>2.4962738876557498E-2</v>
      </c>
      <c r="J17" s="17">
        <v>7.1801805516161603E-3</v>
      </c>
      <c r="K17" s="17">
        <v>0</v>
      </c>
      <c r="L17" s="17">
        <v>0.1397516946497</v>
      </c>
      <c r="M17" s="17"/>
      <c r="N17" s="17">
        <v>0</v>
      </c>
      <c r="O17" s="17">
        <v>1.30399994778397E-2</v>
      </c>
      <c r="P17" s="17">
        <v>1.66880631632625E-2</v>
      </c>
      <c r="Q17" s="17">
        <v>9.2571027126255104E-2</v>
      </c>
      <c r="R17" s="17">
        <v>0</v>
      </c>
      <c r="S17" s="17">
        <v>0</v>
      </c>
      <c r="T17" s="17">
        <v>1.07202126042245E-2</v>
      </c>
      <c r="U17" s="17">
        <v>0.41238152825482</v>
      </c>
      <c r="V17" s="17">
        <v>0</v>
      </c>
      <c r="W17" s="17">
        <v>0</v>
      </c>
      <c r="X17" s="17">
        <v>0.113018649585996</v>
      </c>
      <c r="Y17" s="17">
        <v>0</v>
      </c>
      <c r="Z17" s="17">
        <v>0.102616833311828</v>
      </c>
      <c r="AA17" s="17">
        <v>0</v>
      </c>
      <c r="AB17" s="17">
        <v>0.11795862280302399</v>
      </c>
      <c r="AC17" s="17">
        <v>8.4622582354885803E-2</v>
      </c>
      <c r="AD17" s="17">
        <v>0</v>
      </c>
      <c r="AE17" s="17" t="s">
        <v>85</v>
      </c>
      <c r="AF17" s="17">
        <v>0</v>
      </c>
      <c r="AG17" s="17">
        <v>0</v>
      </c>
      <c r="AH17" s="17" t="s">
        <v>85</v>
      </c>
      <c r="AI17" s="17"/>
      <c r="AJ17" s="17">
        <v>1.72277185422459E-2</v>
      </c>
      <c r="AK17" s="17">
        <v>4.1836112925264998E-2</v>
      </c>
      <c r="AL17" s="17"/>
      <c r="AM17" s="17">
        <v>3.2040864976577599E-2</v>
      </c>
    </row>
    <row r="18" spans="2:39" x14ac:dyDescent="0.35">
      <c r="B18" s="18" t="s">
        <v>62</v>
      </c>
      <c r="C18" s="19">
        <v>6.4475820106232396E-3</v>
      </c>
      <c r="D18" s="19">
        <v>6.9048918275972397E-3</v>
      </c>
      <c r="E18" s="19">
        <v>6.1162655626762798E-3</v>
      </c>
      <c r="F18" s="19"/>
      <c r="G18" s="19">
        <v>5.0847390390195398E-3</v>
      </c>
      <c r="H18" s="19">
        <v>0</v>
      </c>
      <c r="I18" s="19">
        <v>1.7454781950244001E-2</v>
      </c>
      <c r="J18" s="19">
        <v>9.91107802843289E-3</v>
      </c>
      <c r="K18" s="19">
        <v>0</v>
      </c>
      <c r="L18" s="19">
        <v>0</v>
      </c>
      <c r="M18" s="19"/>
      <c r="N18" s="19">
        <v>0</v>
      </c>
      <c r="O18" s="19">
        <v>3.19039367353572E-3</v>
      </c>
      <c r="P18" s="19">
        <v>0</v>
      </c>
      <c r="Q18" s="19">
        <v>1.83484170286582E-2</v>
      </c>
      <c r="R18" s="19">
        <v>2.8462994719666498E-2</v>
      </c>
      <c r="S18" s="19">
        <v>0</v>
      </c>
      <c r="T18" s="19">
        <v>0</v>
      </c>
      <c r="U18" s="19">
        <v>0</v>
      </c>
      <c r="V18" s="19">
        <v>5.0752651584685199E-2</v>
      </c>
      <c r="W18" s="19">
        <v>0</v>
      </c>
      <c r="X18" s="19">
        <v>0</v>
      </c>
      <c r="Y18" s="19">
        <v>0</v>
      </c>
      <c r="Z18" s="19">
        <v>0</v>
      </c>
      <c r="AA18" s="19">
        <v>0</v>
      </c>
      <c r="AB18" s="19">
        <v>0</v>
      </c>
      <c r="AC18" s="19">
        <v>0</v>
      </c>
      <c r="AD18" s="19">
        <v>0</v>
      </c>
      <c r="AE18" s="19" t="s">
        <v>85</v>
      </c>
      <c r="AF18" s="19">
        <v>0</v>
      </c>
      <c r="AG18" s="19">
        <v>0</v>
      </c>
      <c r="AH18" s="19" t="s">
        <v>85</v>
      </c>
      <c r="AI18" s="19"/>
      <c r="AJ18" s="19">
        <v>8.8221646373101304E-3</v>
      </c>
      <c r="AK18" s="19">
        <v>4.79373297203603E-3</v>
      </c>
      <c r="AL18" s="19"/>
      <c r="AM18" s="19">
        <v>6.4475820106232396E-3</v>
      </c>
    </row>
    <row r="19" spans="2:39" x14ac:dyDescent="0.35">
      <c r="B19" s="16" t="s">
        <v>87</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H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1" t="s">
        <v>188</v>
      </c>
      <c r="E2" s="28"/>
      <c r="F2" s="28"/>
      <c r="G2" s="28"/>
      <c r="H2" s="28"/>
    </row>
    <row r="6" spans="2:8" ht="50" customHeight="1" x14ac:dyDescent="0.35">
      <c r="B6" s="20" t="s">
        <v>15</v>
      </c>
      <c r="C6" s="20" t="s">
        <v>181</v>
      </c>
      <c r="D6" s="20" t="s">
        <v>182</v>
      </c>
      <c r="E6" s="20" t="s">
        <v>183</v>
      </c>
      <c r="F6" s="20" t="s">
        <v>184</v>
      </c>
      <c r="G6" s="20" t="s">
        <v>185</v>
      </c>
    </row>
    <row r="7" spans="2:8" x14ac:dyDescent="0.35">
      <c r="B7" s="18" t="s">
        <v>186</v>
      </c>
      <c r="C7" s="17">
        <v>0.72639060209505002</v>
      </c>
      <c r="D7" s="17">
        <v>0.81063585044073705</v>
      </c>
      <c r="E7" s="17">
        <v>0.59119207409193197</v>
      </c>
      <c r="F7" s="17">
        <v>0.75172883971604998</v>
      </c>
      <c r="G7" s="17">
        <v>0.71647624761074902</v>
      </c>
    </row>
    <row r="8" spans="2:8" x14ac:dyDescent="0.35">
      <c r="B8" s="18" t="s">
        <v>187</v>
      </c>
      <c r="C8" s="17">
        <v>0.19206470417111901</v>
      </c>
      <c r="D8" s="17">
        <v>0.14464357369974501</v>
      </c>
      <c r="E8" s="17">
        <v>0.35538768677628002</v>
      </c>
      <c r="F8" s="17">
        <v>0.17233808711807799</v>
      </c>
      <c r="G8" s="17">
        <v>0.14201964749797899</v>
      </c>
    </row>
    <row r="9" spans="2:8" x14ac:dyDescent="0.35">
      <c r="B9" s="18" t="s">
        <v>62</v>
      </c>
      <c r="C9" s="17">
        <v>8.1544693733830401E-2</v>
      </c>
      <c r="D9" s="17">
        <v>4.4720575859518302E-2</v>
      </c>
      <c r="E9" s="17">
        <v>5.3420239131787998E-2</v>
      </c>
      <c r="F9" s="17">
        <v>7.5933073165872306E-2</v>
      </c>
      <c r="G9" s="17">
        <v>0.14150410489127199</v>
      </c>
    </row>
    <row r="10" spans="2:8" x14ac:dyDescent="0.35">
      <c r="B10" s="16" t="s">
        <v>87</v>
      </c>
      <c r="C10" s="16"/>
      <c r="D10" s="16"/>
      <c r="E10" s="16"/>
      <c r="F10" s="16"/>
      <c r="G10" s="16"/>
    </row>
    <row r="11" spans="2:8" x14ac:dyDescent="0.35">
      <c r="B11" t="s">
        <v>66</v>
      </c>
    </row>
    <row r="12" spans="2:8" x14ac:dyDescent="0.35">
      <c r="B12" t="s">
        <v>67</v>
      </c>
    </row>
    <row r="16" spans="2:8" x14ac:dyDescent="0.35">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186</v>
      </c>
      <c r="C9" s="17">
        <v>0.72639060209505002</v>
      </c>
      <c r="D9" s="17">
        <v>0.76827354856445196</v>
      </c>
      <c r="E9" s="17">
        <v>0.697004969069557</v>
      </c>
      <c r="F9" s="17"/>
      <c r="G9" s="17">
        <v>0.67182893373596897</v>
      </c>
      <c r="H9" s="17">
        <v>0.80392029204718696</v>
      </c>
      <c r="I9" s="17">
        <v>0.76413073385900099</v>
      </c>
      <c r="J9" s="17">
        <v>0.77704557429893895</v>
      </c>
      <c r="K9" s="17">
        <v>0.65001000703630996</v>
      </c>
      <c r="L9" s="17">
        <v>0.61056528509276198</v>
      </c>
      <c r="M9" s="17"/>
      <c r="N9" s="17">
        <v>0.54735306001192496</v>
      </c>
      <c r="O9" s="17">
        <v>0.75420460211242202</v>
      </c>
      <c r="P9" s="17">
        <v>0.69863463316343399</v>
      </c>
      <c r="Q9" s="17">
        <v>0.81129773134147098</v>
      </c>
      <c r="R9" s="17">
        <v>0.69890787802349497</v>
      </c>
      <c r="S9" s="17">
        <v>0.472840367258413</v>
      </c>
      <c r="T9" s="17">
        <v>0.76072824533495897</v>
      </c>
      <c r="U9" s="17">
        <v>0.45412766825602402</v>
      </c>
      <c r="V9" s="17">
        <v>0.78829392112337304</v>
      </c>
      <c r="W9" s="17">
        <v>0.78256823678315302</v>
      </c>
      <c r="X9" s="17">
        <v>0.68760652874638295</v>
      </c>
      <c r="Y9" s="17">
        <v>0.768254754012484</v>
      </c>
      <c r="Z9" s="17">
        <v>0.67254079311710402</v>
      </c>
      <c r="AA9" s="17">
        <v>0.80522129743392401</v>
      </c>
      <c r="AB9" s="17">
        <v>0.71267712365082903</v>
      </c>
      <c r="AC9" s="17">
        <v>0.40731275076780499</v>
      </c>
      <c r="AD9" s="17">
        <v>1</v>
      </c>
      <c r="AE9" s="17" t="s">
        <v>85</v>
      </c>
      <c r="AF9" s="17">
        <v>1</v>
      </c>
      <c r="AG9" s="17">
        <v>0.51936326632136998</v>
      </c>
      <c r="AH9" s="17" t="s">
        <v>85</v>
      </c>
      <c r="AI9" s="17"/>
      <c r="AJ9" s="17">
        <v>0.78705702158889701</v>
      </c>
      <c r="AK9" s="17">
        <v>0.67698573095917902</v>
      </c>
      <c r="AL9" s="17"/>
      <c r="AM9" s="17">
        <v>0.72639060209505002</v>
      </c>
    </row>
    <row r="10" spans="2:39" x14ac:dyDescent="0.35">
      <c r="B10" s="18" t="s">
        <v>187</v>
      </c>
      <c r="C10" s="17">
        <v>0.19206470417111901</v>
      </c>
      <c r="D10" s="17">
        <v>0.17130888902960201</v>
      </c>
      <c r="E10" s="17">
        <v>0.203468632953754</v>
      </c>
      <c r="F10" s="17"/>
      <c r="G10" s="17">
        <v>0.23041505964530401</v>
      </c>
      <c r="H10" s="17">
        <v>0.13926922266599101</v>
      </c>
      <c r="I10" s="17">
        <v>0.16494671217033199</v>
      </c>
      <c r="J10" s="17">
        <v>0.13731978795577801</v>
      </c>
      <c r="K10" s="17">
        <v>0.26138411809085799</v>
      </c>
      <c r="L10" s="17">
        <v>0.27817161082338798</v>
      </c>
      <c r="M10" s="17"/>
      <c r="N10" s="17">
        <v>0.35065673464782399</v>
      </c>
      <c r="O10" s="17">
        <v>0.166516043659933</v>
      </c>
      <c r="P10" s="17">
        <v>0.19410946032607401</v>
      </c>
      <c r="Q10" s="17">
        <v>0.17046917717200899</v>
      </c>
      <c r="R10" s="17">
        <v>0.25552435158876602</v>
      </c>
      <c r="S10" s="17">
        <v>0.43659419630280399</v>
      </c>
      <c r="T10" s="17">
        <v>0.20636527540142799</v>
      </c>
      <c r="U10" s="17">
        <v>5.22667924196209E-2</v>
      </c>
      <c r="V10" s="17">
        <v>7.3215761924828898E-2</v>
      </c>
      <c r="W10" s="17">
        <v>0.193759642699913</v>
      </c>
      <c r="X10" s="17">
        <v>0.31239347125361699</v>
      </c>
      <c r="Y10" s="17">
        <v>0.202095128976023</v>
      </c>
      <c r="Z10" s="17">
        <v>0.26809956509157201</v>
      </c>
      <c r="AA10" s="17">
        <v>0</v>
      </c>
      <c r="AB10" s="17">
        <v>0.19386374951330199</v>
      </c>
      <c r="AC10" s="17">
        <v>8.4622582354885803E-2</v>
      </c>
      <c r="AD10" s="17">
        <v>0</v>
      </c>
      <c r="AE10" s="17" t="s">
        <v>85</v>
      </c>
      <c r="AF10" s="17">
        <v>0</v>
      </c>
      <c r="AG10" s="17">
        <v>0</v>
      </c>
      <c r="AH10" s="17" t="s">
        <v>85</v>
      </c>
      <c r="AI10" s="17"/>
      <c r="AJ10" s="17">
        <v>0.14401707297958599</v>
      </c>
      <c r="AK10" s="17">
        <v>0.23023024408907</v>
      </c>
      <c r="AL10" s="17"/>
      <c r="AM10" s="17">
        <v>0.19206470417111901</v>
      </c>
    </row>
    <row r="11" spans="2:39" x14ac:dyDescent="0.35">
      <c r="B11" s="18" t="s">
        <v>62</v>
      </c>
      <c r="C11" s="19">
        <v>8.1544693733830401E-2</v>
      </c>
      <c r="D11" s="19">
        <v>6.0417562405946201E-2</v>
      </c>
      <c r="E11" s="19">
        <v>9.9526397976688497E-2</v>
      </c>
      <c r="F11" s="19"/>
      <c r="G11" s="19">
        <v>9.7756006618727007E-2</v>
      </c>
      <c r="H11" s="19">
        <v>5.6810485286821998E-2</v>
      </c>
      <c r="I11" s="19">
        <v>7.0922553970667601E-2</v>
      </c>
      <c r="J11" s="19">
        <v>8.5634637745282793E-2</v>
      </c>
      <c r="K11" s="19">
        <v>8.86058748728316E-2</v>
      </c>
      <c r="L11" s="19">
        <v>0.11126310408385</v>
      </c>
      <c r="M11" s="19"/>
      <c r="N11" s="19">
        <v>0.10199020534025099</v>
      </c>
      <c r="O11" s="19">
        <v>7.9279354227644497E-2</v>
      </c>
      <c r="P11" s="19">
        <v>0.10725590651049199</v>
      </c>
      <c r="Q11" s="19">
        <v>1.8233091486520199E-2</v>
      </c>
      <c r="R11" s="19">
        <v>4.5567770387739202E-2</v>
      </c>
      <c r="S11" s="19">
        <v>9.0565436438783106E-2</v>
      </c>
      <c r="T11" s="19">
        <v>3.2906479263612697E-2</v>
      </c>
      <c r="U11" s="19">
        <v>0.49360553932435502</v>
      </c>
      <c r="V11" s="19">
        <v>0.138490316951798</v>
      </c>
      <c r="W11" s="19">
        <v>2.3672120516933501E-2</v>
      </c>
      <c r="X11" s="19">
        <v>0</v>
      </c>
      <c r="Y11" s="19">
        <v>2.96501170114928E-2</v>
      </c>
      <c r="Z11" s="19">
        <v>5.9359641791324497E-2</v>
      </c>
      <c r="AA11" s="19">
        <v>0.19477870256607599</v>
      </c>
      <c r="AB11" s="19">
        <v>9.3459126835868697E-2</v>
      </c>
      <c r="AC11" s="19">
        <v>0.508064666877309</v>
      </c>
      <c r="AD11" s="19">
        <v>0</v>
      </c>
      <c r="AE11" s="19" t="s">
        <v>85</v>
      </c>
      <c r="AF11" s="19">
        <v>0</v>
      </c>
      <c r="AG11" s="19">
        <v>0.48063673367863002</v>
      </c>
      <c r="AH11" s="19" t="s">
        <v>85</v>
      </c>
      <c r="AI11" s="19"/>
      <c r="AJ11" s="19">
        <v>6.8925905431517207E-2</v>
      </c>
      <c r="AK11" s="19">
        <v>9.2784024951750199E-2</v>
      </c>
      <c r="AL11" s="19"/>
      <c r="AM11" s="19">
        <v>8.1544693733830401E-2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186</v>
      </c>
      <c r="C9" s="17">
        <v>0.81063585044073705</v>
      </c>
      <c r="D9" s="17">
        <v>0.80139627137820901</v>
      </c>
      <c r="E9" s="17">
        <v>0.82144180280266799</v>
      </c>
      <c r="F9" s="17"/>
      <c r="G9" s="17">
        <v>0.81631599986797299</v>
      </c>
      <c r="H9" s="17">
        <v>0.90378194885235197</v>
      </c>
      <c r="I9" s="17">
        <v>0.84366755693193396</v>
      </c>
      <c r="J9" s="17">
        <v>0.85436789660766899</v>
      </c>
      <c r="K9" s="17">
        <v>0.66855185818662</v>
      </c>
      <c r="L9" s="17">
        <v>0.70425674124585302</v>
      </c>
      <c r="M9" s="17"/>
      <c r="N9" s="17">
        <v>0.66610837073698304</v>
      </c>
      <c r="O9" s="17">
        <v>0.84234030632569601</v>
      </c>
      <c r="P9" s="17">
        <v>0.735990727194059</v>
      </c>
      <c r="Q9" s="17">
        <v>0.90258383598849501</v>
      </c>
      <c r="R9" s="17">
        <v>0.83208528900767798</v>
      </c>
      <c r="S9" s="17">
        <v>0.76936071786050597</v>
      </c>
      <c r="T9" s="17">
        <v>0.855026694044282</v>
      </c>
      <c r="U9" s="17">
        <v>0.55202155448216095</v>
      </c>
      <c r="V9" s="17">
        <v>0.77377201768108905</v>
      </c>
      <c r="W9" s="17">
        <v>0.88989999292541799</v>
      </c>
      <c r="X9" s="17">
        <v>0.68760652874638295</v>
      </c>
      <c r="Y9" s="17">
        <v>0.63401505274102998</v>
      </c>
      <c r="Z9" s="17">
        <v>0.81415901370907495</v>
      </c>
      <c r="AA9" s="17">
        <v>0.65209694158884701</v>
      </c>
      <c r="AB9" s="17">
        <v>0.80613625048669801</v>
      </c>
      <c r="AC9" s="17">
        <v>1</v>
      </c>
      <c r="AD9" s="17">
        <v>1</v>
      </c>
      <c r="AE9" s="17" t="s">
        <v>85</v>
      </c>
      <c r="AF9" s="17">
        <v>1</v>
      </c>
      <c r="AG9" s="17">
        <v>0.51936326632136998</v>
      </c>
      <c r="AH9" s="17" t="s">
        <v>85</v>
      </c>
      <c r="AI9" s="17"/>
      <c r="AJ9" s="17">
        <v>0.85407198052350697</v>
      </c>
      <c r="AK9" s="17">
        <v>0.77388062721777995</v>
      </c>
      <c r="AL9" s="17"/>
      <c r="AM9" s="17">
        <v>0.81063585044073705</v>
      </c>
    </row>
    <row r="10" spans="2:39" x14ac:dyDescent="0.35">
      <c r="B10" s="18" t="s">
        <v>187</v>
      </c>
      <c r="C10" s="17">
        <v>0.14464357369974501</v>
      </c>
      <c r="D10" s="17">
        <v>0.14716485971728099</v>
      </c>
      <c r="E10" s="17">
        <v>0.13905751674028399</v>
      </c>
      <c r="F10" s="17"/>
      <c r="G10" s="17">
        <v>0.16477962533568399</v>
      </c>
      <c r="H10" s="17">
        <v>7.4794326640029801E-2</v>
      </c>
      <c r="I10" s="17">
        <v>8.2651876729734702E-2</v>
      </c>
      <c r="J10" s="17">
        <v>0.109668713938783</v>
      </c>
      <c r="K10" s="17">
        <v>0.27935135186944599</v>
      </c>
      <c r="L10" s="17">
        <v>0.24133267421225199</v>
      </c>
      <c r="M10" s="17"/>
      <c r="N10" s="17">
        <v>0.205658405452743</v>
      </c>
      <c r="O10" s="17">
        <v>0.14056440196258499</v>
      </c>
      <c r="P10" s="17">
        <v>0.226891609997807</v>
      </c>
      <c r="Q10" s="17">
        <v>9.7416164011505296E-2</v>
      </c>
      <c r="R10" s="17">
        <v>0.11748164746140199</v>
      </c>
      <c r="S10" s="17">
        <v>6.1680661822866301E-2</v>
      </c>
      <c r="T10" s="17">
        <v>0.134858940988724</v>
      </c>
      <c r="U10" s="17">
        <v>0.447978445517839</v>
      </c>
      <c r="V10" s="17">
        <v>0</v>
      </c>
      <c r="W10" s="17">
        <v>7.1519484178903206E-2</v>
      </c>
      <c r="X10" s="17">
        <v>0.31239347125361699</v>
      </c>
      <c r="Y10" s="17">
        <v>9.6235043164080006E-2</v>
      </c>
      <c r="Z10" s="17">
        <v>8.3869131884672501E-2</v>
      </c>
      <c r="AA10" s="17">
        <v>0.153124355845077</v>
      </c>
      <c r="AB10" s="17">
        <v>0.19386374951330199</v>
      </c>
      <c r="AC10" s="17">
        <v>0</v>
      </c>
      <c r="AD10" s="17">
        <v>0</v>
      </c>
      <c r="AE10" s="17" t="s">
        <v>85</v>
      </c>
      <c r="AF10" s="17">
        <v>0</v>
      </c>
      <c r="AG10" s="17">
        <v>0.48063673367863002</v>
      </c>
      <c r="AH10" s="17" t="s">
        <v>85</v>
      </c>
      <c r="AI10" s="17"/>
      <c r="AJ10" s="17">
        <v>0.1044690113437</v>
      </c>
      <c r="AK10" s="17">
        <v>0.17799345234522501</v>
      </c>
      <c r="AL10" s="17"/>
      <c r="AM10" s="17">
        <v>0.14464357369974501</v>
      </c>
    </row>
    <row r="11" spans="2:39" x14ac:dyDescent="0.35">
      <c r="B11" s="18" t="s">
        <v>62</v>
      </c>
      <c r="C11" s="19">
        <v>4.4720575859518302E-2</v>
      </c>
      <c r="D11" s="19">
        <v>5.1438868904510299E-2</v>
      </c>
      <c r="E11" s="19">
        <v>3.9500680457047702E-2</v>
      </c>
      <c r="F11" s="19"/>
      <c r="G11" s="19">
        <v>1.8904374796342299E-2</v>
      </c>
      <c r="H11" s="19">
        <v>2.1423724507618098E-2</v>
      </c>
      <c r="I11" s="19">
        <v>7.3680566338331699E-2</v>
      </c>
      <c r="J11" s="19">
        <v>3.5963389453547899E-2</v>
      </c>
      <c r="K11" s="19">
        <v>5.2096789943933797E-2</v>
      </c>
      <c r="L11" s="19">
        <v>5.4410584541894701E-2</v>
      </c>
      <c r="M11" s="19"/>
      <c r="N11" s="19">
        <v>0.12823322381027399</v>
      </c>
      <c r="O11" s="19">
        <v>1.7095291711719099E-2</v>
      </c>
      <c r="P11" s="19">
        <v>3.7117662808133299E-2</v>
      </c>
      <c r="Q11" s="19">
        <v>0</v>
      </c>
      <c r="R11" s="19">
        <v>5.0433063530920398E-2</v>
      </c>
      <c r="S11" s="19">
        <v>0.16895862031662801</v>
      </c>
      <c r="T11" s="19">
        <v>1.0114364966993699E-2</v>
      </c>
      <c r="U11" s="19">
        <v>0</v>
      </c>
      <c r="V11" s="19">
        <v>0.226227982318911</v>
      </c>
      <c r="W11" s="19">
        <v>3.85805228956786E-2</v>
      </c>
      <c r="X11" s="19">
        <v>0</v>
      </c>
      <c r="Y11" s="19">
        <v>0.26974990409489003</v>
      </c>
      <c r="Z11" s="19">
        <v>0.101971854406253</v>
      </c>
      <c r="AA11" s="19">
        <v>0.19477870256607599</v>
      </c>
      <c r="AB11" s="19">
        <v>0</v>
      </c>
      <c r="AC11" s="19">
        <v>0</v>
      </c>
      <c r="AD11" s="19">
        <v>0</v>
      </c>
      <c r="AE11" s="19" t="s">
        <v>85</v>
      </c>
      <c r="AF11" s="19">
        <v>0</v>
      </c>
      <c r="AG11" s="19">
        <v>0</v>
      </c>
      <c r="AH11" s="19" t="s">
        <v>85</v>
      </c>
      <c r="AI11" s="19"/>
      <c r="AJ11" s="19">
        <v>4.14590081327934E-2</v>
      </c>
      <c r="AK11" s="19">
        <v>4.8125920436995102E-2</v>
      </c>
      <c r="AL11" s="19"/>
      <c r="AM11" s="19">
        <v>4.4720575859518302E-2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186</v>
      </c>
      <c r="C9" s="17">
        <v>0.59119207409193197</v>
      </c>
      <c r="D9" s="17">
        <v>0.63548715029191805</v>
      </c>
      <c r="E9" s="17">
        <v>0.55634329835081398</v>
      </c>
      <c r="F9" s="17"/>
      <c r="G9" s="17">
        <v>0.59485386218308001</v>
      </c>
      <c r="H9" s="17">
        <v>0.604228403606348</v>
      </c>
      <c r="I9" s="17">
        <v>0.68013523002769805</v>
      </c>
      <c r="J9" s="17">
        <v>0.56254003332587299</v>
      </c>
      <c r="K9" s="17">
        <v>0.55288258088390896</v>
      </c>
      <c r="L9" s="17">
        <v>0.47797766047283902</v>
      </c>
      <c r="M9" s="17"/>
      <c r="N9" s="17">
        <v>0.66046285003134797</v>
      </c>
      <c r="O9" s="17">
        <v>0.54644916241741903</v>
      </c>
      <c r="P9" s="17">
        <v>0.63513758427679201</v>
      </c>
      <c r="Q9" s="17">
        <v>0.67446597564923305</v>
      </c>
      <c r="R9" s="17">
        <v>0.50493390060621102</v>
      </c>
      <c r="S9" s="17">
        <v>0.47392099535258803</v>
      </c>
      <c r="T9" s="17">
        <v>0.63289164123943098</v>
      </c>
      <c r="U9" s="17">
        <v>0.33795288650810401</v>
      </c>
      <c r="V9" s="17">
        <v>0.66482799375490398</v>
      </c>
      <c r="W9" s="17">
        <v>0.54708074024870701</v>
      </c>
      <c r="X9" s="17">
        <v>0.67785849298159995</v>
      </c>
      <c r="Y9" s="17">
        <v>0.58885591439423501</v>
      </c>
      <c r="Z9" s="17">
        <v>0.65304877096414604</v>
      </c>
      <c r="AA9" s="17">
        <v>0.47855414039880301</v>
      </c>
      <c r="AB9" s="17">
        <v>0.32821748378354898</v>
      </c>
      <c r="AC9" s="17">
        <v>0.91537741764511404</v>
      </c>
      <c r="AD9" s="17">
        <v>0.83704624815058304</v>
      </c>
      <c r="AE9" s="17" t="s">
        <v>85</v>
      </c>
      <c r="AF9" s="17">
        <v>1</v>
      </c>
      <c r="AG9" s="17">
        <v>0.48063673367863002</v>
      </c>
      <c r="AH9" s="17" t="s">
        <v>85</v>
      </c>
      <c r="AI9" s="17"/>
      <c r="AJ9" s="17">
        <v>0.63900001990621202</v>
      </c>
      <c r="AK9" s="17">
        <v>0.55987008015510198</v>
      </c>
      <c r="AL9" s="17"/>
      <c r="AM9" s="17">
        <v>0.59119207409193197</v>
      </c>
    </row>
    <row r="10" spans="2:39" x14ac:dyDescent="0.35">
      <c r="B10" s="18" t="s">
        <v>187</v>
      </c>
      <c r="C10" s="17">
        <v>0.35538768677628002</v>
      </c>
      <c r="D10" s="17">
        <v>0.29436743016846401</v>
      </c>
      <c r="E10" s="17">
        <v>0.403639726738724</v>
      </c>
      <c r="F10" s="17"/>
      <c r="G10" s="17">
        <v>0.349328515367203</v>
      </c>
      <c r="H10" s="17">
        <v>0.331050697817029</v>
      </c>
      <c r="I10" s="17">
        <v>0.27642256951913402</v>
      </c>
      <c r="J10" s="17">
        <v>0.378115647353442</v>
      </c>
      <c r="K10" s="17">
        <v>0.40776259372060403</v>
      </c>
      <c r="L10" s="17">
        <v>0.46094986237726499</v>
      </c>
      <c r="M10" s="17"/>
      <c r="N10" s="17">
        <v>0.27341207837450898</v>
      </c>
      <c r="O10" s="17">
        <v>0.41643576117431602</v>
      </c>
      <c r="P10" s="17">
        <v>0.30483898498959</v>
      </c>
      <c r="Q10" s="17">
        <v>0.227230839995119</v>
      </c>
      <c r="R10" s="17">
        <v>0.42865677719973799</v>
      </c>
      <c r="S10" s="17">
        <v>0.151165470167474</v>
      </c>
      <c r="T10" s="17">
        <v>0.35967718272808402</v>
      </c>
      <c r="U10" s="17">
        <v>0.66204711349189604</v>
      </c>
      <c r="V10" s="17">
        <v>0.28441935466041102</v>
      </c>
      <c r="W10" s="17">
        <v>0.42052075923705201</v>
      </c>
      <c r="X10" s="17">
        <v>0.156196735626809</v>
      </c>
      <c r="Y10" s="17">
        <v>0.41114408560576499</v>
      </c>
      <c r="Z10" s="17">
        <v>0.34695122903585401</v>
      </c>
      <c r="AA10" s="17">
        <v>0.44701464837108401</v>
      </c>
      <c r="AB10" s="17">
        <v>0.57832338938058203</v>
      </c>
      <c r="AC10" s="17">
        <v>8.4622582354885803E-2</v>
      </c>
      <c r="AD10" s="17">
        <v>0.16295375184941699</v>
      </c>
      <c r="AE10" s="17" t="s">
        <v>85</v>
      </c>
      <c r="AF10" s="17">
        <v>0</v>
      </c>
      <c r="AG10" s="17">
        <v>0</v>
      </c>
      <c r="AH10" s="17" t="s">
        <v>85</v>
      </c>
      <c r="AI10" s="17"/>
      <c r="AJ10" s="17">
        <v>0.31848920015753901</v>
      </c>
      <c r="AK10" s="17">
        <v>0.38163355221829998</v>
      </c>
      <c r="AL10" s="17"/>
      <c r="AM10" s="17">
        <v>0.35538768677628002</v>
      </c>
    </row>
    <row r="11" spans="2:39" x14ac:dyDescent="0.35">
      <c r="B11" s="18" t="s">
        <v>62</v>
      </c>
      <c r="C11" s="19">
        <v>5.3420239131787998E-2</v>
      </c>
      <c r="D11" s="19">
        <v>7.0145419539617601E-2</v>
      </c>
      <c r="E11" s="19">
        <v>4.0016974910461897E-2</v>
      </c>
      <c r="F11" s="19"/>
      <c r="G11" s="19">
        <v>5.5817622449717601E-2</v>
      </c>
      <c r="H11" s="19">
        <v>6.4720898576623706E-2</v>
      </c>
      <c r="I11" s="19">
        <v>4.3442200453167198E-2</v>
      </c>
      <c r="J11" s="19">
        <v>5.9344319320685103E-2</v>
      </c>
      <c r="K11" s="19">
        <v>3.93548253954875E-2</v>
      </c>
      <c r="L11" s="19">
        <v>6.1072477149895402E-2</v>
      </c>
      <c r="M11" s="19"/>
      <c r="N11" s="19">
        <v>6.6125071594142798E-2</v>
      </c>
      <c r="O11" s="19">
        <v>3.71150764082653E-2</v>
      </c>
      <c r="P11" s="19">
        <v>6.0023430733618197E-2</v>
      </c>
      <c r="Q11" s="19">
        <v>9.8303184355647999E-2</v>
      </c>
      <c r="R11" s="19">
        <v>6.6409322194050296E-2</v>
      </c>
      <c r="S11" s="19">
        <v>0.37491353447993803</v>
      </c>
      <c r="T11" s="19">
        <v>7.4311760324855796E-3</v>
      </c>
      <c r="U11" s="19">
        <v>0</v>
      </c>
      <c r="V11" s="19">
        <v>5.0752651584685199E-2</v>
      </c>
      <c r="W11" s="19">
        <v>3.2398500514241001E-2</v>
      </c>
      <c r="X11" s="19">
        <v>0.165944771391592</v>
      </c>
      <c r="Y11" s="19">
        <v>0</v>
      </c>
      <c r="Z11" s="19">
        <v>0</v>
      </c>
      <c r="AA11" s="19">
        <v>7.4431211230113897E-2</v>
      </c>
      <c r="AB11" s="19">
        <v>9.3459126835868697E-2</v>
      </c>
      <c r="AC11" s="19">
        <v>0</v>
      </c>
      <c r="AD11" s="19">
        <v>0</v>
      </c>
      <c r="AE11" s="19" t="s">
        <v>85</v>
      </c>
      <c r="AF11" s="19">
        <v>0</v>
      </c>
      <c r="AG11" s="19">
        <v>0.51936326632136998</v>
      </c>
      <c r="AH11" s="19" t="s">
        <v>85</v>
      </c>
      <c r="AI11" s="19"/>
      <c r="AJ11" s="19">
        <v>4.25107799362483E-2</v>
      </c>
      <c r="AK11" s="19">
        <v>5.8496367626597302E-2</v>
      </c>
      <c r="AL11" s="19"/>
      <c r="AM11" s="19">
        <v>5.3420239131787998E-2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M16"/>
  <sheetViews>
    <sheetView showGridLines="0" workbookViewId="0">
      <pane xSplit="2" topLeftCell="H1" activePane="topRight" state="frozen"/>
      <selection pane="topRight" activeCell="D2" sqref="D2:AJ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186</v>
      </c>
      <c r="C9" s="17">
        <v>0.75172883971604998</v>
      </c>
      <c r="D9" s="17">
        <v>0.76076894836829101</v>
      </c>
      <c r="E9" s="17">
        <v>0.74253006654456699</v>
      </c>
      <c r="F9" s="17"/>
      <c r="G9" s="17">
        <v>0.76675845852726698</v>
      </c>
      <c r="H9" s="17">
        <v>0.81646782480821001</v>
      </c>
      <c r="I9" s="17">
        <v>0.81979376290280004</v>
      </c>
      <c r="J9" s="17">
        <v>0.82298218176675897</v>
      </c>
      <c r="K9" s="17">
        <v>0.69494902502063705</v>
      </c>
      <c r="L9" s="17">
        <v>0.47973122912257898</v>
      </c>
      <c r="M9" s="17"/>
      <c r="N9" s="17">
        <v>0.58039730426144298</v>
      </c>
      <c r="O9" s="17">
        <v>0.77202493885708301</v>
      </c>
      <c r="P9" s="17">
        <v>0.72063004957372301</v>
      </c>
      <c r="Q9" s="17">
        <v>0.73682349348443399</v>
      </c>
      <c r="R9" s="17">
        <v>0.90435134930972105</v>
      </c>
      <c r="S9" s="17">
        <v>1</v>
      </c>
      <c r="T9" s="17">
        <v>0.703117175969599</v>
      </c>
      <c r="U9" s="17">
        <v>0.48811356515386101</v>
      </c>
      <c r="V9" s="17">
        <v>0.70050728321786804</v>
      </c>
      <c r="W9" s="17">
        <v>0.88701997935349697</v>
      </c>
      <c r="X9" s="17">
        <v>0.68760652874638295</v>
      </c>
      <c r="Y9" s="17">
        <v>0.57137396603981605</v>
      </c>
      <c r="Z9" s="17">
        <v>0.59230816119742702</v>
      </c>
      <c r="AA9" s="17">
        <v>0.66080765884548698</v>
      </c>
      <c r="AB9" s="17">
        <v>0.78298407476076703</v>
      </c>
      <c r="AC9" s="17">
        <v>0.508064666877309</v>
      </c>
      <c r="AD9" s="17">
        <v>0.89952348787338898</v>
      </c>
      <c r="AE9" s="17" t="s">
        <v>85</v>
      </c>
      <c r="AF9" s="17">
        <v>1</v>
      </c>
      <c r="AG9" s="17">
        <v>1</v>
      </c>
      <c r="AH9" s="17" t="s">
        <v>85</v>
      </c>
      <c r="AI9" s="17"/>
      <c r="AJ9" s="17">
        <v>0.85512260772541604</v>
      </c>
      <c r="AK9" s="17">
        <v>0.66852280847911305</v>
      </c>
      <c r="AL9" s="17"/>
      <c r="AM9" s="17">
        <v>0.75172883971604998</v>
      </c>
    </row>
    <row r="10" spans="2:39" x14ac:dyDescent="0.35">
      <c r="B10" s="18" t="s">
        <v>187</v>
      </c>
      <c r="C10" s="17">
        <v>0.17233808711807799</v>
      </c>
      <c r="D10" s="17">
        <v>0.16766376060152999</v>
      </c>
      <c r="E10" s="17">
        <v>0.17740446168712101</v>
      </c>
      <c r="F10" s="17"/>
      <c r="G10" s="17">
        <v>0.16317305196080201</v>
      </c>
      <c r="H10" s="17">
        <v>9.2103877965095601E-2</v>
      </c>
      <c r="I10" s="17">
        <v>8.5828600988673606E-2</v>
      </c>
      <c r="J10" s="17">
        <v>0.119771227168639</v>
      </c>
      <c r="K10" s="17">
        <v>0.18956916595453799</v>
      </c>
      <c r="L10" s="17">
        <v>0.52026877087742096</v>
      </c>
      <c r="M10" s="17"/>
      <c r="N10" s="17">
        <v>0.35347762414441403</v>
      </c>
      <c r="O10" s="17">
        <v>0.132807482111932</v>
      </c>
      <c r="P10" s="17">
        <v>0.14489663825350799</v>
      </c>
      <c r="Q10" s="17">
        <v>0.23724097804566899</v>
      </c>
      <c r="R10" s="17">
        <v>5.7071345703749603E-2</v>
      </c>
      <c r="S10" s="17">
        <v>0</v>
      </c>
      <c r="T10" s="17">
        <v>0.23480769523150599</v>
      </c>
      <c r="U10" s="17">
        <v>0.51188643484613905</v>
      </c>
      <c r="V10" s="17">
        <v>8.7737665367112805E-2</v>
      </c>
      <c r="W10" s="17">
        <v>7.3864900849678797E-2</v>
      </c>
      <c r="X10" s="17">
        <v>0.31239347125361699</v>
      </c>
      <c r="Y10" s="17">
        <v>0.36097125884131698</v>
      </c>
      <c r="Z10" s="17">
        <v>0.34833219701124901</v>
      </c>
      <c r="AA10" s="17">
        <v>0.33919234115451302</v>
      </c>
      <c r="AB10" s="17">
        <v>0.11795862280302399</v>
      </c>
      <c r="AC10" s="17">
        <v>0.15881084183705599</v>
      </c>
      <c r="AD10" s="17">
        <v>0</v>
      </c>
      <c r="AE10" s="17" t="s">
        <v>85</v>
      </c>
      <c r="AF10" s="17">
        <v>0</v>
      </c>
      <c r="AG10" s="17">
        <v>0</v>
      </c>
      <c r="AH10" s="17" t="s">
        <v>85</v>
      </c>
      <c r="AI10" s="17"/>
      <c r="AJ10" s="17">
        <v>6.5453803509488803E-2</v>
      </c>
      <c r="AK10" s="17">
        <v>0.25656893452455198</v>
      </c>
      <c r="AL10" s="17"/>
      <c r="AM10" s="17">
        <v>0.17233808711807799</v>
      </c>
    </row>
    <row r="11" spans="2:39" x14ac:dyDescent="0.35">
      <c r="B11" s="18" t="s">
        <v>62</v>
      </c>
      <c r="C11" s="19">
        <v>7.5933073165872306E-2</v>
      </c>
      <c r="D11" s="19">
        <v>7.1567291030178698E-2</v>
      </c>
      <c r="E11" s="19">
        <v>8.0065471768311997E-2</v>
      </c>
      <c r="F11" s="19"/>
      <c r="G11" s="19">
        <v>7.0068489511931106E-2</v>
      </c>
      <c r="H11" s="19">
        <v>9.1428297226694197E-2</v>
      </c>
      <c r="I11" s="19">
        <v>9.4377636108525995E-2</v>
      </c>
      <c r="J11" s="19">
        <v>5.7246591064601497E-2</v>
      </c>
      <c r="K11" s="19">
        <v>0.11548180902482499</v>
      </c>
      <c r="L11" s="19">
        <v>0</v>
      </c>
      <c r="M11" s="19"/>
      <c r="N11" s="19">
        <v>6.6125071594142798E-2</v>
      </c>
      <c r="O11" s="19">
        <v>9.5167579030985897E-2</v>
      </c>
      <c r="P11" s="19">
        <v>0.13447331217276901</v>
      </c>
      <c r="Q11" s="19">
        <v>2.5935528469897402E-2</v>
      </c>
      <c r="R11" s="19">
        <v>3.85773049865294E-2</v>
      </c>
      <c r="S11" s="19">
        <v>0</v>
      </c>
      <c r="T11" s="19">
        <v>6.2075128798894701E-2</v>
      </c>
      <c r="U11" s="19">
        <v>0</v>
      </c>
      <c r="V11" s="19">
        <v>0.21175505141501899</v>
      </c>
      <c r="W11" s="19">
        <v>3.9115119796824097E-2</v>
      </c>
      <c r="X11" s="19">
        <v>0</v>
      </c>
      <c r="Y11" s="19">
        <v>6.7654775118867305E-2</v>
      </c>
      <c r="Z11" s="19">
        <v>5.9359641791324497E-2</v>
      </c>
      <c r="AA11" s="19">
        <v>0</v>
      </c>
      <c r="AB11" s="19">
        <v>9.9057302436209096E-2</v>
      </c>
      <c r="AC11" s="19">
        <v>0.33312449128563398</v>
      </c>
      <c r="AD11" s="19">
        <v>0.100476512126611</v>
      </c>
      <c r="AE11" s="19" t="s">
        <v>85</v>
      </c>
      <c r="AF11" s="19">
        <v>0</v>
      </c>
      <c r="AG11" s="19">
        <v>0</v>
      </c>
      <c r="AH11" s="19" t="s">
        <v>85</v>
      </c>
      <c r="AI11" s="19"/>
      <c r="AJ11" s="19">
        <v>7.9423588765095005E-2</v>
      </c>
      <c r="AK11" s="19">
        <v>7.4908256996335604E-2</v>
      </c>
      <c r="AL11" s="19"/>
      <c r="AM11" s="19">
        <v>7.5933073165872306E-2</v>
      </c>
    </row>
    <row r="12" spans="2:39" x14ac:dyDescent="0.35">
      <c r="B12" s="16" t="s">
        <v>87</v>
      </c>
      <c r="G12" s="33">
        <f>SUM((G9*G8)+(H9*H8)+(I9*I8))/SUM(G8:I8)</f>
        <v>0.8068590652640546</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M16"/>
  <sheetViews>
    <sheetView showGridLines="0" topLeftCell="A2" workbookViewId="0">
      <pane xSplit="2" topLeftCell="C1" activePane="topRight" state="frozen"/>
      <selection pane="topRight" activeCell="H10" sqref="H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186</v>
      </c>
      <c r="C9" s="17">
        <v>0.71647624761074902</v>
      </c>
      <c r="D9" s="17">
        <v>0.76172539362561398</v>
      </c>
      <c r="E9" s="17">
        <v>0.67719614429722996</v>
      </c>
      <c r="F9" s="17"/>
      <c r="G9" s="17">
        <v>0.75310310871317998</v>
      </c>
      <c r="H9" s="17">
        <v>0.69415008934400102</v>
      </c>
      <c r="I9" s="17">
        <v>0.74019092143611698</v>
      </c>
      <c r="J9" s="17">
        <v>0.77216647485129597</v>
      </c>
      <c r="K9" s="17">
        <v>0.693642821576133</v>
      </c>
      <c r="L9" s="17">
        <v>0.62536775816353196</v>
      </c>
      <c r="M9" s="17"/>
      <c r="N9" s="17">
        <v>0.76335836509619703</v>
      </c>
      <c r="O9" s="17">
        <v>0.68431556264994997</v>
      </c>
      <c r="P9" s="17">
        <v>0.66920376735221698</v>
      </c>
      <c r="Q9" s="17">
        <v>0.838290743428596</v>
      </c>
      <c r="R9" s="17">
        <v>0.81093224167797495</v>
      </c>
      <c r="S9" s="17">
        <v>0.780865674925599</v>
      </c>
      <c r="T9" s="17">
        <v>0.64421400614253599</v>
      </c>
      <c r="U9" s="17">
        <v>0.44179507939130902</v>
      </c>
      <c r="V9" s="17">
        <v>0.70193708462626103</v>
      </c>
      <c r="W9" s="17">
        <v>0.80406686898833701</v>
      </c>
      <c r="X9" s="17">
        <v>0.67785849298159995</v>
      </c>
      <c r="Y9" s="17">
        <v>0.74488882697062597</v>
      </c>
      <c r="Z9" s="17">
        <v>0.54429637675248599</v>
      </c>
      <c r="AA9" s="17">
        <v>0.85558636141156297</v>
      </c>
      <c r="AB9" s="17">
        <v>0.52016069437875201</v>
      </c>
      <c r="AC9" s="17">
        <v>0.57655791547757596</v>
      </c>
      <c r="AD9" s="17">
        <v>0.89952348787338898</v>
      </c>
      <c r="AE9" s="17" t="s">
        <v>85</v>
      </c>
      <c r="AF9" s="17">
        <v>1</v>
      </c>
      <c r="AG9" s="17">
        <v>1</v>
      </c>
      <c r="AH9" s="17" t="s">
        <v>85</v>
      </c>
      <c r="AI9" s="17"/>
      <c r="AJ9" s="17">
        <v>0.77846207481931495</v>
      </c>
      <c r="AK9" s="17">
        <v>0.66865831326151404</v>
      </c>
      <c r="AL9" s="17"/>
      <c r="AM9" s="17">
        <v>0.71647624761074902</v>
      </c>
    </row>
    <row r="10" spans="2:39" x14ac:dyDescent="0.35">
      <c r="B10" s="18" t="s">
        <v>187</v>
      </c>
      <c r="C10" s="17">
        <v>0.14201964749797899</v>
      </c>
      <c r="D10" s="17">
        <v>0.15746675925908399</v>
      </c>
      <c r="E10" s="17">
        <v>0.13029411544951999</v>
      </c>
      <c r="F10" s="17"/>
      <c r="G10" s="17">
        <v>0.128828601836151</v>
      </c>
      <c r="H10" s="17">
        <v>0.13692964943482</v>
      </c>
      <c r="I10" s="17">
        <v>0.14132474042214299</v>
      </c>
      <c r="J10" s="17">
        <v>0.1086094864511</v>
      </c>
      <c r="K10" s="17">
        <v>0.21501069945076901</v>
      </c>
      <c r="L10" s="17">
        <v>0.122354125113725</v>
      </c>
      <c r="M10" s="17"/>
      <c r="N10" s="17">
        <v>0.17051656330966</v>
      </c>
      <c r="O10" s="17">
        <v>0.119711954295158</v>
      </c>
      <c r="P10" s="17">
        <v>0.151315310205798</v>
      </c>
      <c r="Q10" s="17">
        <v>0.10941866436129399</v>
      </c>
      <c r="R10" s="17">
        <v>0.16380402655038101</v>
      </c>
      <c r="S10" s="17">
        <v>0</v>
      </c>
      <c r="T10" s="17">
        <v>0.175872139543963</v>
      </c>
      <c r="U10" s="17">
        <v>0.14582339235387101</v>
      </c>
      <c r="V10" s="17">
        <v>0.210325250006626</v>
      </c>
      <c r="W10" s="17">
        <v>9.8655604048442105E-2</v>
      </c>
      <c r="X10" s="17">
        <v>0.156196735626809</v>
      </c>
      <c r="Y10" s="17">
        <v>9.6235043164080006E-2</v>
      </c>
      <c r="Z10" s="17">
        <v>0.35373176884126101</v>
      </c>
      <c r="AA10" s="17">
        <v>0.144413638588437</v>
      </c>
      <c r="AB10" s="17">
        <v>0.29292105194951101</v>
      </c>
      <c r="AC10" s="17">
        <v>0</v>
      </c>
      <c r="AD10" s="17">
        <v>0</v>
      </c>
      <c r="AE10" s="17" t="s">
        <v>85</v>
      </c>
      <c r="AF10" s="17">
        <v>0</v>
      </c>
      <c r="AG10" s="17">
        <v>0</v>
      </c>
      <c r="AH10" s="17" t="s">
        <v>85</v>
      </c>
      <c r="AI10" s="17"/>
      <c r="AJ10" s="17">
        <v>0.117507997217991</v>
      </c>
      <c r="AK10" s="17">
        <v>0.16138154155242901</v>
      </c>
      <c r="AL10" s="17"/>
      <c r="AM10" s="17">
        <v>0.14201964749797899</v>
      </c>
    </row>
    <row r="11" spans="2:39" x14ac:dyDescent="0.35">
      <c r="B11" s="18" t="s">
        <v>62</v>
      </c>
      <c r="C11" s="19">
        <v>0.14150410489127199</v>
      </c>
      <c r="D11" s="19">
        <v>8.08078471153027E-2</v>
      </c>
      <c r="E11" s="19">
        <v>0.19250974025324999</v>
      </c>
      <c r="F11" s="19"/>
      <c r="G11" s="19">
        <v>0.118068289450669</v>
      </c>
      <c r="H11" s="19">
        <v>0.16892026122117901</v>
      </c>
      <c r="I11" s="19">
        <v>0.11848433814174</v>
      </c>
      <c r="J11" s="19">
        <v>0.11922403869760401</v>
      </c>
      <c r="K11" s="19">
        <v>9.1346478973097806E-2</v>
      </c>
      <c r="L11" s="19">
        <v>0.25227811672274397</v>
      </c>
      <c r="M11" s="19"/>
      <c r="N11" s="19">
        <v>6.6125071594142798E-2</v>
      </c>
      <c r="O11" s="19">
        <v>0.19597248305489301</v>
      </c>
      <c r="P11" s="19">
        <v>0.17948092244198499</v>
      </c>
      <c r="Q11" s="19">
        <v>5.2290592210109399E-2</v>
      </c>
      <c r="R11" s="19">
        <v>2.5263731771643899E-2</v>
      </c>
      <c r="S11" s="19">
        <v>0.219134325074401</v>
      </c>
      <c r="T11" s="19">
        <v>0.17991385431350099</v>
      </c>
      <c r="U11" s="19">
        <v>0.41238152825482</v>
      </c>
      <c r="V11" s="19">
        <v>8.7737665367112805E-2</v>
      </c>
      <c r="W11" s="19">
        <v>9.7277526963220604E-2</v>
      </c>
      <c r="X11" s="19">
        <v>0.165944771391592</v>
      </c>
      <c r="Y11" s="19">
        <v>0.15887612986529401</v>
      </c>
      <c r="Z11" s="19">
        <v>0.101971854406253</v>
      </c>
      <c r="AA11" s="19">
        <v>0</v>
      </c>
      <c r="AB11" s="19">
        <v>0.18691825367173701</v>
      </c>
      <c r="AC11" s="19">
        <v>0.42344208452242299</v>
      </c>
      <c r="AD11" s="19">
        <v>0.100476512126611</v>
      </c>
      <c r="AE11" s="19" t="s">
        <v>85</v>
      </c>
      <c r="AF11" s="19">
        <v>0</v>
      </c>
      <c r="AG11" s="19">
        <v>0</v>
      </c>
      <c r="AH11" s="19" t="s">
        <v>85</v>
      </c>
      <c r="AI11" s="19"/>
      <c r="AJ11" s="19">
        <v>0.104029927962693</v>
      </c>
      <c r="AK11" s="19">
        <v>0.16996014518605701</v>
      </c>
      <c r="AL11" s="19"/>
      <c r="AM11" s="19">
        <v>0.14150410489127199</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556</v>
      </c>
      <c r="D7" s="10">
        <v>269</v>
      </c>
      <c r="E7" s="10">
        <v>286</v>
      </c>
      <c r="F7" s="10"/>
      <c r="G7" s="10">
        <v>103</v>
      </c>
      <c r="H7" s="10">
        <v>128</v>
      </c>
      <c r="I7" s="10">
        <v>134</v>
      </c>
      <c r="J7" s="10">
        <v>111</v>
      </c>
      <c r="K7" s="10">
        <v>59</v>
      </c>
      <c r="L7" s="10">
        <v>21</v>
      </c>
      <c r="M7" s="10"/>
      <c r="N7" s="10">
        <v>16</v>
      </c>
      <c r="O7" s="10">
        <v>118</v>
      </c>
      <c r="P7" s="10">
        <v>99</v>
      </c>
      <c r="Q7" s="10">
        <v>46</v>
      </c>
      <c r="R7" s="10">
        <v>56</v>
      </c>
      <c r="S7" s="10">
        <v>9</v>
      </c>
      <c r="T7" s="10">
        <v>73</v>
      </c>
      <c r="U7" s="10">
        <v>8</v>
      </c>
      <c r="V7" s="10">
        <v>10</v>
      </c>
      <c r="W7" s="10">
        <v>58</v>
      </c>
      <c r="X7" s="10">
        <v>5</v>
      </c>
      <c r="Y7" s="10">
        <v>7</v>
      </c>
      <c r="Z7" s="10">
        <v>10</v>
      </c>
      <c r="AA7" s="10">
        <v>11</v>
      </c>
      <c r="AB7" s="10">
        <v>8</v>
      </c>
      <c r="AC7" s="10">
        <v>9</v>
      </c>
      <c r="AD7" s="10">
        <v>10</v>
      </c>
      <c r="AE7" s="10" t="s">
        <v>84</v>
      </c>
      <c r="AF7" s="10">
        <v>1</v>
      </c>
      <c r="AG7" s="10">
        <v>2</v>
      </c>
      <c r="AH7" s="10" t="s">
        <v>84</v>
      </c>
      <c r="AI7" s="10"/>
      <c r="AJ7" s="10">
        <v>319</v>
      </c>
      <c r="AK7" s="10">
        <v>229</v>
      </c>
      <c r="AL7" s="10"/>
      <c r="AM7" s="10">
        <v>556</v>
      </c>
    </row>
    <row r="8" spans="2:39" ht="30" customHeight="1" x14ac:dyDescent="0.35">
      <c r="B8" s="11" t="s">
        <v>20</v>
      </c>
      <c r="C8" s="11">
        <v>489</v>
      </c>
      <c r="D8" s="11">
        <v>227</v>
      </c>
      <c r="E8" s="11">
        <v>261</v>
      </c>
      <c r="F8" s="11"/>
      <c r="G8" s="11">
        <v>60</v>
      </c>
      <c r="H8" s="11">
        <v>101</v>
      </c>
      <c r="I8" s="11">
        <v>119</v>
      </c>
      <c r="J8" s="11">
        <v>79</v>
      </c>
      <c r="K8" s="11">
        <v>68</v>
      </c>
      <c r="L8" s="11">
        <v>60</v>
      </c>
      <c r="M8" s="11"/>
      <c r="N8" s="11">
        <v>22</v>
      </c>
      <c r="O8" s="11">
        <v>98</v>
      </c>
      <c r="P8" s="11">
        <v>72</v>
      </c>
      <c r="Q8" s="11">
        <v>43</v>
      </c>
      <c r="R8" s="11">
        <v>47</v>
      </c>
      <c r="S8" s="11">
        <v>7</v>
      </c>
      <c r="T8" s="11">
        <v>60</v>
      </c>
      <c r="U8" s="11">
        <v>7</v>
      </c>
      <c r="V8" s="11">
        <v>15</v>
      </c>
      <c r="W8" s="11">
        <v>52</v>
      </c>
      <c r="X8" s="11">
        <v>10</v>
      </c>
      <c r="Y8" s="11">
        <v>7</v>
      </c>
      <c r="Z8" s="11">
        <v>11</v>
      </c>
      <c r="AA8" s="11">
        <v>11</v>
      </c>
      <c r="AB8" s="11">
        <v>8</v>
      </c>
      <c r="AC8" s="11">
        <v>6</v>
      </c>
      <c r="AD8" s="11">
        <v>9</v>
      </c>
      <c r="AE8" s="11" t="s">
        <v>84</v>
      </c>
      <c r="AF8" s="11">
        <v>2</v>
      </c>
      <c r="AG8" s="11">
        <v>2</v>
      </c>
      <c r="AH8" s="11" t="s">
        <v>84</v>
      </c>
      <c r="AI8" s="11"/>
      <c r="AJ8" s="11">
        <v>212</v>
      </c>
      <c r="AK8" s="11">
        <v>270</v>
      </c>
      <c r="AL8" s="11"/>
      <c r="AM8" s="11">
        <v>489</v>
      </c>
    </row>
    <row r="9" spans="2:39" ht="29" x14ac:dyDescent="0.35">
      <c r="B9" s="18" t="s">
        <v>194</v>
      </c>
      <c r="C9" s="17">
        <v>0.73648367064254605</v>
      </c>
      <c r="D9" s="17">
        <v>0.73869270724074898</v>
      </c>
      <c r="E9" s="17">
        <v>0.73384530699699801</v>
      </c>
      <c r="F9" s="17"/>
      <c r="G9" s="17">
        <v>0.70253006994864198</v>
      </c>
      <c r="H9" s="17">
        <v>0.74335950554362495</v>
      </c>
      <c r="I9" s="17">
        <v>0.786202092728428</v>
      </c>
      <c r="J9" s="17">
        <v>0.75816322173768202</v>
      </c>
      <c r="K9" s="17">
        <v>0.69005628875072</v>
      </c>
      <c r="L9" s="17">
        <v>0.68430502667118698</v>
      </c>
      <c r="M9" s="17"/>
      <c r="N9" s="17">
        <v>0.79873531840779699</v>
      </c>
      <c r="O9" s="17">
        <v>0.73278048761251402</v>
      </c>
      <c r="P9" s="17">
        <v>0.79900766640877796</v>
      </c>
      <c r="Q9" s="17">
        <v>0.66159580865493695</v>
      </c>
      <c r="R9" s="17">
        <v>0.690705851710256</v>
      </c>
      <c r="S9" s="17">
        <v>0.79824549247642296</v>
      </c>
      <c r="T9" s="17">
        <v>0.73611060652836102</v>
      </c>
      <c r="U9" s="17">
        <v>0.850474901815643</v>
      </c>
      <c r="V9" s="17">
        <v>0.70341250167555402</v>
      </c>
      <c r="W9" s="17">
        <v>0.84547133930940199</v>
      </c>
      <c r="X9" s="17">
        <v>0.51571281479652697</v>
      </c>
      <c r="Y9" s="17">
        <v>0.49262087123015502</v>
      </c>
      <c r="Z9" s="17">
        <v>0.67252528335390205</v>
      </c>
      <c r="AA9" s="17">
        <v>0.71247024032599304</v>
      </c>
      <c r="AB9" s="17">
        <v>0.83095379583033002</v>
      </c>
      <c r="AC9" s="17">
        <v>0.54262455424899203</v>
      </c>
      <c r="AD9" s="17">
        <v>0.57733730563265095</v>
      </c>
      <c r="AE9" s="17" t="s">
        <v>85</v>
      </c>
      <c r="AF9" s="17">
        <v>1</v>
      </c>
      <c r="AG9" s="17">
        <v>0.51936326632136998</v>
      </c>
      <c r="AH9" s="17" t="s">
        <v>85</v>
      </c>
      <c r="AI9" s="17"/>
      <c r="AJ9" s="17">
        <v>0.80811643388119603</v>
      </c>
      <c r="AK9" s="17">
        <v>0.67415960562347499</v>
      </c>
      <c r="AL9" s="17"/>
      <c r="AM9" s="17">
        <v>0.73648367064254605</v>
      </c>
    </row>
    <row r="10" spans="2:39" x14ac:dyDescent="0.35">
      <c r="B10" s="18" t="s">
        <v>195</v>
      </c>
      <c r="C10" s="17">
        <v>0.461571349807051</v>
      </c>
      <c r="D10" s="17">
        <v>0.48130448349258498</v>
      </c>
      <c r="E10" s="17">
        <v>0.44296404389822103</v>
      </c>
      <c r="F10" s="17"/>
      <c r="G10" s="17">
        <v>0.417446190741115</v>
      </c>
      <c r="H10" s="17">
        <v>0.51806085499358701</v>
      </c>
      <c r="I10" s="17">
        <v>0.45266827163766199</v>
      </c>
      <c r="J10" s="17">
        <v>0.385317492323833</v>
      </c>
      <c r="K10" s="17">
        <v>0.418178002971059</v>
      </c>
      <c r="L10" s="17">
        <v>0.57854149545795197</v>
      </c>
      <c r="M10" s="17"/>
      <c r="N10" s="17">
        <v>0.43714966915161102</v>
      </c>
      <c r="O10" s="17">
        <v>0.36977782177665502</v>
      </c>
      <c r="P10" s="17">
        <v>0.488324732791939</v>
      </c>
      <c r="Q10" s="17">
        <v>0.50147783466289098</v>
      </c>
      <c r="R10" s="17">
        <v>0.515823868579255</v>
      </c>
      <c r="S10" s="17">
        <v>0.37138042333605098</v>
      </c>
      <c r="T10" s="17">
        <v>0.38569858650580302</v>
      </c>
      <c r="U10" s="17">
        <v>0.43695907045336002</v>
      </c>
      <c r="V10" s="17">
        <v>0.48144482874224098</v>
      </c>
      <c r="W10" s="17">
        <v>0.52648566364551996</v>
      </c>
      <c r="X10" s="17">
        <v>0.48428718520347303</v>
      </c>
      <c r="Y10" s="17">
        <v>0.768254754012484</v>
      </c>
      <c r="Z10" s="17">
        <v>0.77694072490676802</v>
      </c>
      <c r="AA10" s="17">
        <v>0.62803079433637199</v>
      </c>
      <c r="AB10" s="17">
        <v>0.15292375783304801</v>
      </c>
      <c r="AC10" s="17">
        <v>0.29349611917514601</v>
      </c>
      <c r="AD10" s="17">
        <v>0.34142115594111799</v>
      </c>
      <c r="AE10" s="17" t="s">
        <v>85</v>
      </c>
      <c r="AF10" s="17">
        <v>1</v>
      </c>
      <c r="AG10" s="17">
        <v>1</v>
      </c>
      <c r="AH10" s="17" t="s">
        <v>85</v>
      </c>
      <c r="AI10" s="17"/>
      <c r="AJ10" s="17">
        <v>0.46619019694855202</v>
      </c>
      <c r="AK10" s="17">
        <v>0.45625898807689402</v>
      </c>
      <c r="AL10" s="17"/>
      <c r="AM10" s="17">
        <v>0.461571349807051</v>
      </c>
    </row>
    <row r="11" spans="2:39" x14ac:dyDescent="0.35">
      <c r="B11" s="18" t="s">
        <v>196</v>
      </c>
      <c r="C11" s="17">
        <v>0.42447144005277399</v>
      </c>
      <c r="D11" s="17">
        <v>0.40596553679984698</v>
      </c>
      <c r="E11" s="17">
        <v>0.43896913995597803</v>
      </c>
      <c r="F11" s="17"/>
      <c r="G11" s="17">
        <v>0.51753145897483899</v>
      </c>
      <c r="H11" s="17">
        <v>0.49601912612139698</v>
      </c>
      <c r="I11" s="17">
        <v>0.46140143889726598</v>
      </c>
      <c r="J11" s="17">
        <v>0.30070557714123802</v>
      </c>
      <c r="K11" s="17">
        <v>0.37340021373398402</v>
      </c>
      <c r="L11" s="17">
        <v>0.35875396798854298</v>
      </c>
      <c r="M11" s="17"/>
      <c r="N11" s="17">
        <v>0.27547041855472498</v>
      </c>
      <c r="O11" s="17">
        <v>0.36321944399981998</v>
      </c>
      <c r="P11" s="17">
        <v>0.39856465490149401</v>
      </c>
      <c r="Q11" s="17">
        <v>0.50652180736978103</v>
      </c>
      <c r="R11" s="17">
        <v>0.488842677349549</v>
      </c>
      <c r="S11" s="17">
        <v>0.28081498689726803</v>
      </c>
      <c r="T11" s="17">
        <v>0.52794432976418504</v>
      </c>
      <c r="U11" s="17">
        <v>0.59727184319365301</v>
      </c>
      <c r="V11" s="17">
        <v>0.38481704442003201</v>
      </c>
      <c r="W11" s="17">
        <v>0.44316041571944398</v>
      </c>
      <c r="X11" s="17">
        <v>0.24214359260173601</v>
      </c>
      <c r="Y11" s="17">
        <v>0.32853040036150599</v>
      </c>
      <c r="Z11" s="17">
        <v>0.40224874593930299</v>
      </c>
      <c r="AA11" s="17">
        <v>0.563482218737412</v>
      </c>
      <c r="AB11" s="17">
        <v>0.32196996200271799</v>
      </c>
      <c r="AC11" s="17">
        <v>0.29349611917514601</v>
      </c>
      <c r="AD11" s="17">
        <v>0.655866357054533</v>
      </c>
      <c r="AE11" s="17" t="s">
        <v>85</v>
      </c>
      <c r="AF11" s="17">
        <v>0</v>
      </c>
      <c r="AG11" s="17">
        <v>0</v>
      </c>
      <c r="AH11" s="17" t="s">
        <v>85</v>
      </c>
      <c r="AI11" s="17"/>
      <c r="AJ11" s="17">
        <v>0.445123489365436</v>
      </c>
      <c r="AK11" s="17">
        <v>0.40651886215997102</v>
      </c>
      <c r="AL11" s="17"/>
      <c r="AM11" s="17">
        <v>0.42447144005277399</v>
      </c>
    </row>
    <row r="12" spans="2:39" x14ac:dyDescent="0.35">
      <c r="B12" s="18" t="s">
        <v>62</v>
      </c>
      <c r="C12" s="17">
        <v>4.3653322566740198E-2</v>
      </c>
      <c r="D12" s="17">
        <v>1.81155931105614E-2</v>
      </c>
      <c r="E12" s="17">
        <v>6.5949303720152105E-2</v>
      </c>
      <c r="F12" s="17"/>
      <c r="G12" s="17">
        <v>1.7982996634571299E-2</v>
      </c>
      <c r="H12" s="17">
        <v>3.5018024819920598E-2</v>
      </c>
      <c r="I12" s="17">
        <v>4.1137525720199297E-2</v>
      </c>
      <c r="J12" s="17">
        <v>3.5341969593829799E-2</v>
      </c>
      <c r="K12" s="17">
        <v>0.131995976943903</v>
      </c>
      <c r="L12" s="17">
        <v>0</v>
      </c>
      <c r="M12" s="17"/>
      <c r="N12" s="17">
        <v>0</v>
      </c>
      <c r="O12" s="17">
        <v>8.3638031036172497E-2</v>
      </c>
      <c r="P12" s="17">
        <v>3.7912212291726401E-2</v>
      </c>
      <c r="Q12" s="17">
        <v>5.8128899322231899E-2</v>
      </c>
      <c r="R12" s="17">
        <v>9.2954636212698394E-2</v>
      </c>
      <c r="S12" s="17">
        <v>0</v>
      </c>
      <c r="T12" s="17">
        <v>2.3791263098411401E-2</v>
      </c>
      <c r="U12" s="17">
        <v>0</v>
      </c>
      <c r="V12" s="17">
        <v>0</v>
      </c>
      <c r="W12" s="17">
        <v>1.1935669723035201E-2</v>
      </c>
      <c r="X12" s="17">
        <v>0</v>
      </c>
      <c r="Y12" s="17">
        <v>0</v>
      </c>
      <c r="Z12" s="17">
        <v>0</v>
      </c>
      <c r="AA12" s="17">
        <v>0</v>
      </c>
      <c r="AB12" s="17">
        <v>0</v>
      </c>
      <c r="AC12" s="17">
        <v>0.248501908930748</v>
      </c>
      <c r="AD12" s="17">
        <v>0</v>
      </c>
      <c r="AE12" s="17" t="s">
        <v>85</v>
      </c>
      <c r="AF12" s="17">
        <v>0</v>
      </c>
      <c r="AG12" s="17">
        <v>0</v>
      </c>
      <c r="AH12" s="17" t="s">
        <v>85</v>
      </c>
      <c r="AI12" s="17"/>
      <c r="AJ12" s="17">
        <v>2.6520983166221999E-2</v>
      </c>
      <c r="AK12" s="17">
        <v>5.8116534510899702E-2</v>
      </c>
      <c r="AL12" s="17"/>
      <c r="AM12" s="17">
        <v>4.3653322566740198E-2</v>
      </c>
    </row>
    <row r="13" spans="2:39" x14ac:dyDescent="0.35">
      <c r="B13" s="18" t="s">
        <v>71</v>
      </c>
      <c r="C13" s="19">
        <v>1.6611782685322599E-2</v>
      </c>
      <c r="D13" s="19">
        <v>1.7416727868853999E-2</v>
      </c>
      <c r="E13" s="19">
        <v>1.59581684238226E-2</v>
      </c>
      <c r="F13" s="19"/>
      <c r="G13" s="19">
        <v>4.0401627458460598E-2</v>
      </c>
      <c r="H13" s="19">
        <v>6.1479446144692097E-3</v>
      </c>
      <c r="I13" s="19">
        <v>1.2658732325520099E-2</v>
      </c>
      <c r="J13" s="19">
        <v>3.0502950127185499E-2</v>
      </c>
      <c r="K13" s="19">
        <v>1.64048986320833E-2</v>
      </c>
      <c r="L13" s="19">
        <v>0</v>
      </c>
      <c r="M13" s="19"/>
      <c r="N13" s="19">
        <v>0</v>
      </c>
      <c r="O13" s="19">
        <v>3.73634587474709E-2</v>
      </c>
      <c r="P13" s="19">
        <v>1.80805564731496E-2</v>
      </c>
      <c r="Q13" s="19">
        <v>1.1043585742174599E-2</v>
      </c>
      <c r="R13" s="19">
        <v>2.7766519539200299E-2</v>
      </c>
      <c r="S13" s="19">
        <v>0</v>
      </c>
      <c r="T13" s="19">
        <v>0</v>
      </c>
      <c r="U13" s="19">
        <v>0</v>
      </c>
      <c r="V13" s="19">
        <v>0</v>
      </c>
      <c r="W13" s="19">
        <v>1.20189934060323E-2</v>
      </c>
      <c r="X13" s="19">
        <v>0</v>
      </c>
      <c r="Y13" s="19">
        <v>0</v>
      </c>
      <c r="Z13" s="19">
        <v>0</v>
      </c>
      <c r="AA13" s="19">
        <v>0</v>
      </c>
      <c r="AB13" s="19">
        <v>0</v>
      </c>
      <c r="AC13" s="19">
        <v>0.124250954465374</v>
      </c>
      <c r="AD13" s="19">
        <v>0</v>
      </c>
      <c r="AE13" s="19" t="s">
        <v>85</v>
      </c>
      <c r="AF13" s="19">
        <v>0</v>
      </c>
      <c r="AG13" s="19">
        <v>0</v>
      </c>
      <c r="AH13" s="19" t="s">
        <v>85</v>
      </c>
      <c r="AI13" s="19"/>
      <c r="AJ13" s="19">
        <v>1.64766194256874E-2</v>
      </c>
      <c r="AK13" s="19">
        <v>1.7097709989250101E-2</v>
      </c>
      <c r="AL13" s="19"/>
      <c r="AM13" s="19">
        <v>1.6611782685322599E-2</v>
      </c>
    </row>
    <row r="14" spans="2:39" x14ac:dyDescent="0.35">
      <c r="B14" s="16" t="s">
        <v>198</v>
      </c>
    </row>
    <row r="15" spans="2:39" x14ac:dyDescent="0.35">
      <c r="B15" t="s">
        <v>66</v>
      </c>
    </row>
    <row r="16" spans="2:39" x14ac:dyDescent="0.35">
      <c r="B16" t="s">
        <v>67</v>
      </c>
    </row>
    <row r="18" spans="2:2" x14ac:dyDescent="0.35">
      <c r="B18"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M23"/>
  <sheetViews>
    <sheetView showGridLines="0" topLeftCell="A13" workbookViewId="0">
      <pane xSplit="2" topLeftCell="C1" activePane="topRight" state="frozen"/>
      <selection pane="topRight" activeCell="D2" sqref="D2:AJ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199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111</v>
      </c>
      <c r="C9" s="17">
        <v>0.70697097022202204</v>
      </c>
      <c r="D9" s="17">
        <v>0.65178929642549099</v>
      </c>
      <c r="E9" s="17">
        <v>0.75036916617680904</v>
      </c>
      <c r="F9" s="17"/>
      <c r="G9" s="17">
        <v>0.71815021193417705</v>
      </c>
      <c r="H9" s="17">
        <v>0.80634554221335797</v>
      </c>
      <c r="I9" s="17">
        <v>0.73706736638944403</v>
      </c>
      <c r="J9" s="17">
        <v>0.71454290211676996</v>
      </c>
      <c r="K9" s="17">
        <v>0.65305296322169404</v>
      </c>
      <c r="L9" s="17">
        <v>0.534628311568491</v>
      </c>
      <c r="M9" s="17"/>
      <c r="N9" s="17">
        <v>0.70839171023636904</v>
      </c>
      <c r="O9" s="17">
        <v>0.77186773225578198</v>
      </c>
      <c r="P9" s="17">
        <v>0.57252329622748799</v>
      </c>
      <c r="Q9" s="17">
        <v>0.763837602597642</v>
      </c>
      <c r="R9" s="17">
        <v>0.76566492748576997</v>
      </c>
      <c r="S9" s="17">
        <v>0.53518832457712495</v>
      </c>
      <c r="T9" s="17">
        <v>0.62377558594760296</v>
      </c>
      <c r="U9" s="17">
        <v>0.85940956055292295</v>
      </c>
      <c r="V9" s="17">
        <v>0.45187233451058001</v>
      </c>
      <c r="W9" s="17">
        <v>0.84016858092847102</v>
      </c>
      <c r="X9" s="17">
        <v>1</v>
      </c>
      <c r="Y9" s="17">
        <v>0.13164961238883799</v>
      </c>
      <c r="Z9" s="17">
        <v>0.81779551367407</v>
      </c>
      <c r="AA9" s="17">
        <v>0.61260269133527501</v>
      </c>
      <c r="AB9" s="17">
        <v>0.75876399244710702</v>
      </c>
      <c r="AC9" s="17">
        <v>0.84118915816294304</v>
      </c>
      <c r="AD9" s="17">
        <v>0.50321690423122201</v>
      </c>
      <c r="AE9" s="17" t="s">
        <v>85</v>
      </c>
      <c r="AF9" s="17">
        <v>1</v>
      </c>
      <c r="AG9" s="17">
        <v>1</v>
      </c>
      <c r="AH9" s="17" t="s">
        <v>85</v>
      </c>
      <c r="AI9" s="17"/>
      <c r="AJ9" s="17">
        <v>0.79152412309618003</v>
      </c>
      <c r="AK9" s="17">
        <v>0.638566543328557</v>
      </c>
      <c r="AL9" s="17"/>
      <c r="AM9" s="17">
        <v>0.70697097022202204</v>
      </c>
    </row>
    <row r="10" spans="2:39" x14ac:dyDescent="0.35">
      <c r="B10" s="18" t="s">
        <v>112</v>
      </c>
      <c r="C10" s="17">
        <v>0.44646694215773902</v>
      </c>
      <c r="D10" s="17">
        <v>0.43874957851889002</v>
      </c>
      <c r="E10" s="17">
        <v>0.45597340676904402</v>
      </c>
      <c r="F10" s="17"/>
      <c r="G10" s="17">
        <v>0.44283269415419102</v>
      </c>
      <c r="H10" s="17">
        <v>0.46284993771851302</v>
      </c>
      <c r="I10" s="17">
        <v>0.49026429292695001</v>
      </c>
      <c r="J10" s="17">
        <v>0.51323630479988502</v>
      </c>
      <c r="K10" s="17">
        <v>0.48319797003245801</v>
      </c>
      <c r="L10" s="17">
        <v>0.21282049701605099</v>
      </c>
      <c r="M10" s="17"/>
      <c r="N10" s="17">
        <v>0.45385315489628503</v>
      </c>
      <c r="O10" s="17">
        <v>0.48728510731549701</v>
      </c>
      <c r="P10" s="17">
        <v>0.45925290624635601</v>
      </c>
      <c r="Q10" s="17">
        <v>0.52237939714577897</v>
      </c>
      <c r="R10" s="17">
        <v>0.37010680791440498</v>
      </c>
      <c r="S10" s="17">
        <v>0.29190661136403101</v>
      </c>
      <c r="T10" s="17">
        <v>0.405611575680979</v>
      </c>
      <c r="U10" s="17">
        <v>0.140590439447078</v>
      </c>
      <c r="V10" s="17">
        <v>0.38813358036421403</v>
      </c>
      <c r="W10" s="17">
        <v>0.433074120007297</v>
      </c>
      <c r="X10" s="17">
        <v>0.52646306090279804</v>
      </c>
      <c r="Y10" s="17">
        <v>0.445488805864243</v>
      </c>
      <c r="Z10" s="17">
        <v>0.388870747326857</v>
      </c>
      <c r="AA10" s="17">
        <v>0.45633797597119602</v>
      </c>
      <c r="AB10" s="17">
        <v>0.71991642451577298</v>
      </c>
      <c r="AC10" s="17">
        <v>0.66624898257126797</v>
      </c>
      <c r="AD10" s="17">
        <v>0.52371776900435196</v>
      </c>
      <c r="AE10" s="17" t="s">
        <v>85</v>
      </c>
      <c r="AF10" s="17">
        <v>0</v>
      </c>
      <c r="AG10" s="17">
        <v>0.51936326632136998</v>
      </c>
      <c r="AH10" s="17" t="s">
        <v>85</v>
      </c>
      <c r="AI10" s="17"/>
      <c r="AJ10" s="17">
        <v>0.53200041682451904</v>
      </c>
      <c r="AK10" s="17">
        <v>0.37784451015558101</v>
      </c>
      <c r="AL10" s="17"/>
      <c r="AM10" s="17">
        <v>0.44646694215773902</v>
      </c>
    </row>
    <row r="11" spans="2:39" x14ac:dyDescent="0.35">
      <c r="B11" s="18" t="s">
        <v>113</v>
      </c>
      <c r="C11" s="17">
        <v>0.42008451729878499</v>
      </c>
      <c r="D11" s="17">
        <v>0.45240501121715998</v>
      </c>
      <c r="E11" s="17">
        <v>0.39641761748807203</v>
      </c>
      <c r="F11" s="17"/>
      <c r="G11" s="17">
        <v>0.51219355868767602</v>
      </c>
      <c r="H11" s="17">
        <v>0.41355106739077002</v>
      </c>
      <c r="I11" s="17">
        <v>0.41969467594013199</v>
      </c>
      <c r="J11" s="17">
        <v>0.41180074762999402</v>
      </c>
      <c r="K11" s="17">
        <v>0.35232996591017202</v>
      </c>
      <c r="L11" s="17">
        <v>0.42853915548170002</v>
      </c>
      <c r="M11" s="17"/>
      <c r="N11" s="17">
        <v>0.28117158847153001</v>
      </c>
      <c r="O11" s="17">
        <v>0.44868182271542301</v>
      </c>
      <c r="P11" s="17">
        <v>0.40648938246386201</v>
      </c>
      <c r="Q11" s="17">
        <v>0.50098417821331798</v>
      </c>
      <c r="R11" s="17">
        <v>0.34948234397550199</v>
      </c>
      <c r="S11" s="17">
        <v>0.780865674925599</v>
      </c>
      <c r="T11" s="17">
        <v>0.39619372828223598</v>
      </c>
      <c r="U11" s="17">
        <v>0.727752578705682</v>
      </c>
      <c r="V11" s="17">
        <v>0.369601701733976</v>
      </c>
      <c r="W11" s="17">
        <v>0.45850693510169999</v>
      </c>
      <c r="X11" s="17">
        <v>0.37026632527598902</v>
      </c>
      <c r="Y11" s="17">
        <v>0.38676078541821202</v>
      </c>
      <c r="Z11" s="17">
        <v>0.34469569704625302</v>
      </c>
      <c r="AA11" s="17">
        <v>0.187002463046652</v>
      </c>
      <c r="AB11" s="17">
        <v>0.35301078477408399</v>
      </c>
      <c r="AC11" s="17">
        <v>0.54262455424899203</v>
      </c>
      <c r="AD11" s="17">
        <v>0.23770567956807701</v>
      </c>
      <c r="AE11" s="17" t="s">
        <v>85</v>
      </c>
      <c r="AF11" s="17">
        <v>1</v>
      </c>
      <c r="AG11" s="17">
        <v>0.51936326632136998</v>
      </c>
      <c r="AH11" s="17" t="s">
        <v>85</v>
      </c>
      <c r="AI11" s="17"/>
      <c r="AJ11" s="17">
        <v>0.42278966016172098</v>
      </c>
      <c r="AK11" s="17">
        <v>0.42115335246827701</v>
      </c>
      <c r="AL11" s="17"/>
      <c r="AM11" s="17">
        <v>0.42008451729878499</v>
      </c>
    </row>
    <row r="12" spans="2:39" ht="29" x14ac:dyDescent="0.35">
      <c r="B12" s="18" t="s">
        <v>114</v>
      </c>
      <c r="C12" s="17">
        <v>0.31955923808748898</v>
      </c>
      <c r="D12" s="17">
        <v>0.27902381382957903</v>
      </c>
      <c r="E12" s="17">
        <v>0.352687303302198</v>
      </c>
      <c r="F12" s="17"/>
      <c r="G12" s="17">
        <v>0.30937172730062701</v>
      </c>
      <c r="H12" s="17">
        <v>0.400972330670539</v>
      </c>
      <c r="I12" s="17">
        <v>0.30892488718747901</v>
      </c>
      <c r="J12" s="17">
        <v>0.351326739364342</v>
      </c>
      <c r="K12" s="17">
        <v>0.30842747764517803</v>
      </c>
      <c r="L12" s="17">
        <v>0.194167394230775</v>
      </c>
      <c r="M12" s="17"/>
      <c r="N12" s="17">
        <v>0.585974767374696</v>
      </c>
      <c r="O12" s="17">
        <v>0.28841709241360097</v>
      </c>
      <c r="P12" s="17">
        <v>0.375616872965433</v>
      </c>
      <c r="Q12" s="17">
        <v>0.346930606067126</v>
      </c>
      <c r="R12" s="17">
        <v>0.411245495428264</v>
      </c>
      <c r="S12" s="17">
        <v>0.151165470167474</v>
      </c>
      <c r="T12" s="17">
        <v>0.26007519220451197</v>
      </c>
      <c r="U12" s="17">
        <v>0.18142030961689001</v>
      </c>
      <c r="V12" s="17">
        <v>0.312478819343813</v>
      </c>
      <c r="W12" s="17">
        <v>0.21644537925200999</v>
      </c>
      <c r="X12" s="17">
        <v>0.165944771391592</v>
      </c>
      <c r="Y12" s="17">
        <v>0.13164961238883799</v>
      </c>
      <c r="Z12" s="17">
        <v>0.38383111291313299</v>
      </c>
      <c r="AA12" s="17">
        <v>0.20113923541807599</v>
      </c>
      <c r="AB12" s="17">
        <v>0.39745652830575801</v>
      </c>
      <c r="AC12" s="17">
        <v>0.53692954336708798</v>
      </c>
      <c r="AD12" s="17">
        <v>7.9107613932273294E-2</v>
      </c>
      <c r="AE12" s="17" t="s">
        <v>85</v>
      </c>
      <c r="AF12" s="17">
        <v>1</v>
      </c>
      <c r="AG12" s="17">
        <v>1</v>
      </c>
      <c r="AH12" s="17" t="s">
        <v>85</v>
      </c>
      <c r="AI12" s="17"/>
      <c r="AJ12" s="17">
        <v>0.32149280004541197</v>
      </c>
      <c r="AK12" s="17">
        <v>0.31627688318304997</v>
      </c>
      <c r="AL12" s="17"/>
      <c r="AM12" s="17">
        <v>0.31955923808748898</v>
      </c>
    </row>
    <row r="13" spans="2:39" ht="29" x14ac:dyDescent="0.35">
      <c r="B13" s="18" t="s">
        <v>115</v>
      </c>
      <c r="C13" s="17">
        <v>0.317313281124041</v>
      </c>
      <c r="D13" s="17">
        <v>0.34419713701374199</v>
      </c>
      <c r="E13" s="17">
        <v>0.29487851658806002</v>
      </c>
      <c r="F13" s="17"/>
      <c r="G13" s="17">
        <v>0.32569707480375498</v>
      </c>
      <c r="H13" s="17">
        <v>0.35720148901993298</v>
      </c>
      <c r="I13" s="17">
        <v>0.342596996353491</v>
      </c>
      <c r="J13" s="17">
        <v>0.34882773557317798</v>
      </c>
      <c r="K13" s="17">
        <v>0.27529344943909301</v>
      </c>
      <c r="L13" s="17">
        <v>0.20638536013367301</v>
      </c>
      <c r="M13" s="17"/>
      <c r="N13" s="17">
        <v>0.19072910797055501</v>
      </c>
      <c r="O13" s="17">
        <v>0.34810121824728102</v>
      </c>
      <c r="P13" s="17">
        <v>0.31636103226302498</v>
      </c>
      <c r="Q13" s="17">
        <v>0.42866903611469698</v>
      </c>
      <c r="R13" s="17">
        <v>0.289166141847365</v>
      </c>
      <c r="S13" s="17">
        <v>0.25844342866123599</v>
      </c>
      <c r="T13" s="17">
        <v>0.35082444109065303</v>
      </c>
      <c r="U13" s="17">
        <v>0.28641383180094798</v>
      </c>
      <c r="V13" s="17">
        <v>0.26266153742190101</v>
      </c>
      <c r="W13" s="17">
        <v>0.26742248017550202</v>
      </c>
      <c r="X13" s="17">
        <v>0.20432155388439699</v>
      </c>
      <c r="Y13" s="17">
        <v>0.42862603396018401</v>
      </c>
      <c r="Z13" s="17">
        <v>0.206666261000927</v>
      </c>
      <c r="AA13" s="17">
        <v>0.45216269910938101</v>
      </c>
      <c r="AB13" s="17">
        <v>0.229733400024215</v>
      </c>
      <c r="AC13" s="17">
        <v>0.54199802810589404</v>
      </c>
      <c r="AD13" s="17">
        <v>0.21578835460260601</v>
      </c>
      <c r="AE13" s="17" t="s">
        <v>85</v>
      </c>
      <c r="AF13" s="17">
        <v>0</v>
      </c>
      <c r="AG13" s="17">
        <v>0.48063673367863002</v>
      </c>
      <c r="AH13" s="17" t="s">
        <v>85</v>
      </c>
      <c r="AI13" s="17"/>
      <c r="AJ13" s="17">
        <v>0.357953970870034</v>
      </c>
      <c r="AK13" s="17">
        <v>0.28429380286851202</v>
      </c>
      <c r="AL13" s="17"/>
      <c r="AM13" s="17">
        <v>0.317313281124041</v>
      </c>
    </row>
    <row r="14" spans="2:39" x14ac:dyDescent="0.35">
      <c r="B14" s="18" t="s">
        <v>116</v>
      </c>
      <c r="C14" s="17">
        <v>0.27618337744556498</v>
      </c>
      <c r="D14" s="17">
        <v>0.31926421034699198</v>
      </c>
      <c r="E14" s="17">
        <v>0.242636327838332</v>
      </c>
      <c r="F14" s="17"/>
      <c r="G14" s="17">
        <v>0.25342292942174299</v>
      </c>
      <c r="H14" s="17">
        <v>0.25883819432984001</v>
      </c>
      <c r="I14" s="17">
        <v>0.35725898612277002</v>
      </c>
      <c r="J14" s="17">
        <v>0.25552293355056199</v>
      </c>
      <c r="K14" s="17">
        <v>0.249283716048985</v>
      </c>
      <c r="L14" s="17">
        <v>0.22879488091601199</v>
      </c>
      <c r="M14" s="17"/>
      <c r="N14" s="17">
        <v>7.0327866419631194E-2</v>
      </c>
      <c r="O14" s="17">
        <v>0.30961887786596998</v>
      </c>
      <c r="P14" s="17">
        <v>0.34567773549312403</v>
      </c>
      <c r="Q14" s="17">
        <v>0.301000278511598</v>
      </c>
      <c r="R14" s="17">
        <v>0.29287066690395602</v>
      </c>
      <c r="S14" s="17">
        <v>0.39918456985779199</v>
      </c>
      <c r="T14" s="17">
        <v>0.25866982328882099</v>
      </c>
      <c r="U14" s="17">
        <v>0.23345564742529101</v>
      </c>
      <c r="V14" s="17">
        <v>0.38918035377132099</v>
      </c>
      <c r="W14" s="17">
        <v>0.119709023556061</v>
      </c>
      <c r="X14" s="17">
        <v>0.564839843395603</v>
      </c>
      <c r="Y14" s="17">
        <v>0.34348931048689801</v>
      </c>
      <c r="Z14" s="17">
        <v>0.1040494276891</v>
      </c>
      <c r="AA14" s="17">
        <v>0.38739730866472499</v>
      </c>
      <c r="AB14" s="17">
        <v>0.30563852673449299</v>
      </c>
      <c r="AC14" s="17">
        <v>0.20887353682026</v>
      </c>
      <c r="AD14" s="17">
        <v>0.25751178690279197</v>
      </c>
      <c r="AE14" s="17" t="s">
        <v>85</v>
      </c>
      <c r="AF14" s="17">
        <v>0</v>
      </c>
      <c r="AG14" s="17">
        <v>0</v>
      </c>
      <c r="AH14" s="17" t="s">
        <v>85</v>
      </c>
      <c r="AI14" s="17"/>
      <c r="AJ14" s="17">
        <v>0.33383149722337802</v>
      </c>
      <c r="AK14" s="17">
        <v>0.231521967322985</v>
      </c>
      <c r="AL14" s="17"/>
      <c r="AM14" s="17">
        <v>0.27618337744556498</v>
      </c>
    </row>
    <row r="15" spans="2:39" ht="29" x14ac:dyDescent="0.35">
      <c r="B15" s="18" t="s">
        <v>118</v>
      </c>
      <c r="C15" s="17">
        <v>0.233983635024998</v>
      </c>
      <c r="D15" s="17">
        <v>0.26501400593755398</v>
      </c>
      <c r="E15" s="17">
        <v>0.2100674491957</v>
      </c>
      <c r="F15" s="17"/>
      <c r="G15" s="17">
        <v>0.138373523371356</v>
      </c>
      <c r="H15" s="17">
        <v>0.19145920424305701</v>
      </c>
      <c r="I15" s="17">
        <v>0.20384742049715401</v>
      </c>
      <c r="J15" s="17">
        <v>0.22409759895249701</v>
      </c>
      <c r="K15" s="17">
        <v>0.32950472372296802</v>
      </c>
      <c r="L15" s="17">
        <v>0.35560427301363301</v>
      </c>
      <c r="M15" s="17"/>
      <c r="N15" s="17">
        <v>0.14204797303119801</v>
      </c>
      <c r="O15" s="17">
        <v>0.22879636051084001</v>
      </c>
      <c r="P15" s="17">
        <v>0.27120505284082602</v>
      </c>
      <c r="Q15" s="17">
        <v>0.20778145185827801</v>
      </c>
      <c r="R15" s="17">
        <v>0.16784809446462801</v>
      </c>
      <c r="S15" s="17">
        <v>0.32473782972216397</v>
      </c>
      <c r="T15" s="17">
        <v>0.33039304546954501</v>
      </c>
      <c r="U15" s="17">
        <v>0.25035697719311201</v>
      </c>
      <c r="V15" s="17">
        <v>0.38918035377132099</v>
      </c>
      <c r="W15" s="17">
        <v>0.225491741802401</v>
      </c>
      <c r="X15" s="17">
        <v>0.20432155388439699</v>
      </c>
      <c r="Y15" s="17">
        <v>0</v>
      </c>
      <c r="Z15" s="17">
        <v>0.1040494276891</v>
      </c>
      <c r="AA15" s="17">
        <v>0.23427295281964799</v>
      </c>
      <c r="AB15" s="17">
        <v>0.13627427318834701</v>
      </c>
      <c r="AC15" s="17">
        <v>0.124250954465374</v>
      </c>
      <c r="AD15" s="17">
        <v>0.39268478162447901</v>
      </c>
      <c r="AE15" s="17" t="s">
        <v>85</v>
      </c>
      <c r="AF15" s="17">
        <v>0</v>
      </c>
      <c r="AG15" s="17">
        <v>0</v>
      </c>
      <c r="AH15" s="17" t="s">
        <v>85</v>
      </c>
      <c r="AI15" s="17"/>
      <c r="AJ15" s="17">
        <v>0.215427640779353</v>
      </c>
      <c r="AK15" s="17">
        <v>0.24806833933584599</v>
      </c>
      <c r="AL15" s="17"/>
      <c r="AM15" s="17">
        <v>0.233983635024998</v>
      </c>
    </row>
    <row r="16" spans="2:39" x14ac:dyDescent="0.35">
      <c r="B16" s="18" t="s">
        <v>60</v>
      </c>
      <c r="C16" s="17">
        <v>0.18490766106076301</v>
      </c>
      <c r="D16" s="17">
        <v>0.21371875350627101</v>
      </c>
      <c r="E16" s="17">
        <v>0.162473905439076</v>
      </c>
      <c r="F16" s="17"/>
      <c r="G16" s="17">
        <v>0.19669770978210199</v>
      </c>
      <c r="H16" s="17">
        <v>0.21276695133206899</v>
      </c>
      <c r="I16" s="17">
        <v>0.199104547251203</v>
      </c>
      <c r="J16" s="17">
        <v>0.18215292685460499</v>
      </c>
      <c r="K16" s="17">
        <v>0.222591741222775</v>
      </c>
      <c r="L16" s="17">
        <v>6.18725075073858E-2</v>
      </c>
      <c r="M16" s="17"/>
      <c r="N16" s="17">
        <v>2.3551930730158099E-2</v>
      </c>
      <c r="O16" s="17">
        <v>0.150583862264662</v>
      </c>
      <c r="P16" s="17">
        <v>0.197644810929059</v>
      </c>
      <c r="Q16" s="17">
        <v>0.27469288081579701</v>
      </c>
      <c r="R16" s="17">
        <v>0.203084324965143</v>
      </c>
      <c r="S16" s="17">
        <v>0.25844342866123599</v>
      </c>
      <c r="T16" s="17">
        <v>0.27804685141025198</v>
      </c>
      <c r="U16" s="17">
        <v>0</v>
      </c>
      <c r="V16" s="17">
        <v>0.248634948707288</v>
      </c>
      <c r="W16" s="17">
        <v>0.136999444688607</v>
      </c>
      <c r="X16" s="17">
        <v>0</v>
      </c>
      <c r="Y16" s="17">
        <v>0.15887612986529401</v>
      </c>
      <c r="Z16" s="17">
        <v>0.22689427222370501</v>
      </c>
      <c r="AA16" s="17">
        <v>0.153124355845077</v>
      </c>
      <c r="AB16" s="17">
        <v>0.229733400024215</v>
      </c>
      <c r="AC16" s="17">
        <v>0.243433424191942</v>
      </c>
      <c r="AD16" s="17">
        <v>0.15766680109341299</v>
      </c>
      <c r="AE16" s="17" t="s">
        <v>85</v>
      </c>
      <c r="AF16" s="17">
        <v>0</v>
      </c>
      <c r="AG16" s="17">
        <v>1</v>
      </c>
      <c r="AH16" s="17" t="s">
        <v>85</v>
      </c>
      <c r="AI16" s="17"/>
      <c r="AJ16" s="17">
        <v>0.21279940752454399</v>
      </c>
      <c r="AK16" s="17">
        <v>0.161188892878044</v>
      </c>
      <c r="AL16" s="17"/>
      <c r="AM16" s="17">
        <v>0.18490766106076301</v>
      </c>
    </row>
    <row r="17" spans="2:39" ht="29" x14ac:dyDescent="0.35">
      <c r="B17" s="18" t="s">
        <v>117</v>
      </c>
      <c r="C17" s="17">
        <v>0.18019494226781299</v>
      </c>
      <c r="D17" s="17">
        <v>0.16642499748991099</v>
      </c>
      <c r="E17" s="17">
        <v>0.19281062999319201</v>
      </c>
      <c r="F17" s="17"/>
      <c r="G17" s="17">
        <v>4.7399147247684598E-2</v>
      </c>
      <c r="H17" s="17">
        <v>0.16503679421697801</v>
      </c>
      <c r="I17" s="17">
        <v>0.18474663941511801</v>
      </c>
      <c r="J17" s="17">
        <v>0.28355974488772001</v>
      </c>
      <c r="K17" s="17">
        <v>0.21294645292981201</v>
      </c>
      <c r="L17" s="17">
        <v>0.157994173837959</v>
      </c>
      <c r="M17" s="17"/>
      <c r="N17" s="17">
        <v>0.18692699668351501</v>
      </c>
      <c r="O17" s="17">
        <v>0.13280567968148899</v>
      </c>
      <c r="P17" s="17">
        <v>0.21866951067093701</v>
      </c>
      <c r="Q17" s="17">
        <v>0.220032819700576</v>
      </c>
      <c r="R17" s="17">
        <v>0.22790349035494201</v>
      </c>
      <c r="S17" s="17">
        <v>0.18005024478339099</v>
      </c>
      <c r="T17" s="17">
        <v>0.16165386119567399</v>
      </c>
      <c r="U17" s="17">
        <v>0.13349080348915601</v>
      </c>
      <c r="V17" s="17">
        <v>0.36731653706060202</v>
      </c>
      <c r="W17" s="17">
        <v>7.5830811520594996E-2</v>
      </c>
      <c r="X17" s="17">
        <v>0</v>
      </c>
      <c r="Y17" s="17">
        <v>0.524861077124264</v>
      </c>
      <c r="Z17" s="17">
        <v>0.219777064527134</v>
      </c>
      <c r="AA17" s="17">
        <v>0.192618606098649</v>
      </c>
      <c r="AB17" s="17">
        <v>0.123277384749869</v>
      </c>
      <c r="AC17" s="17">
        <v>0.124250954465374</v>
      </c>
      <c r="AD17" s="17">
        <v>0.43866154225958498</v>
      </c>
      <c r="AE17" s="17" t="s">
        <v>85</v>
      </c>
      <c r="AF17" s="17">
        <v>0</v>
      </c>
      <c r="AG17" s="17">
        <v>0</v>
      </c>
      <c r="AH17" s="17" t="s">
        <v>85</v>
      </c>
      <c r="AI17" s="17"/>
      <c r="AJ17" s="17">
        <v>0.19814084956518399</v>
      </c>
      <c r="AK17" s="17">
        <v>0.16829194961000701</v>
      </c>
      <c r="AL17" s="17"/>
      <c r="AM17" s="17">
        <v>0.18019494226781299</v>
      </c>
    </row>
    <row r="18" spans="2:39" x14ac:dyDescent="0.35">
      <c r="B18" s="18" t="s">
        <v>71</v>
      </c>
      <c r="C18" s="19">
        <v>7.62101876077777E-3</v>
      </c>
      <c r="D18" s="19">
        <v>0</v>
      </c>
      <c r="E18" s="19">
        <v>1.39537410430537E-2</v>
      </c>
      <c r="F18" s="19"/>
      <c r="G18" s="19">
        <v>8.1421390199089907E-3</v>
      </c>
      <c r="H18" s="19">
        <v>0</v>
      </c>
      <c r="I18" s="19">
        <v>1.8752724893018401E-2</v>
      </c>
      <c r="J18" s="19">
        <v>1.28653471398011E-2</v>
      </c>
      <c r="K18" s="19">
        <v>0</v>
      </c>
      <c r="L18" s="19">
        <v>0</v>
      </c>
      <c r="M18" s="19"/>
      <c r="N18" s="19">
        <v>4.2283339499386001E-2</v>
      </c>
      <c r="O18" s="19">
        <v>0</v>
      </c>
      <c r="P18" s="19">
        <v>2.26895712965389E-2</v>
      </c>
      <c r="Q18" s="19">
        <v>0</v>
      </c>
      <c r="R18" s="19">
        <v>0</v>
      </c>
      <c r="S18" s="19">
        <v>0</v>
      </c>
      <c r="T18" s="19">
        <v>0</v>
      </c>
      <c r="U18" s="19">
        <v>0</v>
      </c>
      <c r="V18" s="19">
        <v>0</v>
      </c>
      <c r="W18" s="19">
        <v>0</v>
      </c>
      <c r="X18" s="19">
        <v>0</v>
      </c>
      <c r="Y18" s="19">
        <v>0</v>
      </c>
      <c r="Z18" s="19">
        <v>0</v>
      </c>
      <c r="AA18" s="19">
        <v>0</v>
      </c>
      <c r="AB18" s="19">
        <v>0.11795862280302399</v>
      </c>
      <c r="AC18" s="19">
        <v>0</v>
      </c>
      <c r="AD18" s="19">
        <v>0</v>
      </c>
      <c r="AE18" s="19" t="s">
        <v>85</v>
      </c>
      <c r="AF18" s="19">
        <v>0</v>
      </c>
      <c r="AG18" s="19">
        <v>0</v>
      </c>
      <c r="AH18" s="19" t="s">
        <v>85</v>
      </c>
      <c r="AI18" s="19"/>
      <c r="AJ18" s="19">
        <v>5.1512804857182896E-3</v>
      </c>
      <c r="AK18" s="19">
        <v>9.6443135210515507E-3</v>
      </c>
      <c r="AL18" s="19"/>
      <c r="AM18" s="19">
        <v>7.62101876077777E-3</v>
      </c>
    </row>
    <row r="19" spans="2:39" x14ac:dyDescent="0.35">
      <c r="B19" s="16" t="s">
        <v>87</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531</v>
      </c>
      <c r="D7" s="10">
        <v>268</v>
      </c>
      <c r="E7" s="10">
        <v>262</v>
      </c>
      <c r="F7" s="10"/>
      <c r="G7" s="10">
        <v>79</v>
      </c>
      <c r="H7" s="10">
        <v>102</v>
      </c>
      <c r="I7" s="10">
        <v>107</v>
      </c>
      <c r="J7" s="10">
        <v>132</v>
      </c>
      <c r="K7" s="10">
        <v>78</v>
      </c>
      <c r="L7" s="10">
        <v>33</v>
      </c>
      <c r="M7" s="10"/>
      <c r="N7" s="10">
        <v>21</v>
      </c>
      <c r="O7" s="10">
        <v>105</v>
      </c>
      <c r="P7" s="10">
        <v>77</v>
      </c>
      <c r="Q7" s="10">
        <v>37</v>
      </c>
      <c r="R7" s="10">
        <v>59</v>
      </c>
      <c r="S7" s="10">
        <v>8</v>
      </c>
      <c r="T7" s="10">
        <v>63</v>
      </c>
      <c r="U7" s="10">
        <v>12</v>
      </c>
      <c r="V7" s="10">
        <v>16</v>
      </c>
      <c r="W7" s="10">
        <v>51</v>
      </c>
      <c r="X7" s="10">
        <v>7</v>
      </c>
      <c r="Y7" s="10">
        <v>14</v>
      </c>
      <c r="Z7" s="10">
        <v>13</v>
      </c>
      <c r="AA7" s="10">
        <v>7</v>
      </c>
      <c r="AB7" s="10">
        <v>10</v>
      </c>
      <c r="AC7" s="10">
        <v>5</v>
      </c>
      <c r="AD7" s="10">
        <v>11</v>
      </c>
      <c r="AE7" s="10">
        <v>2</v>
      </c>
      <c r="AF7" s="10">
        <v>5</v>
      </c>
      <c r="AG7" s="10">
        <v>2</v>
      </c>
      <c r="AH7" s="10">
        <v>4</v>
      </c>
      <c r="AI7" s="10"/>
      <c r="AJ7" s="10">
        <v>247</v>
      </c>
      <c r="AK7" s="10">
        <v>271</v>
      </c>
      <c r="AL7" s="10"/>
      <c r="AM7" s="10">
        <v>288</v>
      </c>
    </row>
    <row r="8" spans="2:39" ht="30" customHeight="1" x14ac:dyDescent="0.35">
      <c r="B8" s="11" t="s">
        <v>20</v>
      </c>
      <c r="C8" s="11">
        <v>542</v>
      </c>
      <c r="D8" s="11">
        <v>261</v>
      </c>
      <c r="E8" s="11">
        <v>280</v>
      </c>
      <c r="F8" s="11"/>
      <c r="G8" s="11">
        <v>51</v>
      </c>
      <c r="H8" s="11">
        <v>85</v>
      </c>
      <c r="I8" s="11">
        <v>104</v>
      </c>
      <c r="J8" s="11">
        <v>106</v>
      </c>
      <c r="K8" s="11">
        <v>98</v>
      </c>
      <c r="L8" s="11">
        <v>98</v>
      </c>
      <c r="M8" s="11"/>
      <c r="N8" s="11">
        <v>26</v>
      </c>
      <c r="O8" s="11">
        <v>102</v>
      </c>
      <c r="P8" s="11">
        <v>65</v>
      </c>
      <c r="Q8" s="11">
        <v>42</v>
      </c>
      <c r="R8" s="11">
        <v>57</v>
      </c>
      <c r="S8" s="11">
        <v>5</v>
      </c>
      <c r="T8" s="11">
        <v>60</v>
      </c>
      <c r="U8" s="11">
        <v>11</v>
      </c>
      <c r="V8" s="11">
        <v>21</v>
      </c>
      <c r="W8" s="11">
        <v>54</v>
      </c>
      <c r="X8" s="11">
        <v>13</v>
      </c>
      <c r="Y8" s="11">
        <v>12</v>
      </c>
      <c r="Z8" s="11">
        <v>16</v>
      </c>
      <c r="AA8" s="11">
        <v>7</v>
      </c>
      <c r="AB8" s="11">
        <v>11</v>
      </c>
      <c r="AC8" s="11">
        <v>4</v>
      </c>
      <c r="AD8" s="11">
        <v>11</v>
      </c>
      <c r="AE8" s="11">
        <v>5</v>
      </c>
      <c r="AF8" s="11">
        <v>15</v>
      </c>
      <c r="AG8" s="11">
        <v>1</v>
      </c>
      <c r="AH8" s="11">
        <v>2</v>
      </c>
      <c r="AI8" s="11"/>
      <c r="AJ8" s="11">
        <v>172</v>
      </c>
      <c r="AK8" s="11">
        <v>356</v>
      </c>
      <c r="AL8" s="11"/>
      <c r="AM8" s="11">
        <v>263</v>
      </c>
    </row>
    <row r="9" spans="2:39" x14ac:dyDescent="0.35">
      <c r="B9" s="18" t="s">
        <v>132</v>
      </c>
      <c r="C9" s="17">
        <v>0.18499437678539299</v>
      </c>
      <c r="D9" s="17">
        <v>0.23532270623552501</v>
      </c>
      <c r="E9" s="17">
        <v>0.13899733367479999</v>
      </c>
      <c r="F9" s="17"/>
      <c r="G9" s="17">
        <v>0.32387863924308802</v>
      </c>
      <c r="H9" s="17">
        <v>0.21393284393918099</v>
      </c>
      <c r="I9" s="17">
        <v>0.228977748165275</v>
      </c>
      <c r="J9" s="17">
        <v>0.162805736238959</v>
      </c>
      <c r="K9" s="17">
        <v>0.14896525640870001</v>
      </c>
      <c r="L9" s="17">
        <v>0.100746674236279</v>
      </c>
      <c r="M9" s="17"/>
      <c r="N9" s="17">
        <v>0.144614089000101</v>
      </c>
      <c r="O9" s="17">
        <v>0.22166681521214601</v>
      </c>
      <c r="P9" s="17">
        <v>0.16387282541058301</v>
      </c>
      <c r="Q9" s="17">
        <v>7.3495179173956704E-2</v>
      </c>
      <c r="R9" s="17">
        <v>0.13748178626686899</v>
      </c>
      <c r="S9" s="17">
        <v>0.21457592709322301</v>
      </c>
      <c r="T9" s="17">
        <v>0.133082121851649</v>
      </c>
      <c r="U9" s="17">
        <v>0.136806053291496</v>
      </c>
      <c r="V9" s="17">
        <v>0.40917630264513699</v>
      </c>
      <c r="W9" s="17">
        <v>0.24349493171981501</v>
      </c>
      <c r="X9" s="17">
        <v>0.428930029836046</v>
      </c>
      <c r="Y9" s="17">
        <v>0.186052999838625</v>
      </c>
      <c r="Z9" s="17">
        <v>0.24876420097502899</v>
      </c>
      <c r="AA9" s="17">
        <v>0.322487004545018</v>
      </c>
      <c r="AB9" s="17">
        <v>0.33908364569237398</v>
      </c>
      <c r="AC9" s="17">
        <v>0.14283709530004099</v>
      </c>
      <c r="AD9" s="17">
        <v>6.5893632743766306E-2</v>
      </c>
      <c r="AE9" s="17">
        <v>0</v>
      </c>
      <c r="AF9" s="17">
        <v>0</v>
      </c>
      <c r="AG9" s="17">
        <v>0</v>
      </c>
      <c r="AH9" s="17">
        <v>0</v>
      </c>
      <c r="AI9" s="17"/>
      <c r="AJ9" s="17">
        <v>0.20319713283181001</v>
      </c>
      <c r="AK9" s="17">
        <v>0.18397687681154801</v>
      </c>
      <c r="AL9" s="17"/>
      <c r="AM9" s="17">
        <v>0.238633009851971</v>
      </c>
    </row>
    <row r="10" spans="2:39" x14ac:dyDescent="0.35">
      <c r="B10" s="18" t="s">
        <v>133</v>
      </c>
      <c r="C10" s="17">
        <v>0.46921197713693202</v>
      </c>
      <c r="D10" s="17">
        <v>0.46037546144501401</v>
      </c>
      <c r="E10" s="17">
        <v>0.47958054338741801</v>
      </c>
      <c r="F10" s="17"/>
      <c r="G10" s="17">
        <v>0.42966123090186198</v>
      </c>
      <c r="H10" s="17">
        <v>0.61043069234571001</v>
      </c>
      <c r="I10" s="17">
        <v>0.49855265771655599</v>
      </c>
      <c r="J10" s="17">
        <v>0.44102247739400902</v>
      </c>
      <c r="K10" s="17">
        <v>0.416534887099206</v>
      </c>
      <c r="L10" s="17">
        <v>0.42024680848884099</v>
      </c>
      <c r="M10" s="17"/>
      <c r="N10" s="17">
        <v>0.31007510815566702</v>
      </c>
      <c r="O10" s="17">
        <v>0.47708853018170799</v>
      </c>
      <c r="P10" s="17">
        <v>0.55405013354062405</v>
      </c>
      <c r="Q10" s="17">
        <v>0.62280701988322995</v>
      </c>
      <c r="R10" s="17">
        <v>0.41543832676030501</v>
      </c>
      <c r="S10" s="17">
        <v>0.36692049344896899</v>
      </c>
      <c r="T10" s="17">
        <v>0.46464017967784299</v>
      </c>
      <c r="U10" s="17">
        <v>0.438416565144575</v>
      </c>
      <c r="V10" s="17">
        <v>0.34614015100638101</v>
      </c>
      <c r="W10" s="17">
        <v>0.362633084102567</v>
      </c>
      <c r="X10" s="17">
        <v>0.43167784165579098</v>
      </c>
      <c r="Y10" s="17">
        <v>0.38029169462414503</v>
      </c>
      <c r="Z10" s="17">
        <v>0.36295533883046899</v>
      </c>
      <c r="AA10" s="17">
        <v>0.677512995454982</v>
      </c>
      <c r="AB10" s="17">
        <v>0.25230482957749401</v>
      </c>
      <c r="AC10" s="17">
        <v>0.85716290469995904</v>
      </c>
      <c r="AD10" s="17">
        <v>0.50839138610909596</v>
      </c>
      <c r="AE10" s="17">
        <v>0.488976019789089</v>
      </c>
      <c r="AF10" s="17">
        <v>0.84972032297066302</v>
      </c>
      <c r="AG10" s="17">
        <v>1</v>
      </c>
      <c r="AH10" s="17">
        <v>0.77179061481627698</v>
      </c>
      <c r="AI10" s="17"/>
      <c r="AJ10" s="17">
        <v>0.57608113851023701</v>
      </c>
      <c r="AK10" s="17">
        <v>0.43044851367133002</v>
      </c>
      <c r="AL10" s="17"/>
      <c r="AM10" s="17">
        <v>0.56773348616256603</v>
      </c>
    </row>
    <row r="11" spans="2:39" x14ac:dyDescent="0.35">
      <c r="B11" s="18" t="s">
        <v>134</v>
      </c>
      <c r="C11" s="17">
        <v>0.30583954128079499</v>
      </c>
      <c r="D11" s="17">
        <v>0.26287546413013502</v>
      </c>
      <c r="E11" s="17">
        <v>0.347225315216872</v>
      </c>
      <c r="F11" s="17"/>
      <c r="G11" s="17">
        <v>0.180978445395756</v>
      </c>
      <c r="H11" s="17">
        <v>0.16817470212209501</v>
      </c>
      <c r="I11" s="17">
        <v>0.231249856049526</v>
      </c>
      <c r="J11" s="17">
        <v>0.34584125355483197</v>
      </c>
      <c r="K11" s="17">
        <v>0.35282989273387999</v>
      </c>
      <c r="L11" s="17">
        <v>0.47900651727487997</v>
      </c>
      <c r="M11" s="17"/>
      <c r="N11" s="17">
        <v>0.51715642464033196</v>
      </c>
      <c r="O11" s="17">
        <v>0.23809358527479099</v>
      </c>
      <c r="P11" s="17">
        <v>0.21575304468680701</v>
      </c>
      <c r="Q11" s="17">
        <v>0.24118578658778</v>
      </c>
      <c r="R11" s="17">
        <v>0.43910453708071701</v>
      </c>
      <c r="S11" s="17">
        <v>0.41850357945780697</v>
      </c>
      <c r="T11" s="17">
        <v>0.37231142501597198</v>
      </c>
      <c r="U11" s="17">
        <v>0.42477738156392902</v>
      </c>
      <c r="V11" s="17">
        <v>0.205245540142862</v>
      </c>
      <c r="W11" s="17">
        <v>0.37862503278667697</v>
      </c>
      <c r="X11" s="17">
        <v>0.13939212850816199</v>
      </c>
      <c r="Y11" s="17">
        <v>0.43365530553722997</v>
      </c>
      <c r="Z11" s="17">
        <v>0.38828046019450202</v>
      </c>
      <c r="AA11" s="17">
        <v>0</v>
      </c>
      <c r="AB11" s="17">
        <v>0.17426968513726501</v>
      </c>
      <c r="AC11" s="17">
        <v>0</v>
      </c>
      <c r="AD11" s="17">
        <v>0.33273542660935701</v>
      </c>
      <c r="AE11" s="17">
        <v>0.511023980210911</v>
      </c>
      <c r="AF11" s="17">
        <v>0.15027967702933701</v>
      </c>
      <c r="AG11" s="17">
        <v>0</v>
      </c>
      <c r="AH11" s="17">
        <v>0.228209385183723</v>
      </c>
      <c r="AI11" s="17"/>
      <c r="AJ11" s="17">
        <v>0.18590415713383901</v>
      </c>
      <c r="AK11" s="17">
        <v>0.34430209628747499</v>
      </c>
      <c r="AL11" s="17"/>
      <c r="AM11" s="17">
        <v>0.18597562132458301</v>
      </c>
    </row>
    <row r="12" spans="2:39" x14ac:dyDescent="0.35">
      <c r="B12" s="18" t="s">
        <v>135</v>
      </c>
      <c r="C12" s="17">
        <v>5.6330283357499903E-3</v>
      </c>
      <c r="D12" s="17">
        <v>1.17129142249001E-2</v>
      </c>
      <c r="E12" s="17">
        <v>0</v>
      </c>
      <c r="F12" s="17"/>
      <c r="G12" s="17">
        <v>0</v>
      </c>
      <c r="H12" s="17">
        <v>0</v>
      </c>
      <c r="I12" s="17">
        <v>2.0674842962851301E-2</v>
      </c>
      <c r="J12" s="17">
        <v>8.5125209077185297E-3</v>
      </c>
      <c r="K12" s="17">
        <v>0</v>
      </c>
      <c r="L12" s="17">
        <v>0</v>
      </c>
      <c r="M12" s="17"/>
      <c r="N12" s="17">
        <v>0</v>
      </c>
      <c r="O12" s="17">
        <v>1.3399168986652501E-2</v>
      </c>
      <c r="P12" s="17">
        <v>0</v>
      </c>
      <c r="Q12" s="17">
        <v>2.9419046581727702E-2</v>
      </c>
      <c r="R12" s="17">
        <v>7.9753498921085308E-3</v>
      </c>
      <c r="S12" s="17">
        <v>0</v>
      </c>
      <c r="T12" s="17">
        <v>0</v>
      </c>
      <c r="U12" s="17">
        <v>0</v>
      </c>
      <c r="V12" s="17">
        <v>0</v>
      </c>
      <c r="W12" s="17">
        <v>0</v>
      </c>
      <c r="X12" s="17">
        <v>0</v>
      </c>
      <c r="Y12" s="17">
        <v>0</v>
      </c>
      <c r="Z12" s="17">
        <v>0</v>
      </c>
      <c r="AA12" s="17">
        <v>0</v>
      </c>
      <c r="AB12" s="17">
        <v>0</v>
      </c>
      <c r="AC12" s="17">
        <v>0</v>
      </c>
      <c r="AD12" s="17">
        <v>0</v>
      </c>
      <c r="AE12" s="17">
        <v>0</v>
      </c>
      <c r="AF12" s="17">
        <v>0</v>
      </c>
      <c r="AG12" s="17">
        <v>0</v>
      </c>
      <c r="AH12" s="17">
        <v>0</v>
      </c>
      <c r="AI12" s="17"/>
      <c r="AJ12" s="17">
        <v>9.8435477301643207E-3</v>
      </c>
      <c r="AK12" s="17">
        <v>3.8386529124234598E-3</v>
      </c>
      <c r="AL12" s="17"/>
      <c r="AM12" s="17">
        <v>0</v>
      </c>
    </row>
    <row r="13" spans="2:39" x14ac:dyDescent="0.35">
      <c r="B13" s="18" t="s">
        <v>136</v>
      </c>
      <c r="C13" s="17">
        <v>1.2995153994222099E-2</v>
      </c>
      <c r="D13" s="17">
        <v>1.8320302343682201E-2</v>
      </c>
      <c r="E13" s="17">
        <v>3.5286468905395001E-3</v>
      </c>
      <c r="F13" s="17"/>
      <c r="G13" s="17">
        <v>3.92933922788547E-2</v>
      </c>
      <c r="H13" s="17">
        <v>7.4617615930132903E-3</v>
      </c>
      <c r="I13" s="17">
        <v>0</v>
      </c>
      <c r="J13" s="17">
        <v>1.5177236881593901E-2</v>
      </c>
      <c r="K13" s="17">
        <v>2.8312816348737498E-2</v>
      </c>
      <c r="L13" s="17">
        <v>0</v>
      </c>
      <c r="M13" s="17"/>
      <c r="N13" s="17">
        <v>0</v>
      </c>
      <c r="O13" s="17">
        <v>2.3551663504105799E-2</v>
      </c>
      <c r="P13" s="17">
        <v>3.1047158005680101E-2</v>
      </c>
      <c r="Q13" s="17">
        <v>0</v>
      </c>
      <c r="R13" s="17">
        <v>0</v>
      </c>
      <c r="S13" s="17">
        <v>0</v>
      </c>
      <c r="T13" s="17">
        <v>2.9966273454537101E-2</v>
      </c>
      <c r="U13" s="17">
        <v>0</v>
      </c>
      <c r="V13" s="17">
        <v>3.9438006205619797E-2</v>
      </c>
      <c r="W13" s="17">
        <v>0</v>
      </c>
      <c r="X13" s="17">
        <v>0</v>
      </c>
      <c r="Y13" s="17">
        <v>0</v>
      </c>
      <c r="Z13" s="17">
        <v>0</v>
      </c>
      <c r="AA13" s="17">
        <v>0</v>
      </c>
      <c r="AB13" s="17">
        <v>0</v>
      </c>
      <c r="AC13" s="17">
        <v>0</v>
      </c>
      <c r="AD13" s="17">
        <v>0</v>
      </c>
      <c r="AE13" s="17">
        <v>0</v>
      </c>
      <c r="AF13" s="17">
        <v>0</v>
      </c>
      <c r="AG13" s="17">
        <v>0</v>
      </c>
      <c r="AH13" s="17">
        <v>0</v>
      </c>
      <c r="AI13" s="17"/>
      <c r="AJ13" s="17">
        <v>1.78757165769147E-2</v>
      </c>
      <c r="AK13" s="17">
        <v>1.11865044306721E-2</v>
      </c>
      <c r="AL13" s="17"/>
      <c r="AM13" s="17">
        <v>7.6578826608805304E-3</v>
      </c>
    </row>
    <row r="14" spans="2:39" x14ac:dyDescent="0.35">
      <c r="B14" s="18" t="s">
        <v>62</v>
      </c>
      <c r="C14" s="17">
        <v>2.1325922466907399E-2</v>
      </c>
      <c r="D14" s="17">
        <v>1.13931516207439E-2</v>
      </c>
      <c r="E14" s="17">
        <v>3.06681608303702E-2</v>
      </c>
      <c r="F14" s="17"/>
      <c r="G14" s="17">
        <v>2.6188292180438898E-2</v>
      </c>
      <c r="H14" s="17">
        <v>0</v>
      </c>
      <c r="I14" s="17">
        <v>2.0544895105791699E-2</v>
      </c>
      <c r="J14" s="17">
        <v>2.6640775022888599E-2</v>
      </c>
      <c r="K14" s="17">
        <v>5.33571474094756E-2</v>
      </c>
      <c r="L14" s="17">
        <v>0</v>
      </c>
      <c r="M14" s="17"/>
      <c r="N14" s="17">
        <v>2.8154378203900699E-2</v>
      </c>
      <c r="O14" s="17">
        <v>2.6200236840597101E-2</v>
      </c>
      <c r="P14" s="17">
        <v>3.5276838356305601E-2</v>
      </c>
      <c r="Q14" s="17">
        <v>3.3092967773305802E-2</v>
      </c>
      <c r="R14" s="17">
        <v>0</v>
      </c>
      <c r="S14" s="17">
        <v>0</v>
      </c>
      <c r="T14" s="17">
        <v>0</v>
      </c>
      <c r="U14" s="17">
        <v>0</v>
      </c>
      <c r="V14" s="17">
        <v>0</v>
      </c>
      <c r="W14" s="17">
        <v>1.52469513909416E-2</v>
      </c>
      <c r="X14" s="17">
        <v>0</v>
      </c>
      <c r="Y14" s="17">
        <v>0</v>
      </c>
      <c r="Z14" s="17">
        <v>0</v>
      </c>
      <c r="AA14" s="17">
        <v>0</v>
      </c>
      <c r="AB14" s="17">
        <v>0.234341839592867</v>
      </c>
      <c r="AC14" s="17">
        <v>0</v>
      </c>
      <c r="AD14" s="17">
        <v>9.2979554537781506E-2</v>
      </c>
      <c r="AE14" s="17">
        <v>0</v>
      </c>
      <c r="AF14" s="17">
        <v>0</v>
      </c>
      <c r="AG14" s="17">
        <v>0</v>
      </c>
      <c r="AH14" s="17">
        <v>0</v>
      </c>
      <c r="AI14" s="17"/>
      <c r="AJ14" s="17">
        <v>7.0983072170349003E-3</v>
      </c>
      <c r="AK14" s="17">
        <v>2.6247355886550899E-2</v>
      </c>
      <c r="AL14" s="17"/>
      <c r="AM14" s="17">
        <v>0</v>
      </c>
    </row>
    <row r="15" spans="2:39" x14ac:dyDescent="0.35">
      <c r="B15" s="18" t="s">
        <v>137</v>
      </c>
      <c r="C15" s="21">
        <v>0.65420635392232496</v>
      </c>
      <c r="D15" s="21">
        <v>0.69569816768053905</v>
      </c>
      <c r="E15" s="21">
        <v>0.61857787706221801</v>
      </c>
      <c r="F15" s="21"/>
      <c r="G15" s="21">
        <v>0.75353987014495005</v>
      </c>
      <c r="H15" s="21">
        <v>0.82436353628489201</v>
      </c>
      <c r="I15" s="21">
        <v>0.72753040588183104</v>
      </c>
      <c r="J15" s="21">
        <v>0.60382821363296701</v>
      </c>
      <c r="K15" s="21">
        <v>0.565500143507907</v>
      </c>
      <c r="L15" s="21">
        <v>0.52099348272512103</v>
      </c>
      <c r="M15" s="21"/>
      <c r="N15" s="21">
        <v>0.454689197155767</v>
      </c>
      <c r="O15" s="21">
        <v>0.69875534539385398</v>
      </c>
      <c r="P15" s="21">
        <v>0.71792295895120695</v>
      </c>
      <c r="Q15" s="21">
        <v>0.69630219905718704</v>
      </c>
      <c r="R15" s="21">
        <v>0.55292011302717403</v>
      </c>
      <c r="S15" s="21">
        <v>0.58149642054219297</v>
      </c>
      <c r="T15" s="21">
        <v>0.59772230152949102</v>
      </c>
      <c r="U15" s="21">
        <v>0.57522261843607103</v>
      </c>
      <c r="V15" s="21">
        <v>0.755316453651518</v>
      </c>
      <c r="W15" s="21">
        <v>0.60612801582238196</v>
      </c>
      <c r="X15" s="21">
        <v>0.86060787149183804</v>
      </c>
      <c r="Y15" s="21">
        <v>0.56634469446277003</v>
      </c>
      <c r="Z15" s="21">
        <v>0.61171953980549798</v>
      </c>
      <c r="AA15" s="21">
        <v>1</v>
      </c>
      <c r="AB15" s="21">
        <v>0.59138847526986804</v>
      </c>
      <c r="AC15" s="21">
        <v>1</v>
      </c>
      <c r="AD15" s="21">
        <v>0.57428501885286198</v>
      </c>
      <c r="AE15" s="21">
        <v>0.488976019789089</v>
      </c>
      <c r="AF15" s="21">
        <v>0.84972032297066302</v>
      </c>
      <c r="AG15" s="21">
        <v>1</v>
      </c>
      <c r="AH15" s="21">
        <v>0.77179061481627698</v>
      </c>
      <c r="AI15" s="21"/>
      <c r="AJ15" s="21">
        <v>0.77927827134204697</v>
      </c>
      <c r="AK15" s="21">
        <v>0.61442539048287903</v>
      </c>
      <c r="AL15" s="21"/>
      <c r="AM15" s="21">
        <v>0.80636649601453703</v>
      </c>
    </row>
    <row r="16" spans="2:39" x14ac:dyDescent="0.35">
      <c r="B16" s="18" t="s">
        <v>138</v>
      </c>
      <c r="C16" s="21">
        <v>1.8628182329972001E-2</v>
      </c>
      <c r="D16" s="21">
        <v>3.0033216568582301E-2</v>
      </c>
      <c r="E16" s="21">
        <v>3.5286468905395001E-3</v>
      </c>
      <c r="F16" s="21"/>
      <c r="G16" s="21">
        <v>3.92933922788547E-2</v>
      </c>
      <c r="H16" s="21">
        <v>7.4617615930132903E-3</v>
      </c>
      <c r="I16" s="21">
        <v>2.0674842962851301E-2</v>
      </c>
      <c r="J16" s="21">
        <v>2.3689757789312399E-2</v>
      </c>
      <c r="K16" s="21">
        <v>2.8312816348737498E-2</v>
      </c>
      <c r="L16" s="21">
        <v>0</v>
      </c>
      <c r="M16" s="21"/>
      <c r="N16" s="21">
        <v>0</v>
      </c>
      <c r="O16" s="21">
        <v>3.6950832490758402E-2</v>
      </c>
      <c r="P16" s="21">
        <v>3.1047158005680101E-2</v>
      </c>
      <c r="Q16" s="21">
        <v>2.9419046581727702E-2</v>
      </c>
      <c r="R16" s="21">
        <v>7.9753498921085308E-3</v>
      </c>
      <c r="S16" s="21">
        <v>0</v>
      </c>
      <c r="T16" s="21">
        <v>2.9966273454537101E-2</v>
      </c>
      <c r="U16" s="21">
        <v>0</v>
      </c>
      <c r="V16" s="21">
        <v>3.9438006205619797E-2</v>
      </c>
      <c r="W16" s="21">
        <v>0</v>
      </c>
      <c r="X16" s="21">
        <v>0</v>
      </c>
      <c r="Y16" s="21">
        <v>0</v>
      </c>
      <c r="Z16" s="21">
        <v>0</v>
      </c>
      <c r="AA16" s="21">
        <v>0</v>
      </c>
      <c r="AB16" s="21">
        <v>0</v>
      </c>
      <c r="AC16" s="21">
        <v>0</v>
      </c>
      <c r="AD16" s="21">
        <v>0</v>
      </c>
      <c r="AE16" s="21">
        <v>0</v>
      </c>
      <c r="AF16" s="21">
        <v>0</v>
      </c>
      <c r="AG16" s="21">
        <v>0</v>
      </c>
      <c r="AH16" s="21">
        <v>0</v>
      </c>
      <c r="AI16" s="21"/>
      <c r="AJ16" s="21">
        <v>2.7719264307079099E-2</v>
      </c>
      <c r="AK16" s="21">
        <v>1.50251573430956E-2</v>
      </c>
      <c r="AL16" s="21"/>
      <c r="AM16" s="21">
        <v>7.6578826608805304E-3</v>
      </c>
    </row>
    <row r="17" spans="2:39" x14ac:dyDescent="0.35">
      <c r="B17" s="18" t="s">
        <v>139</v>
      </c>
      <c r="C17" s="22">
        <v>0.63557817159235297</v>
      </c>
      <c r="D17" s="22">
        <v>0.665664951111956</v>
      </c>
      <c r="E17" s="22">
        <v>0.61504923017167901</v>
      </c>
      <c r="F17" s="22"/>
      <c r="G17" s="22">
        <v>0.71424647786609596</v>
      </c>
      <c r="H17" s="22">
        <v>0.81690177469187797</v>
      </c>
      <c r="I17" s="22">
        <v>0.706855562918979</v>
      </c>
      <c r="J17" s="22">
        <v>0.58013845584365498</v>
      </c>
      <c r="K17" s="22">
        <v>0.53718732715916895</v>
      </c>
      <c r="L17" s="22">
        <v>0.52099348272512103</v>
      </c>
      <c r="M17" s="22"/>
      <c r="N17" s="22">
        <v>0.454689197155767</v>
      </c>
      <c r="O17" s="22">
        <v>0.66180451290309605</v>
      </c>
      <c r="P17" s="22">
        <v>0.68687580094552703</v>
      </c>
      <c r="Q17" s="22">
        <v>0.66688315247545904</v>
      </c>
      <c r="R17" s="22">
        <v>0.54494476313506601</v>
      </c>
      <c r="S17" s="22">
        <v>0.58149642054219297</v>
      </c>
      <c r="T17" s="22">
        <v>0.56775602807495396</v>
      </c>
      <c r="U17" s="22">
        <v>0.57522261843607103</v>
      </c>
      <c r="V17" s="22">
        <v>0.71587844744589801</v>
      </c>
      <c r="W17" s="22">
        <v>0.60612801582238196</v>
      </c>
      <c r="X17" s="22">
        <v>0.86060787149183804</v>
      </c>
      <c r="Y17" s="22">
        <v>0.56634469446277003</v>
      </c>
      <c r="Z17" s="22">
        <v>0.61171953980549798</v>
      </c>
      <c r="AA17" s="22">
        <v>1</v>
      </c>
      <c r="AB17" s="22">
        <v>0.59138847526986804</v>
      </c>
      <c r="AC17" s="22">
        <v>1</v>
      </c>
      <c r="AD17" s="22">
        <v>0.57428501885286198</v>
      </c>
      <c r="AE17" s="22">
        <v>0.488976019789089</v>
      </c>
      <c r="AF17" s="22">
        <v>0.84972032297066302</v>
      </c>
      <c r="AG17" s="22">
        <v>1</v>
      </c>
      <c r="AH17" s="22">
        <v>0.77179061481627698</v>
      </c>
      <c r="AI17" s="22"/>
      <c r="AJ17" s="22">
        <v>0.75155900703496803</v>
      </c>
      <c r="AK17" s="22">
        <v>0.59940023313978297</v>
      </c>
      <c r="AL17" s="22"/>
      <c r="AM17" s="22">
        <v>0.79870861335365595</v>
      </c>
    </row>
    <row r="18" spans="2:39" x14ac:dyDescent="0.35">
      <c r="B18" s="16" t="s">
        <v>147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541</v>
      </c>
      <c r="D7" s="10">
        <v>283</v>
      </c>
      <c r="E7" s="10">
        <v>257</v>
      </c>
      <c r="F7" s="10"/>
      <c r="G7" s="10">
        <v>91</v>
      </c>
      <c r="H7" s="10">
        <v>104</v>
      </c>
      <c r="I7" s="10">
        <v>114</v>
      </c>
      <c r="J7" s="10">
        <v>125</v>
      </c>
      <c r="K7" s="10">
        <v>71</v>
      </c>
      <c r="L7" s="10">
        <v>36</v>
      </c>
      <c r="M7" s="10"/>
      <c r="N7" s="10">
        <v>23</v>
      </c>
      <c r="O7" s="10">
        <v>105</v>
      </c>
      <c r="P7" s="10">
        <v>89</v>
      </c>
      <c r="Q7" s="10">
        <v>44</v>
      </c>
      <c r="R7" s="10">
        <v>65</v>
      </c>
      <c r="S7" s="10">
        <v>7</v>
      </c>
      <c r="T7" s="10">
        <v>58</v>
      </c>
      <c r="U7" s="10">
        <v>8</v>
      </c>
      <c r="V7" s="10">
        <v>10</v>
      </c>
      <c r="W7" s="10">
        <v>47</v>
      </c>
      <c r="X7" s="10">
        <v>8</v>
      </c>
      <c r="Y7" s="10">
        <v>11</v>
      </c>
      <c r="Z7" s="10">
        <v>11</v>
      </c>
      <c r="AA7" s="10">
        <v>14</v>
      </c>
      <c r="AB7" s="10">
        <v>9</v>
      </c>
      <c r="AC7" s="10">
        <v>15</v>
      </c>
      <c r="AD7" s="10">
        <v>7</v>
      </c>
      <c r="AE7" s="10">
        <v>1</v>
      </c>
      <c r="AF7" s="10">
        <v>2</v>
      </c>
      <c r="AG7" s="10">
        <v>4</v>
      </c>
      <c r="AH7" s="10">
        <v>1</v>
      </c>
      <c r="AI7" s="10"/>
      <c r="AJ7" s="10">
        <v>261</v>
      </c>
      <c r="AK7" s="10">
        <v>266</v>
      </c>
      <c r="AL7" s="10"/>
      <c r="AM7" s="10">
        <v>292</v>
      </c>
    </row>
    <row r="8" spans="2:39" ht="30" customHeight="1" x14ac:dyDescent="0.35">
      <c r="B8" s="11" t="s">
        <v>20</v>
      </c>
      <c r="C8" s="11">
        <v>530</v>
      </c>
      <c r="D8" s="11">
        <v>265</v>
      </c>
      <c r="E8" s="11">
        <v>264</v>
      </c>
      <c r="F8" s="11"/>
      <c r="G8" s="11">
        <v>59</v>
      </c>
      <c r="H8" s="11">
        <v>88</v>
      </c>
      <c r="I8" s="11">
        <v>108</v>
      </c>
      <c r="J8" s="11">
        <v>87</v>
      </c>
      <c r="K8" s="11">
        <v>90</v>
      </c>
      <c r="L8" s="11">
        <v>98</v>
      </c>
      <c r="M8" s="11"/>
      <c r="N8" s="11">
        <v>27</v>
      </c>
      <c r="O8" s="11">
        <v>97</v>
      </c>
      <c r="P8" s="11">
        <v>69</v>
      </c>
      <c r="Q8" s="11">
        <v>42</v>
      </c>
      <c r="R8" s="11">
        <v>67</v>
      </c>
      <c r="S8" s="11">
        <v>6</v>
      </c>
      <c r="T8" s="11">
        <v>58</v>
      </c>
      <c r="U8" s="11">
        <v>12</v>
      </c>
      <c r="V8" s="11">
        <v>13</v>
      </c>
      <c r="W8" s="11">
        <v>54</v>
      </c>
      <c r="X8" s="11">
        <v>13</v>
      </c>
      <c r="Y8" s="11">
        <v>8</v>
      </c>
      <c r="Z8" s="11">
        <v>11</v>
      </c>
      <c r="AA8" s="11">
        <v>14</v>
      </c>
      <c r="AB8" s="11">
        <v>11</v>
      </c>
      <c r="AC8" s="11">
        <v>9</v>
      </c>
      <c r="AD8" s="11">
        <v>6</v>
      </c>
      <c r="AE8" s="11">
        <v>3</v>
      </c>
      <c r="AF8" s="11">
        <v>4</v>
      </c>
      <c r="AG8" s="11">
        <v>3</v>
      </c>
      <c r="AH8" s="11">
        <v>1</v>
      </c>
      <c r="AI8" s="11"/>
      <c r="AJ8" s="11">
        <v>176</v>
      </c>
      <c r="AK8" s="11">
        <v>341</v>
      </c>
      <c r="AL8" s="11"/>
      <c r="AM8" s="11">
        <v>255</v>
      </c>
    </row>
    <row r="9" spans="2:39" x14ac:dyDescent="0.35">
      <c r="B9" s="18" t="s">
        <v>132</v>
      </c>
      <c r="C9" s="17">
        <v>0.19056577061303101</v>
      </c>
      <c r="D9" s="17">
        <v>0.21939155666386601</v>
      </c>
      <c r="E9" s="17">
        <v>0.16210923776734401</v>
      </c>
      <c r="F9" s="17"/>
      <c r="G9" s="17">
        <v>0.17411670907375301</v>
      </c>
      <c r="H9" s="17">
        <v>0.238339416446921</v>
      </c>
      <c r="I9" s="17">
        <v>0.170284979981048</v>
      </c>
      <c r="J9" s="17">
        <v>0.19459422592408501</v>
      </c>
      <c r="K9" s="17">
        <v>0.16862993800400899</v>
      </c>
      <c r="L9" s="17">
        <v>0.19654085084093001</v>
      </c>
      <c r="M9" s="17"/>
      <c r="N9" s="17">
        <v>0.19974855293874899</v>
      </c>
      <c r="O9" s="17">
        <v>0.184364747552935</v>
      </c>
      <c r="P9" s="17">
        <v>0.13023597838926501</v>
      </c>
      <c r="Q9" s="17">
        <v>0.182619710208858</v>
      </c>
      <c r="R9" s="17">
        <v>0.10902692918066099</v>
      </c>
      <c r="S9" s="17">
        <v>0</v>
      </c>
      <c r="T9" s="17">
        <v>0.20658866187695199</v>
      </c>
      <c r="U9" s="17">
        <v>0.440062023472991</v>
      </c>
      <c r="V9" s="17">
        <v>8.6591861413172697E-2</v>
      </c>
      <c r="W9" s="17">
        <v>0.193092969070989</v>
      </c>
      <c r="X9" s="17">
        <v>0.34093430067119201</v>
      </c>
      <c r="Y9" s="17">
        <v>0.114228771552914</v>
      </c>
      <c r="Z9" s="17">
        <v>0.122923876696132</v>
      </c>
      <c r="AA9" s="17">
        <v>0.53911590328336401</v>
      </c>
      <c r="AB9" s="17">
        <v>0</v>
      </c>
      <c r="AC9" s="17">
        <v>0.38403637497035498</v>
      </c>
      <c r="AD9" s="17">
        <v>0.11656988275852399</v>
      </c>
      <c r="AE9" s="17">
        <v>1</v>
      </c>
      <c r="AF9" s="17">
        <v>0</v>
      </c>
      <c r="AG9" s="17">
        <v>0.47488885363591599</v>
      </c>
      <c r="AH9" s="17">
        <v>1</v>
      </c>
      <c r="AI9" s="17"/>
      <c r="AJ9" s="17">
        <v>0.204445372411902</v>
      </c>
      <c r="AK9" s="17">
        <v>0.187057157321213</v>
      </c>
      <c r="AL9" s="17"/>
      <c r="AM9" s="17">
        <v>0.24573621961265901</v>
      </c>
    </row>
    <row r="10" spans="2:39" x14ac:dyDescent="0.35">
      <c r="B10" s="18" t="s">
        <v>133</v>
      </c>
      <c r="C10" s="17">
        <v>0.467577813160306</v>
      </c>
      <c r="D10" s="17">
        <v>0.42324905817296499</v>
      </c>
      <c r="E10" s="17">
        <v>0.51339643293481796</v>
      </c>
      <c r="F10" s="17"/>
      <c r="G10" s="17">
        <v>0.53177710371287201</v>
      </c>
      <c r="H10" s="17">
        <v>0.472469481529672</v>
      </c>
      <c r="I10" s="17">
        <v>0.49903587024882001</v>
      </c>
      <c r="J10" s="17">
        <v>0.453202133319766</v>
      </c>
      <c r="K10" s="17">
        <v>0.467056694466775</v>
      </c>
      <c r="L10" s="17">
        <v>0.40285496615822097</v>
      </c>
      <c r="M10" s="17"/>
      <c r="N10" s="17">
        <v>0.41141858035863399</v>
      </c>
      <c r="O10" s="17">
        <v>0.40776957393449298</v>
      </c>
      <c r="P10" s="17">
        <v>0.53993443497041005</v>
      </c>
      <c r="Q10" s="17">
        <v>0.44693887803816101</v>
      </c>
      <c r="R10" s="17">
        <v>0.48716943388513001</v>
      </c>
      <c r="S10" s="17">
        <v>0.30069364102777002</v>
      </c>
      <c r="T10" s="17">
        <v>0.43280522709307101</v>
      </c>
      <c r="U10" s="17">
        <v>0.47399656065194201</v>
      </c>
      <c r="V10" s="17">
        <v>0.64385372727026802</v>
      </c>
      <c r="W10" s="17">
        <v>0.50965105727232196</v>
      </c>
      <c r="X10" s="17">
        <v>0.375157041787612</v>
      </c>
      <c r="Y10" s="17">
        <v>0.672644561987086</v>
      </c>
      <c r="Z10" s="17">
        <v>0.58016023397740402</v>
      </c>
      <c r="AA10" s="17">
        <v>0.26628083353269399</v>
      </c>
      <c r="AB10" s="17">
        <v>0.69269755925361398</v>
      </c>
      <c r="AC10" s="17">
        <v>0.38469175395166</v>
      </c>
      <c r="AD10" s="17">
        <v>0.64718882612345296</v>
      </c>
      <c r="AE10" s="17">
        <v>0</v>
      </c>
      <c r="AF10" s="17">
        <v>1</v>
      </c>
      <c r="AG10" s="17">
        <v>0.238866691583594</v>
      </c>
      <c r="AH10" s="17">
        <v>0</v>
      </c>
      <c r="AI10" s="17"/>
      <c r="AJ10" s="17">
        <v>0.54268597924013595</v>
      </c>
      <c r="AK10" s="17">
        <v>0.42721834143941001</v>
      </c>
      <c r="AL10" s="17"/>
      <c r="AM10" s="17">
        <v>0.53747275222205904</v>
      </c>
    </row>
    <row r="11" spans="2:39" x14ac:dyDescent="0.35">
      <c r="B11" s="18" t="s">
        <v>134</v>
      </c>
      <c r="C11" s="17">
        <v>0.26617200129117702</v>
      </c>
      <c r="D11" s="17">
        <v>0.26566058955212102</v>
      </c>
      <c r="E11" s="17">
        <v>0.264700814099668</v>
      </c>
      <c r="F11" s="17"/>
      <c r="G11" s="17">
        <v>0.24887167037845601</v>
      </c>
      <c r="H11" s="17">
        <v>0.24532887976079601</v>
      </c>
      <c r="I11" s="17">
        <v>0.27963015726102602</v>
      </c>
      <c r="J11" s="17">
        <v>0.24987840093213201</v>
      </c>
      <c r="K11" s="17">
        <v>0.26788415612529398</v>
      </c>
      <c r="L11" s="17">
        <v>0.29334644059458298</v>
      </c>
      <c r="M11" s="17"/>
      <c r="N11" s="17">
        <v>0.33824982823944799</v>
      </c>
      <c r="O11" s="17">
        <v>0.26822734794004399</v>
      </c>
      <c r="P11" s="17">
        <v>0.26113119662647499</v>
      </c>
      <c r="Q11" s="17">
        <v>0.35965071591442899</v>
      </c>
      <c r="R11" s="17">
        <v>0.27226887846537301</v>
      </c>
      <c r="S11" s="17">
        <v>0.64070903177609695</v>
      </c>
      <c r="T11" s="17">
        <v>0.267234946120256</v>
      </c>
      <c r="U11" s="17">
        <v>8.5941415875067206E-2</v>
      </c>
      <c r="V11" s="17">
        <v>0.114093990004748</v>
      </c>
      <c r="W11" s="17">
        <v>0.28221833252075501</v>
      </c>
      <c r="X11" s="17">
        <v>0.18279643560971801</v>
      </c>
      <c r="Y11" s="17">
        <v>0.21312666646</v>
      </c>
      <c r="Z11" s="17">
        <v>0.29691588932646401</v>
      </c>
      <c r="AA11" s="17">
        <v>0.15615381526965799</v>
      </c>
      <c r="AB11" s="17">
        <v>0.30730244074638602</v>
      </c>
      <c r="AC11" s="17">
        <v>0.151860426957874</v>
      </c>
      <c r="AD11" s="17">
        <v>0.236241291118023</v>
      </c>
      <c r="AE11" s="17">
        <v>0</v>
      </c>
      <c r="AF11" s="17">
        <v>0</v>
      </c>
      <c r="AG11" s="17">
        <v>0.28624445478048899</v>
      </c>
      <c r="AH11" s="17">
        <v>0</v>
      </c>
      <c r="AI11" s="17"/>
      <c r="AJ11" s="17">
        <v>0.22113681550685299</v>
      </c>
      <c r="AK11" s="17">
        <v>0.28904047763443902</v>
      </c>
      <c r="AL11" s="17"/>
      <c r="AM11" s="17">
        <v>0.19365890710545999</v>
      </c>
    </row>
    <row r="12" spans="2:39" x14ac:dyDescent="0.35">
      <c r="B12" s="18" t="s">
        <v>135</v>
      </c>
      <c r="C12" s="17">
        <v>1.6545019674796001E-2</v>
      </c>
      <c r="D12" s="17">
        <v>2.3402730353544201E-2</v>
      </c>
      <c r="E12" s="17">
        <v>9.6972681083697197E-3</v>
      </c>
      <c r="F12" s="17"/>
      <c r="G12" s="17">
        <v>8.9816099332548794E-3</v>
      </c>
      <c r="H12" s="17">
        <v>3.7565823208544499E-2</v>
      </c>
      <c r="I12" s="17">
        <v>2.5576642726722498E-2</v>
      </c>
      <c r="J12" s="17">
        <v>9.1217782875538406E-3</v>
      </c>
      <c r="K12" s="17">
        <v>1.5244587290794901E-2</v>
      </c>
      <c r="L12" s="17">
        <v>0</v>
      </c>
      <c r="M12" s="17"/>
      <c r="N12" s="17">
        <v>5.0583038463169201E-2</v>
      </c>
      <c r="O12" s="17">
        <v>2.2121112618066902E-2</v>
      </c>
      <c r="P12" s="17">
        <v>7.6707404753610098E-3</v>
      </c>
      <c r="Q12" s="17">
        <v>0</v>
      </c>
      <c r="R12" s="17">
        <v>3.01876454785358E-2</v>
      </c>
      <c r="S12" s="17">
        <v>0</v>
      </c>
      <c r="T12" s="17">
        <v>1.16150681642333E-2</v>
      </c>
      <c r="U12" s="17">
        <v>0</v>
      </c>
      <c r="V12" s="17">
        <v>0.15546042131181101</v>
      </c>
      <c r="W12" s="17">
        <v>0</v>
      </c>
      <c r="X12" s="17">
        <v>0</v>
      </c>
      <c r="Y12" s="17">
        <v>0</v>
      </c>
      <c r="Z12" s="17">
        <v>0</v>
      </c>
      <c r="AA12" s="17">
        <v>0</v>
      </c>
      <c r="AB12" s="17">
        <v>0</v>
      </c>
      <c r="AC12" s="17">
        <v>0</v>
      </c>
      <c r="AD12" s="17">
        <v>0</v>
      </c>
      <c r="AE12" s="17">
        <v>0</v>
      </c>
      <c r="AF12" s="17">
        <v>0</v>
      </c>
      <c r="AG12" s="17">
        <v>0</v>
      </c>
      <c r="AH12" s="17">
        <v>0</v>
      </c>
      <c r="AI12" s="17"/>
      <c r="AJ12" s="17">
        <v>7.2946091946236701E-3</v>
      </c>
      <c r="AK12" s="17">
        <v>2.19128992577317E-2</v>
      </c>
      <c r="AL12" s="17"/>
      <c r="AM12" s="17">
        <v>1.50500739079016E-2</v>
      </c>
    </row>
    <row r="13" spans="2:39" x14ac:dyDescent="0.35">
      <c r="B13" s="18" t="s">
        <v>136</v>
      </c>
      <c r="C13" s="17">
        <v>8.9012300940713301E-3</v>
      </c>
      <c r="D13" s="17">
        <v>1.7781477519824E-2</v>
      </c>
      <c r="E13" s="17">
        <v>0</v>
      </c>
      <c r="F13" s="17"/>
      <c r="G13" s="17">
        <v>1.46664652430042E-2</v>
      </c>
      <c r="H13" s="17">
        <v>6.2963990540668103E-3</v>
      </c>
      <c r="I13" s="17">
        <v>0</v>
      </c>
      <c r="J13" s="17">
        <v>1.4679028945814101E-2</v>
      </c>
      <c r="K13" s="17">
        <v>2.24851120332289E-2</v>
      </c>
      <c r="L13" s="17">
        <v>0</v>
      </c>
      <c r="M13" s="17"/>
      <c r="N13" s="17">
        <v>0</v>
      </c>
      <c r="O13" s="17">
        <v>0</v>
      </c>
      <c r="P13" s="17">
        <v>0</v>
      </c>
      <c r="Q13" s="17">
        <v>0</v>
      </c>
      <c r="R13" s="17">
        <v>3.6898025947628102E-2</v>
      </c>
      <c r="S13" s="17">
        <v>0</v>
      </c>
      <c r="T13" s="17">
        <v>1.50403353752467E-2</v>
      </c>
      <c r="U13" s="17">
        <v>0</v>
      </c>
      <c r="V13" s="17">
        <v>0</v>
      </c>
      <c r="W13" s="17">
        <v>1.50376411359336E-2</v>
      </c>
      <c r="X13" s="17">
        <v>0</v>
      </c>
      <c r="Y13" s="17">
        <v>0</v>
      </c>
      <c r="Z13" s="17">
        <v>0</v>
      </c>
      <c r="AA13" s="17">
        <v>3.84494479142833E-2</v>
      </c>
      <c r="AB13" s="17">
        <v>0</v>
      </c>
      <c r="AC13" s="17">
        <v>0</v>
      </c>
      <c r="AD13" s="17">
        <v>0</v>
      </c>
      <c r="AE13" s="17">
        <v>0</v>
      </c>
      <c r="AF13" s="17">
        <v>0</v>
      </c>
      <c r="AG13" s="17">
        <v>0</v>
      </c>
      <c r="AH13" s="17">
        <v>0</v>
      </c>
      <c r="AI13" s="17"/>
      <c r="AJ13" s="17">
        <v>5.7121958080977499E-3</v>
      </c>
      <c r="AK13" s="17">
        <v>8.3116858102162596E-3</v>
      </c>
      <c r="AL13" s="17"/>
      <c r="AM13" s="17">
        <v>2.1735050870109801E-3</v>
      </c>
    </row>
    <row r="14" spans="2:39" x14ac:dyDescent="0.35">
      <c r="B14" s="18" t="s">
        <v>62</v>
      </c>
      <c r="C14" s="17">
        <v>5.0238165166618297E-2</v>
      </c>
      <c r="D14" s="17">
        <v>5.0514587737679501E-2</v>
      </c>
      <c r="E14" s="17">
        <v>5.0096247089800899E-2</v>
      </c>
      <c r="F14" s="17"/>
      <c r="G14" s="17">
        <v>2.15864416586607E-2</v>
      </c>
      <c r="H14" s="17">
        <v>0</v>
      </c>
      <c r="I14" s="17">
        <v>2.5472349782384499E-2</v>
      </c>
      <c r="J14" s="17">
        <v>7.8524432590649507E-2</v>
      </c>
      <c r="K14" s="17">
        <v>5.8699512079897903E-2</v>
      </c>
      <c r="L14" s="17">
        <v>0.107257742406265</v>
      </c>
      <c r="M14" s="17"/>
      <c r="N14" s="17">
        <v>0</v>
      </c>
      <c r="O14" s="17">
        <v>0.11751721795446</v>
      </c>
      <c r="P14" s="17">
        <v>6.1027649538488798E-2</v>
      </c>
      <c r="Q14" s="17">
        <v>1.0790695838551599E-2</v>
      </c>
      <c r="R14" s="17">
        <v>6.4449087042671896E-2</v>
      </c>
      <c r="S14" s="17">
        <v>5.8597327196133003E-2</v>
      </c>
      <c r="T14" s="17">
        <v>6.67157613702411E-2</v>
      </c>
      <c r="U14" s="17">
        <v>0</v>
      </c>
      <c r="V14" s="17">
        <v>0</v>
      </c>
      <c r="W14" s="17">
        <v>0</v>
      </c>
      <c r="X14" s="17">
        <v>0.10111222193147899</v>
      </c>
      <c r="Y14" s="17">
        <v>0</v>
      </c>
      <c r="Z14" s="17">
        <v>0</v>
      </c>
      <c r="AA14" s="17">
        <v>0</v>
      </c>
      <c r="AB14" s="17">
        <v>0</v>
      </c>
      <c r="AC14" s="17">
        <v>7.9411444120111502E-2</v>
      </c>
      <c r="AD14" s="17">
        <v>0</v>
      </c>
      <c r="AE14" s="17">
        <v>0</v>
      </c>
      <c r="AF14" s="17">
        <v>0</v>
      </c>
      <c r="AG14" s="17">
        <v>0</v>
      </c>
      <c r="AH14" s="17">
        <v>0</v>
      </c>
      <c r="AI14" s="17"/>
      <c r="AJ14" s="17">
        <v>1.8725027838387701E-2</v>
      </c>
      <c r="AK14" s="17">
        <v>6.6459438536989601E-2</v>
      </c>
      <c r="AL14" s="17"/>
      <c r="AM14" s="17">
        <v>5.9085420649099404E-3</v>
      </c>
    </row>
    <row r="15" spans="2:39" x14ac:dyDescent="0.35">
      <c r="B15" s="18" t="s">
        <v>137</v>
      </c>
      <c r="C15" s="21">
        <v>0.65814358377333804</v>
      </c>
      <c r="D15" s="21">
        <v>0.64264061483683099</v>
      </c>
      <c r="E15" s="21">
        <v>0.67550567070216205</v>
      </c>
      <c r="F15" s="21"/>
      <c r="G15" s="21">
        <v>0.705893812786625</v>
      </c>
      <c r="H15" s="21">
        <v>0.71080889797659297</v>
      </c>
      <c r="I15" s="21">
        <v>0.66932085022986698</v>
      </c>
      <c r="J15" s="21">
        <v>0.64779635924385004</v>
      </c>
      <c r="K15" s="21">
        <v>0.63568663247078405</v>
      </c>
      <c r="L15" s="21">
        <v>0.59939581699915101</v>
      </c>
      <c r="M15" s="21"/>
      <c r="N15" s="21">
        <v>0.61116713329738204</v>
      </c>
      <c r="O15" s="21">
        <v>0.59213432148742795</v>
      </c>
      <c r="P15" s="21">
        <v>0.67017041335967498</v>
      </c>
      <c r="Q15" s="21">
        <v>0.62955858824701905</v>
      </c>
      <c r="R15" s="21">
        <v>0.59619636306579105</v>
      </c>
      <c r="S15" s="21">
        <v>0.30069364102777002</v>
      </c>
      <c r="T15" s="21">
        <v>0.63939388897002303</v>
      </c>
      <c r="U15" s="21">
        <v>0.91405858412493302</v>
      </c>
      <c r="V15" s="21">
        <v>0.730445588683441</v>
      </c>
      <c r="W15" s="21">
        <v>0.70274402634331201</v>
      </c>
      <c r="X15" s="21">
        <v>0.71609134245880401</v>
      </c>
      <c r="Y15" s="21">
        <v>0.78687333354</v>
      </c>
      <c r="Z15" s="21">
        <v>0.70308411067353604</v>
      </c>
      <c r="AA15" s="21">
        <v>0.80539673681605894</v>
      </c>
      <c r="AB15" s="21">
        <v>0.69269755925361398</v>
      </c>
      <c r="AC15" s="21">
        <v>0.76872812892201403</v>
      </c>
      <c r="AD15" s="21">
        <v>0.76375870888197706</v>
      </c>
      <c r="AE15" s="21">
        <v>1</v>
      </c>
      <c r="AF15" s="21">
        <v>1</v>
      </c>
      <c r="AG15" s="21">
        <v>0.71375554521951101</v>
      </c>
      <c r="AH15" s="21">
        <v>1</v>
      </c>
      <c r="AI15" s="21"/>
      <c r="AJ15" s="21">
        <v>0.74713135165203803</v>
      </c>
      <c r="AK15" s="21">
        <v>0.61427549876062304</v>
      </c>
      <c r="AL15" s="21"/>
      <c r="AM15" s="21">
        <v>0.78320897183471805</v>
      </c>
    </row>
    <row r="16" spans="2:39" x14ac:dyDescent="0.35">
      <c r="B16" s="18" t="s">
        <v>138</v>
      </c>
      <c r="C16" s="21">
        <v>2.54462497688673E-2</v>
      </c>
      <c r="D16" s="21">
        <v>4.1184207873368198E-2</v>
      </c>
      <c r="E16" s="21">
        <v>9.6972681083697197E-3</v>
      </c>
      <c r="F16" s="21"/>
      <c r="G16" s="21">
        <v>2.3648075176259099E-2</v>
      </c>
      <c r="H16" s="21">
        <v>4.38622222626113E-2</v>
      </c>
      <c r="I16" s="21">
        <v>2.5576642726722498E-2</v>
      </c>
      <c r="J16" s="21">
        <v>2.3800807233367999E-2</v>
      </c>
      <c r="K16" s="21">
        <v>3.7729699324023799E-2</v>
      </c>
      <c r="L16" s="21">
        <v>0</v>
      </c>
      <c r="M16" s="21"/>
      <c r="N16" s="21">
        <v>5.0583038463169201E-2</v>
      </c>
      <c r="O16" s="21">
        <v>2.2121112618066902E-2</v>
      </c>
      <c r="P16" s="21">
        <v>7.6707404753610098E-3</v>
      </c>
      <c r="Q16" s="21">
        <v>0</v>
      </c>
      <c r="R16" s="21">
        <v>6.7085671426163895E-2</v>
      </c>
      <c r="S16" s="21">
        <v>0</v>
      </c>
      <c r="T16" s="21">
        <v>2.665540353948E-2</v>
      </c>
      <c r="U16" s="21">
        <v>0</v>
      </c>
      <c r="V16" s="21">
        <v>0.15546042131181101</v>
      </c>
      <c r="W16" s="21">
        <v>1.50376411359336E-2</v>
      </c>
      <c r="X16" s="21">
        <v>0</v>
      </c>
      <c r="Y16" s="21">
        <v>0</v>
      </c>
      <c r="Z16" s="21">
        <v>0</v>
      </c>
      <c r="AA16" s="21">
        <v>3.84494479142833E-2</v>
      </c>
      <c r="AB16" s="21">
        <v>0</v>
      </c>
      <c r="AC16" s="21">
        <v>0</v>
      </c>
      <c r="AD16" s="21">
        <v>0</v>
      </c>
      <c r="AE16" s="21">
        <v>0</v>
      </c>
      <c r="AF16" s="21">
        <v>0</v>
      </c>
      <c r="AG16" s="21">
        <v>0</v>
      </c>
      <c r="AH16" s="21">
        <v>0</v>
      </c>
      <c r="AI16" s="21"/>
      <c r="AJ16" s="21">
        <v>1.3006805002721399E-2</v>
      </c>
      <c r="AK16" s="21">
        <v>3.0224585067948E-2</v>
      </c>
      <c r="AL16" s="21"/>
      <c r="AM16" s="21">
        <v>1.72235789949126E-2</v>
      </c>
    </row>
    <row r="17" spans="2:39" x14ac:dyDescent="0.35">
      <c r="B17" s="18" t="s">
        <v>139</v>
      </c>
      <c r="C17" s="22">
        <v>0.63269733400447004</v>
      </c>
      <c r="D17" s="22">
        <v>0.60145640696346303</v>
      </c>
      <c r="E17" s="22">
        <v>0.66580840259379204</v>
      </c>
      <c r="F17" s="22"/>
      <c r="G17" s="22">
        <v>0.682245737610366</v>
      </c>
      <c r="H17" s="22">
        <v>0.66694667571398203</v>
      </c>
      <c r="I17" s="22">
        <v>0.64374420750314498</v>
      </c>
      <c r="J17" s="22">
        <v>0.62399555201048196</v>
      </c>
      <c r="K17" s="22">
        <v>0.59795693314676002</v>
      </c>
      <c r="L17" s="22">
        <v>0.59939581699915101</v>
      </c>
      <c r="M17" s="22"/>
      <c r="N17" s="22">
        <v>0.56058409483421301</v>
      </c>
      <c r="O17" s="22">
        <v>0.57001320886936102</v>
      </c>
      <c r="P17" s="22">
        <v>0.66249967288431399</v>
      </c>
      <c r="Q17" s="22">
        <v>0.62955858824701905</v>
      </c>
      <c r="R17" s="22">
        <v>0.52911069163962698</v>
      </c>
      <c r="S17" s="22">
        <v>0.30069364102777002</v>
      </c>
      <c r="T17" s="22">
        <v>0.61273848543054299</v>
      </c>
      <c r="U17" s="22">
        <v>0.91405858412493302</v>
      </c>
      <c r="V17" s="22">
        <v>0.57498516737162997</v>
      </c>
      <c r="W17" s="22">
        <v>0.68770638520737803</v>
      </c>
      <c r="X17" s="22">
        <v>0.71609134245880401</v>
      </c>
      <c r="Y17" s="22">
        <v>0.78687333354</v>
      </c>
      <c r="Z17" s="22">
        <v>0.70308411067353604</v>
      </c>
      <c r="AA17" s="22">
        <v>0.76694728890177599</v>
      </c>
      <c r="AB17" s="22">
        <v>0.69269755925361398</v>
      </c>
      <c r="AC17" s="22">
        <v>0.76872812892201403</v>
      </c>
      <c r="AD17" s="22">
        <v>0.76375870888197706</v>
      </c>
      <c r="AE17" s="22">
        <v>1</v>
      </c>
      <c r="AF17" s="22">
        <v>1</v>
      </c>
      <c r="AG17" s="22">
        <v>0.71375554521951101</v>
      </c>
      <c r="AH17" s="22">
        <v>1</v>
      </c>
      <c r="AI17" s="22"/>
      <c r="AJ17" s="22">
        <v>0.73412454664931603</v>
      </c>
      <c r="AK17" s="22">
        <v>0.58405091369267503</v>
      </c>
      <c r="AL17" s="22"/>
      <c r="AM17" s="22">
        <v>0.76598539283980505</v>
      </c>
    </row>
    <row r="18" spans="2:39" x14ac:dyDescent="0.35">
      <c r="B18" s="16" t="s">
        <v>147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202</v>
      </c>
      <c r="C9" s="17">
        <v>2.01699784368315E-2</v>
      </c>
      <c r="D9" s="17">
        <v>2.7549605761323301E-2</v>
      </c>
      <c r="E9" s="17">
        <v>1.4232097620903401E-2</v>
      </c>
      <c r="F9" s="17"/>
      <c r="G9" s="17">
        <v>5.77380262164559E-2</v>
      </c>
      <c r="H9" s="17">
        <v>1.7510813039609999E-2</v>
      </c>
      <c r="I9" s="17">
        <v>1.7305925624093301E-2</v>
      </c>
      <c r="J9" s="17">
        <v>3.2574521073458901E-2</v>
      </c>
      <c r="K9" s="17">
        <v>0</v>
      </c>
      <c r="L9" s="17">
        <v>0</v>
      </c>
      <c r="M9" s="17"/>
      <c r="N9" s="17">
        <v>0</v>
      </c>
      <c r="O9" s="17">
        <v>3.0717287359324701E-2</v>
      </c>
      <c r="P9" s="17">
        <v>0</v>
      </c>
      <c r="Q9" s="17">
        <v>2.7489059383117902E-2</v>
      </c>
      <c r="R9" s="17">
        <v>0</v>
      </c>
      <c r="S9" s="17">
        <v>0</v>
      </c>
      <c r="T9" s="17">
        <v>3.10947526811967E-2</v>
      </c>
      <c r="U9" s="17">
        <v>0</v>
      </c>
      <c r="V9" s="17">
        <v>0</v>
      </c>
      <c r="W9" s="17">
        <v>2.7461566667357499E-2</v>
      </c>
      <c r="X9" s="17">
        <v>0.156196735626809</v>
      </c>
      <c r="Y9" s="17">
        <v>0</v>
      </c>
      <c r="Z9" s="17">
        <v>0</v>
      </c>
      <c r="AA9" s="17">
        <v>0</v>
      </c>
      <c r="AB9" s="17">
        <v>0</v>
      </c>
      <c r="AC9" s="17">
        <v>0</v>
      </c>
      <c r="AD9" s="17">
        <v>0.104347002690273</v>
      </c>
      <c r="AE9" s="17" t="s">
        <v>85</v>
      </c>
      <c r="AF9" s="17">
        <v>0</v>
      </c>
      <c r="AG9" s="17">
        <v>0</v>
      </c>
      <c r="AH9" s="17" t="s">
        <v>85</v>
      </c>
      <c r="AI9" s="17"/>
      <c r="AJ9" s="17">
        <v>1.4415171297330401E-2</v>
      </c>
      <c r="AK9" s="17">
        <v>2.4935555564377002E-2</v>
      </c>
      <c r="AL9" s="17"/>
      <c r="AM9" s="17">
        <v>2.01699784368315E-2</v>
      </c>
    </row>
    <row r="10" spans="2:39" ht="29" x14ac:dyDescent="0.35">
      <c r="B10" s="18" t="s">
        <v>203</v>
      </c>
      <c r="C10" s="17">
        <v>0.137158003062304</v>
      </c>
      <c r="D10" s="17">
        <v>0.13491183871364501</v>
      </c>
      <c r="E10" s="17">
        <v>0.13997574623051701</v>
      </c>
      <c r="F10" s="17"/>
      <c r="G10" s="17">
        <v>0.146765318208015</v>
      </c>
      <c r="H10" s="17">
        <v>0.11639026790257501</v>
      </c>
      <c r="I10" s="17">
        <v>0.21809357448467701</v>
      </c>
      <c r="J10" s="17">
        <v>0.10519988890042301</v>
      </c>
      <c r="K10" s="17">
        <v>3.3543463834391898E-2</v>
      </c>
      <c r="L10" s="17">
        <v>0.16663149256901799</v>
      </c>
      <c r="M10" s="17"/>
      <c r="N10" s="17">
        <v>0.10272540985437099</v>
      </c>
      <c r="O10" s="17">
        <v>0.108842875019849</v>
      </c>
      <c r="P10" s="17">
        <v>0.19433668257697101</v>
      </c>
      <c r="Q10" s="17">
        <v>7.6968127802589895E-2</v>
      </c>
      <c r="R10" s="17">
        <v>0.20758980752814299</v>
      </c>
      <c r="S10" s="17">
        <v>8.94848083446078E-2</v>
      </c>
      <c r="T10" s="17">
        <v>0.101410947924711</v>
      </c>
      <c r="U10" s="17">
        <v>0.180728917660854</v>
      </c>
      <c r="V10" s="17">
        <v>0.423007362082639</v>
      </c>
      <c r="W10" s="17">
        <v>4.1871193819382098E-2</v>
      </c>
      <c r="X10" s="17">
        <v>0.31734020347039299</v>
      </c>
      <c r="Y10" s="17">
        <v>0</v>
      </c>
      <c r="Z10" s="17">
        <v>0.219777064527134</v>
      </c>
      <c r="AA10" s="17">
        <v>0</v>
      </c>
      <c r="AB10" s="17">
        <v>0</v>
      </c>
      <c r="AC10" s="17">
        <v>0</v>
      </c>
      <c r="AD10" s="17">
        <v>0.25806021367392601</v>
      </c>
      <c r="AE10" s="17" t="s">
        <v>85</v>
      </c>
      <c r="AF10" s="17">
        <v>1</v>
      </c>
      <c r="AG10" s="17">
        <v>0</v>
      </c>
      <c r="AH10" s="17" t="s">
        <v>85</v>
      </c>
      <c r="AI10" s="17"/>
      <c r="AJ10" s="17">
        <v>0.160723306984831</v>
      </c>
      <c r="AK10" s="17">
        <v>0.11856355419515199</v>
      </c>
      <c r="AL10" s="17"/>
      <c r="AM10" s="17">
        <v>0.137158003062304</v>
      </c>
    </row>
    <row r="11" spans="2:39" ht="29" x14ac:dyDescent="0.35">
      <c r="B11" s="18" t="s">
        <v>204</v>
      </c>
      <c r="C11" s="17">
        <v>0.28271939499300103</v>
      </c>
      <c r="D11" s="17">
        <v>0.307824641324701</v>
      </c>
      <c r="E11" s="17">
        <v>0.26402858372440102</v>
      </c>
      <c r="F11" s="17"/>
      <c r="G11" s="17">
        <v>0.28760777360481998</v>
      </c>
      <c r="H11" s="17">
        <v>0.287148169632364</v>
      </c>
      <c r="I11" s="17">
        <v>0.21845619572733299</v>
      </c>
      <c r="J11" s="17">
        <v>0.34446286557661099</v>
      </c>
      <c r="K11" s="17">
        <v>0.36615167328905701</v>
      </c>
      <c r="L11" s="17">
        <v>0.21815473002921701</v>
      </c>
      <c r="M11" s="17"/>
      <c r="N11" s="17">
        <v>0.302197109179417</v>
      </c>
      <c r="O11" s="17">
        <v>0.31227967481402602</v>
      </c>
      <c r="P11" s="17">
        <v>0.36928723426150001</v>
      </c>
      <c r="Q11" s="17">
        <v>0.30075390585010298</v>
      </c>
      <c r="R11" s="17">
        <v>0.20189964375388</v>
      </c>
      <c r="S11" s="17">
        <v>0.24261441771724801</v>
      </c>
      <c r="T11" s="17">
        <v>0.26428784171143299</v>
      </c>
      <c r="U11" s="17">
        <v>0.28641383180094798</v>
      </c>
      <c r="V11" s="17">
        <v>0.14054540506403401</v>
      </c>
      <c r="W11" s="17">
        <v>0.25127367993684702</v>
      </c>
      <c r="X11" s="17">
        <v>0</v>
      </c>
      <c r="Y11" s="17">
        <v>0.58885591439423501</v>
      </c>
      <c r="Z11" s="17">
        <v>0.45778119653035998</v>
      </c>
      <c r="AA11" s="17">
        <v>0.142502158763292</v>
      </c>
      <c r="AB11" s="17">
        <v>0.31522059534507102</v>
      </c>
      <c r="AC11" s="17">
        <v>0.21456854770216399</v>
      </c>
      <c r="AD11" s="17">
        <v>0.16596597707892499</v>
      </c>
      <c r="AE11" s="17" t="s">
        <v>85</v>
      </c>
      <c r="AF11" s="17">
        <v>0</v>
      </c>
      <c r="AG11" s="17">
        <v>0.51936326632136998</v>
      </c>
      <c r="AH11" s="17" t="s">
        <v>85</v>
      </c>
      <c r="AI11" s="17"/>
      <c r="AJ11" s="17">
        <v>0.26043275704166202</v>
      </c>
      <c r="AK11" s="17">
        <v>0.30276946223651602</v>
      </c>
      <c r="AL11" s="17"/>
      <c r="AM11" s="17">
        <v>0.28271939499300103</v>
      </c>
    </row>
    <row r="12" spans="2:39" x14ac:dyDescent="0.35">
      <c r="B12" s="18" t="s">
        <v>205</v>
      </c>
      <c r="C12" s="17">
        <v>0.327620620541623</v>
      </c>
      <c r="D12" s="17">
        <v>0.33023816800728001</v>
      </c>
      <c r="E12" s="17">
        <v>0.327774111948201</v>
      </c>
      <c r="F12" s="17"/>
      <c r="G12" s="17">
        <v>0.27854774275524402</v>
      </c>
      <c r="H12" s="17">
        <v>0.346458039380306</v>
      </c>
      <c r="I12" s="17">
        <v>0.288162755353155</v>
      </c>
      <c r="J12" s="17">
        <v>0.29978812106298602</v>
      </c>
      <c r="K12" s="17">
        <v>0.352987312992671</v>
      </c>
      <c r="L12" s="17">
        <v>0.428282345113981</v>
      </c>
      <c r="M12" s="17"/>
      <c r="N12" s="17">
        <v>0.22599490915075701</v>
      </c>
      <c r="O12" s="17">
        <v>0.28820443128617601</v>
      </c>
      <c r="P12" s="17">
        <v>0.24463378277483599</v>
      </c>
      <c r="Q12" s="17">
        <v>0.43635750686012298</v>
      </c>
      <c r="R12" s="17">
        <v>0.39275198380329801</v>
      </c>
      <c r="S12" s="17">
        <v>0.386418491545031</v>
      </c>
      <c r="T12" s="17">
        <v>0.36021937134561799</v>
      </c>
      <c r="U12" s="17">
        <v>0.120475722283378</v>
      </c>
      <c r="V12" s="17">
        <v>0.138490316951798</v>
      </c>
      <c r="W12" s="17">
        <v>0.41094255874173202</v>
      </c>
      <c r="X12" s="17">
        <v>0.52646306090279804</v>
      </c>
      <c r="Y12" s="17">
        <v>0.41114408560576499</v>
      </c>
      <c r="Z12" s="17">
        <v>0.182849465231504</v>
      </c>
      <c r="AA12" s="17">
        <v>0.71308420264827099</v>
      </c>
      <c r="AB12" s="17">
        <v>0.30563852673449299</v>
      </c>
      <c r="AC12" s="17">
        <v>0.36768437865731601</v>
      </c>
      <c r="AD12" s="17">
        <v>0.234469553759932</v>
      </c>
      <c r="AE12" s="17" t="s">
        <v>85</v>
      </c>
      <c r="AF12" s="17">
        <v>0</v>
      </c>
      <c r="AG12" s="17">
        <v>0.48063673367863002</v>
      </c>
      <c r="AH12" s="17" t="s">
        <v>85</v>
      </c>
      <c r="AI12" s="17"/>
      <c r="AJ12" s="17">
        <v>0.31213396327786302</v>
      </c>
      <c r="AK12" s="17">
        <v>0.33570831759719999</v>
      </c>
      <c r="AL12" s="17"/>
      <c r="AM12" s="17">
        <v>0.327620620541623</v>
      </c>
    </row>
    <row r="13" spans="2:39" ht="29" x14ac:dyDescent="0.35">
      <c r="B13" s="18" t="s">
        <v>206</v>
      </c>
      <c r="C13" s="17">
        <v>0.128374052002067</v>
      </c>
      <c r="D13" s="17">
        <v>0.121208198009577</v>
      </c>
      <c r="E13" s="17">
        <v>0.13266073214081001</v>
      </c>
      <c r="F13" s="17"/>
      <c r="G13" s="17">
        <v>0.124517172875208</v>
      </c>
      <c r="H13" s="17">
        <v>0.11805541199510799</v>
      </c>
      <c r="I13" s="17">
        <v>0.17477033763854199</v>
      </c>
      <c r="J13" s="17">
        <v>0.10389365225069799</v>
      </c>
      <c r="K13" s="17">
        <v>0.114069050164836</v>
      </c>
      <c r="L13" s="17">
        <v>0.10760292307463699</v>
      </c>
      <c r="M13" s="17"/>
      <c r="N13" s="17">
        <v>0.22242351083754999</v>
      </c>
      <c r="O13" s="17">
        <v>0.119601693970931</v>
      </c>
      <c r="P13" s="17">
        <v>0.11521695091536401</v>
      </c>
      <c r="Q13" s="17">
        <v>9.72824456942529E-2</v>
      </c>
      <c r="R13" s="17">
        <v>0.112944687950784</v>
      </c>
      <c r="S13" s="17">
        <v>0.28148228239311301</v>
      </c>
      <c r="T13" s="17">
        <v>0.196360904108385</v>
      </c>
      <c r="U13" s="17">
        <v>0</v>
      </c>
      <c r="V13" s="17">
        <v>0.12401738604790601</v>
      </c>
      <c r="W13" s="17">
        <v>0.19568292051148101</v>
      </c>
      <c r="X13" s="17">
        <v>0</v>
      </c>
      <c r="Y13" s="17">
        <v>0</v>
      </c>
      <c r="Z13" s="17">
        <v>0.139592273711001</v>
      </c>
      <c r="AA13" s="17">
        <v>0</v>
      </c>
      <c r="AB13" s="17">
        <v>6.8665825845333706E-2</v>
      </c>
      <c r="AC13" s="17">
        <v>8.4622582354885803E-2</v>
      </c>
      <c r="AD13" s="17">
        <v>5.8121553509192701E-2</v>
      </c>
      <c r="AE13" s="17" t="s">
        <v>85</v>
      </c>
      <c r="AF13" s="17">
        <v>0</v>
      </c>
      <c r="AG13" s="17">
        <v>0</v>
      </c>
      <c r="AH13" s="17" t="s">
        <v>85</v>
      </c>
      <c r="AI13" s="17"/>
      <c r="AJ13" s="17">
        <v>0.16274369093083399</v>
      </c>
      <c r="AK13" s="17">
        <v>0.103054409787627</v>
      </c>
      <c r="AL13" s="17"/>
      <c r="AM13" s="17">
        <v>0.128374052002067</v>
      </c>
    </row>
    <row r="14" spans="2:39" x14ac:dyDescent="0.35">
      <c r="B14" s="18" t="s">
        <v>207</v>
      </c>
      <c r="C14" s="17">
        <v>2.8027827455328599E-2</v>
      </c>
      <c r="D14" s="17">
        <v>3.1319707127015803E-2</v>
      </c>
      <c r="E14" s="17">
        <v>2.55132637669028E-2</v>
      </c>
      <c r="F14" s="17"/>
      <c r="G14" s="17">
        <v>0</v>
      </c>
      <c r="H14" s="17">
        <v>4.1624262370988097E-2</v>
      </c>
      <c r="I14" s="17">
        <v>1.68420250864257E-2</v>
      </c>
      <c r="J14" s="17">
        <v>6.9654687598688397E-2</v>
      </c>
      <c r="K14" s="17">
        <v>3.0497355677661799E-2</v>
      </c>
      <c r="L14" s="17">
        <v>0</v>
      </c>
      <c r="M14" s="17"/>
      <c r="N14" s="17">
        <v>8.0533989383761204E-2</v>
      </c>
      <c r="O14" s="17">
        <v>4.26272077749415E-2</v>
      </c>
      <c r="P14" s="17">
        <v>3.4952984244434403E-2</v>
      </c>
      <c r="Q14" s="17">
        <v>0</v>
      </c>
      <c r="R14" s="17">
        <v>0</v>
      </c>
      <c r="S14" s="17">
        <v>0</v>
      </c>
      <c r="T14" s="17">
        <v>1.8151388636710099E-2</v>
      </c>
      <c r="U14" s="17">
        <v>0</v>
      </c>
      <c r="V14" s="17">
        <v>0.10072376792879401</v>
      </c>
      <c r="W14" s="17">
        <v>1.23294867149436E-2</v>
      </c>
      <c r="X14" s="17">
        <v>0</v>
      </c>
      <c r="Y14" s="17">
        <v>0</v>
      </c>
      <c r="Z14" s="17">
        <v>0</v>
      </c>
      <c r="AA14" s="17">
        <v>9.2751057107930995E-2</v>
      </c>
      <c r="AB14" s="17">
        <v>9.9057302436209096E-2</v>
      </c>
      <c r="AC14" s="17">
        <v>0</v>
      </c>
      <c r="AD14" s="17">
        <v>0</v>
      </c>
      <c r="AE14" s="17" t="s">
        <v>85</v>
      </c>
      <c r="AF14" s="17">
        <v>0</v>
      </c>
      <c r="AG14" s="17">
        <v>0</v>
      </c>
      <c r="AH14" s="17" t="s">
        <v>85</v>
      </c>
      <c r="AI14" s="17"/>
      <c r="AJ14" s="17">
        <v>3.1224098975436199E-2</v>
      </c>
      <c r="AK14" s="17">
        <v>2.6211134323217901E-2</v>
      </c>
      <c r="AL14" s="17"/>
      <c r="AM14" s="17">
        <v>2.8027827455328599E-2</v>
      </c>
    </row>
    <row r="15" spans="2:39" ht="29" x14ac:dyDescent="0.35">
      <c r="B15" s="18" t="s">
        <v>208</v>
      </c>
      <c r="C15" s="17">
        <v>6.9122601980761899E-3</v>
      </c>
      <c r="D15" s="17">
        <v>8.3083986048564495E-3</v>
      </c>
      <c r="E15" s="17">
        <v>5.81071592789146E-3</v>
      </c>
      <c r="F15" s="17"/>
      <c r="G15" s="17">
        <v>7.8320830794173599E-3</v>
      </c>
      <c r="H15" s="17">
        <v>5.3742903541511601E-3</v>
      </c>
      <c r="I15" s="17">
        <v>1.53368243368837E-2</v>
      </c>
      <c r="J15" s="17">
        <v>7.1801805516161603E-3</v>
      </c>
      <c r="K15" s="17">
        <v>0</v>
      </c>
      <c r="L15" s="17">
        <v>0</v>
      </c>
      <c r="M15" s="17"/>
      <c r="N15" s="17">
        <v>0</v>
      </c>
      <c r="O15" s="17">
        <v>5.7602519328282999E-3</v>
      </c>
      <c r="P15" s="17">
        <v>0</v>
      </c>
      <c r="Q15" s="17">
        <v>0</v>
      </c>
      <c r="R15" s="17">
        <v>1.59542399185503E-2</v>
      </c>
      <c r="S15" s="17">
        <v>0</v>
      </c>
      <c r="T15" s="17">
        <v>0</v>
      </c>
      <c r="U15" s="17">
        <v>0</v>
      </c>
      <c r="V15" s="17">
        <v>0</v>
      </c>
      <c r="W15" s="17">
        <v>0</v>
      </c>
      <c r="X15" s="17">
        <v>0</v>
      </c>
      <c r="Y15" s="17">
        <v>0</v>
      </c>
      <c r="Z15" s="17">
        <v>0</v>
      </c>
      <c r="AA15" s="17">
        <v>5.1662581480506002E-2</v>
      </c>
      <c r="AB15" s="17">
        <v>0.11795862280302399</v>
      </c>
      <c r="AC15" s="17">
        <v>8.4622582354885803E-2</v>
      </c>
      <c r="AD15" s="17">
        <v>0</v>
      </c>
      <c r="AE15" s="17" t="s">
        <v>85</v>
      </c>
      <c r="AF15" s="17">
        <v>0</v>
      </c>
      <c r="AG15" s="17">
        <v>0</v>
      </c>
      <c r="AH15" s="17" t="s">
        <v>85</v>
      </c>
      <c r="AI15" s="17"/>
      <c r="AJ15" s="17">
        <v>1.12334132761826E-2</v>
      </c>
      <c r="AK15" s="17">
        <v>1.7497075217727E-3</v>
      </c>
      <c r="AL15" s="17"/>
      <c r="AM15" s="17">
        <v>6.9122601980761899E-3</v>
      </c>
    </row>
    <row r="16" spans="2:39" x14ac:dyDescent="0.35">
      <c r="B16" s="18" t="s">
        <v>62</v>
      </c>
      <c r="C16" s="19">
        <v>6.9017863310768701E-2</v>
      </c>
      <c r="D16" s="19">
        <v>3.8639442451601398E-2</v>
      </c>
      <c r="E16" s="19">
        <v>9.0004748640373403E-2</v>
      </c>
      <c r="F16" s="19"/>
      <c r="G16" s="19">
        <v>9.6991883260840003E-2</v>
      </c>
      <c r="H16" s="19">
        <v>6.7438745324898006E-2</v>
      </c>
      <c r="I16" s="19">
        <v>5.1032361748891003E-2</v>
      </c>
      <c r="J16" s="19">
        <v>3.7246082985518701E-2</v>
      </c>
      <c r="K16" s="19">
        <v>0.102751144041382</v>
      </c>
      <c r="L16" s="19">
        <v>7.9328509213145895E-2</v>
      </c>
      <c r="M16" s="19"/>
      <c r="N16" s="19">
        <v>6.6125071594142798E-2</v>
      </c>
      <c r="O16" s="19">
        <v>9.1966577841922595E-2</v>
      </c>
      <c r="P16" s="19">
        <v>4.1572365226894802E-2</v>
      </c>
      <c r="Q16" s="19">
        <v>6.1148954409813501E-2</v>
      </c>
      <c r="R16" s="19">
        <v>6.8859637045344896E-2</v>
      </c>
      <c r="S16" s="19">
        <v>0</v>
      </c>
      <c r="T16" s="19">
        <v>2.8474793591945501E-2</v>
      </c>
      <c r="U16" s="19">
        <v>0.41238152825482</v>
      </c>
      <c r="V16" s="19">
        <v>7.3215761924828898E-2</v>
      </c>
      <c r="W16" s="19">
        <v>6.0438593608256798E-2</v>
      </c>
      <c r="X16" s="19">
        <v>0</v>
      </c>
      <c r="Y16" s="19">
        <v>0</v>
      </c>
      <c r="Z16" s="19">
        <v>0</v>
      </c>
      <c r="AA16" s="19">
        <v>0</v>
      </c>
      <c r="AB16" s="19">
        <v>9.3459126835868697E-2</v>
      </c>
      <c r="AC16" s="19">
        <v>0.248501908930748</v>
      </c>
      <c r="AD16" s="19">
        <v>0.17903569928775101</v>
      </c>
      <c r="AE16" s="19" t="s">
        <v>85</v>
      </c>
      <c r="AF16" s="19">
        <v>0</v>
      </c>
      <c r="AG16" s="19">
        <v>0</v>
      </c>
      <c r="AH16" s="19" t="s">
        <v>85</v>
      </c>
      <c r="AI16" s="19"/>
      <c r="AJ16" s="19">
        <v>4.7093598215861399E-2</v>
      </c>
      <c r="AK16" s="19">
        <v>8.7007858774137095E-2</v>
      </c>
      <c r="AL16" s="19"/>
      <c r="AM16" s="19">
        <v>6.9017863310768701E-2</v>
      </c>
    </row>
    <row r="17" spans="2:2" x14ac:dyDescent="0.35">
      <c r="B17" s="16" t="s">
        <v>87</v>
      </c>
    </row>
    <row r="18" spans="2:2" x14ac:dyDescent="0.35">
      <c r="B18" t="s">
        <v>66</v>
      </c>
    </row>
    <row r="19" spans="2:2" x14ac:dyDescent="0.35">
      <c r="B19" t="s">
        <v>67</v>
      </c>
    </row>
    <row r="21" spans="2:2" x14ac:dyDescent="0.35">
      <c r="B21"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ht="58" x14ac:dyDescent="0.35">
      <c r="B9" s="18" t="s">
        <v>210</v>
      </c>
      <c r="C9" s="17">
        <v>9.3904881889827596E-2</v>
      </c>
      <c r="D9" s="17">
        <v>9.6232894721027196E-2</v>
      </c>
      <c r="E9" s="17">
        <v>9.1695114804505401E-2</v>
      </c>
      <c r="F9" s="17"/>
      <c r="G9" s="17">
        <v>3.3365996309930999E-2</v>
      </c>
      <c r="H9" s="17">
        <v>0.102914331406648</v>
      </c>
      <c r="I9" s="17">
        <v>0.15759568215414901</v>
      </c>
      <c r="J9" s="17">
        <v>0.110291342455823</v>
      </c>
      <c r="K9" s="17">
        <v>9.1822050817204195E-2</v>
      </c>
      <c r="L9" s="17">
        <v>3.2475546171947603E-2</v>
      </c>
      <c r="M9" s="17"/>
      <c r="N9" s="17">
        <v>0.13970191885531399</v>
      </c>
      <c r="O9" s="17">
        <v>5.6394940583028498E-2</v>
      </c>
      <c r="P9" s="17">
        <v>0.112013477656235</v>
      </c>
      <c r="Q9" s="17">
        <v>0.13323091006416701</v>
      </c>
      <c r="R9" s="17">
        <v>8.1917252621402203E-2</v>
      </c>
      <c r="S9" s="17">
        <v>0.303983864062013</v>
      </c>
      <c r="T9" s="17">
        <v>5.8500677354841699E-2</v>
      </c>
      <c r="U9" s="17">
        <v>0</v>
      </c>
      <c r="V9" s="17">
        <v>0.32686229108929099</v>
      </c>
      <c r="W9" s="17">
        <v>6.4283818655919103E-2</v>
      </c>
      <c r="X9" s="17">
        <v>0.27836461486111902</v>
      </c>
      <c r="Y9" s="17">
        <v>7.7137885415930002E-2</v>
      </c>
      <c r="Z9" s="17">
        <v>0</v>
      </c>
      <c r="AA9" s="17">
        <v>6.4889673332326397E-2</v>
      </c>
      <c r="AB9" s="17">
        <v>0</v>
      </c>
      <c r="AC9" s="17">
        <v>0.147907706433724</v>
      </c>
      <c r="AD9" s="17">
        <v>0.10773943098663701</v>
      </c>
      <c r="AE9" s="17">
        <v>0</v>
      </c>
      <c r="AF9" s="17">
        <v>0.110527286992417</v>
      </c>
      <c r="AG9" s="17">
        <v>0</v>
      </c>
      <c r="AH9" s="17">
        <v>0.18580657983621099</v>
      </c>
      <c r="AI9" s="17"/>
      <c r="AJ9" s="17">
        <v>0.10550480802635701</v>
      </c>
      <c r="AK9" s="17">
        <v>8.8461475691621799E-2</v>
      </c>
      <c r="AL9" s="17"/>
      <c r="AM9" s="17">
        <v>8.4782756522045699E-2</v>
      </c>
    </row>
    <row r="10" spans="2:39" ht="58" x14ac:dyDescent="0.35">
      <c r="B10" s="18" t="s">
        <v>211</v>
      </c>
      <c r="C10" s="17">
        <v>0.32986786095957898</v>
      </c>
      <c r="D10" s="17">
        <v>0.35193193264077099</v>
      </c>
      <c r="E10" s="17">
        <v>0.30780781207597802</v>
      </c>
      <c r="F10" s="17"/>
      <c r="G10" s="17">
        <v>0.37013964338254601</v>
      </c>
      <c r="H10" s="17">
        <v>0.38166107199924498</v>
      </c>
      <c r="I10" s="17">
        <v>0.270752892559952</v>
      </c>
      <c r="J10" s="17">
        <v>0.316405657972048</v>
      </c>
      <c r="K10" s="17">
        <v>0.26291786605377698</v>
      </c>
      <c r="L10" s="17">
        <v>0.38871486463962601</v>
      </c>
      <c r="M10" s="17"/>
      <c r="N10" s="17">
        <v>0.27581772123792198</v>
      </c>
      <c r="O10" s="17">
        <v>0.27224782901317501</v>
      </c>
      <c r="P10" s="17">
        <v>0.42897050918634999</v>
      </c>
      <c r="Q10" s="17">
        <v>0.21312914218464801</v>
      </c>
      <c r="R10" s="17">
        <v>0.30726244080443799</v>
      </c>
      <c r="S10" s="17">
        <v>0.135984389638312</v>
      </c>
      <c r="T10" s="17">
        <v>0.44533846257267701</v>
      </c>
      <c r="U10" s="17">
        <v>0.43045608984769901</v>
      </c>
      <c r="V10" s="17">
        <v>0.24231339517935099</v>
      </c>
      <c r="W10" s="17">
        <v>0.38878105004700703</v>
      </c>
      <c r="X10" s="17">
        <v>0.15360805661293001</v>
      </c>
      <c r="Y10" s="17">
        <v>0.29452184148523602</v>
      </c>
      <c r="Z10" s="17">
        <v>0.19332458156708701</v>
      </c>
      <c r="AA10" s="17">
        <v>0.30688638412518499</v>
      </c>
      <c r="AB10" s="17">
        <v>0.45700101772051399</v>
      </c>
      <c r="AC10" s="17">
        <v>0.37443043377870899</v>
      </c>
      <c r="AD10" s="17">
        <v>0.34195099946724999</v>
      </c>
      <c r="AE10" s="17">
        <v>0</v>
      </c>
      <c r="AF10" s="17">
        <v>0.22224613498033999</v>
      </c>
      <c r="AG10" s="17">
        <v>0.37045076361456197</v>
      </c>
      <c r="AH10" s="17">
        <v>0.42032073599466402</v>
      </c>
      <c r="AI10" s="17"/>
      <c r="AJ10" s="17">
        <v>0.29320531226284402</v>
      </c>
      <c r="AK10" s="17">
        <v>0.35486946913519402</v>
      </c>
      <c r="AL10" s="17"/>
      <c r="AM10" s="17">
        <v>0.31313982652771</v>
      </c>
    </row>
    <row r="11" spans="2:39" ht="58" x14ac:dyDescent="0.35">
      <c r="B11" s="18" t="s">
        <v>212</v>
      </c>
      <c r="C11" s="17">
        <v>0.38090820222732302</v>
      </c>
      <c r="D11" s="17">
        <v>0.36568849854047097</v>
      </c>
      <c r="E11" s="17">
        <v>0.39733813072108698</v>
      </c>
      <c r="F11" s="17"/>
      <c r="G11" s="17">
        <v>0.40101876197250103</v>
      </c>
      <c r="H11" s="17">
        <v>0.35401552156240701</v>
      </c>
      <c r="I11" s="17">
        <v>0.39283980125030399</v>
      </c>
      <c r="J11" s="17">
        <v>0.35418725924241301</v>
      </c>
      <c r="K11" s="17">
        <v>0.341789145364707</v>
      </c>
      <c r="L11" s="17">
        <v>0.44735953558390201</v>
      </c>
      <c r="M11" s="17"/>
      <c r="N11" s="17">
        <v>0.42140645474583099</v>
      </c>
      <c r="O11" s="17">
        <v>0.41737942512646398</v>
      </c>
      <c r="P11" s="17">
        <v>0.34089326208818999</v>
      </c>
      <c r="Q11" s="17">
        <v>0.31651043655844402</v>
      </c>
      <c r="R11" s="17">
        <v>0.35377497133111502</v>
      </c>
      <c r="S11" s="17">
        <v>0.510069228643666</v>
      </c>
      <c r="T11" s="17">
        <v>0.33669160478214699</v>
      </c>
      <c r="U11" s="17">
        <v>0.48455903849027898</v>
      </c>
      <c r="V11" s="17">
        <v>0.38945160872415102</v>
      </c>
      <c r="W11" s="17">
        <v>0.395518701391392</v>
      </c>
      <c r="X11" s="17">
        <v>0.34261037966922098</v>
      </c>
      <c r="Y11" s="17">
        <v>0.628340273098834</v>
      </c>
      <c r="Z11" s="17">
        <v>0.47617231065155002</v>
      </c>
      <c r="AA11" s="17">
        <v>0.62822394254248803</v>
      </c>
      <c r="AB11" s="17">
        <v>0.29308984224437501</v>
      </c>
      <c r="AC11" s="17">
        <v>0.32297291547617402</v>
      </c>
      <c r="AD11" s="17">
        <v>0.21659527799939199</v>
      </c>
      <c r="AE11" s="17">
        <v>0</v>
      </c>
      <c r="AF11" s="17">
        <v>0.39316069816186699</v>
      </c>
      <c r="AG11" s="17">
        <v>0.62954923638543803</v>
      </c>
      <c r="AH11" s="17">
        <v>0.39387268416912502</v>
      </c>
      <c r="AI11" s="17"/>
      <c r="AJ11" s="17">
        <v>0.41483734048194598</v>
      </c>
      <c r="AK11" s="17">
        <v>0.355824922099861</v>
      </c>
      <c r="AL11" s="17"/>
      <c r="AM11" s="17">
        <v>0.38390163752328099</v>
      </c>
    </row>
    <row r="12" spans="2:39" ht="58" x14ac:dyDescent="0.35">
      <c r="B12" s="18" t="s">
        <v>213</v>
      </c>
      <c r="C12" s="17">
        <v>0.13291159503202199</v>
      </c>
      <c r="D12" s="17">
        <v>0.132723971854666</v>
      </c>
      <c r="E12" s="17">
        <v>0.13137615656614501</v>
      </c>
      <c r="F12" s="17"/>
      <c r="G12" s="17">
        <v>0.13209294591541201</v>
      </c>
      <c r="H12" s="17">
        <v>0.104073717064539</v>
      </c>
      <c r="I12" s="17">
        <v>0.13284202893762601</v>
      </c>
      <c r="J12" s="17">
        <v>0.11871160024863001</v>
      </c>
      <c r="K12" s="17">
        <v>0.18689365747091799</v>
      </c>
      <c r="L12" s="17">
        <v>0.131450053604524</v>
      </c>
      <c r="M12" s="17"/>
      <c r="N12" s="17">
        <v>6.4893993236028999E-2</v>
      </c>
      <c r="O12" s="17">
        <v>0.17445056548156301</v>
      </c>
      <c r="P12" s="17">
        <v>8.3222240501889297E-2</v>
      </c>
      <c r="Q12" s="17">
        <v>0.28331836787433801</v>
      </c>
      <c r="R12" s="17">
        <v>0.16235340831690501</v>
      </c>
      <c r="S12" s="17">
        <v>4.9962517656008898E-2</v>
      </c>
      <c r="T12" s="17">
        <v>8.3701782145036693E-2</v>
      </c>
      <c r="U12" s="17">
        <v>8.4984871662021705E-2</v>
      </c>
      <c r="V12" s="17">
        <v>0</v>
      </c>
      <c r="W12" s="17">
        <v>0.12544623517717499</v>
      </c>
      <c r="X12" s="17">
        <v>0.225416948856731</v>
      </c>
      <c r="Y12" s="17">
        <v>0</v>
      </c>
      <c r="Z12" s="17">
        <v>0.19425573437448701</v>
      </c>
      <c r="AA12" s="17">
        <v>0</v>
      </c>
      <c r="AB12" s="17">
        <v>0.249909140035111</v>
      </c>
      <c r="AC12" s="17">
        <v>0</v>
      </c>
      <c r="AD12" s="17">
        <v>0.19924504002809401</v>
      </c>
      <c r="AE12" s="17">
        <v>0</v>
      </c>
      <c r="AF12" s="17">
        <v>0.27406587986537501</v>
      </c>
      <c r="AG12" s="17">
        <v>0</v>
      </c>
      <c r="AH12" s="17">
        <v>0</v>
      </c>
      <c r="AI12" s="17"/>
      <c r="AJ12" s="17">
        <v>0.13932300298552799</v>
      </c>
      <c r="AK12" s="17">
        <v>0.13028220452643299</v>
      </c>
      <c r="AL12" s="17"/>
      <c r="AM12" s="17">
        <v>0.15601349427739999</v>
      </c>
    </row>
    <row r="13" spans="2:39" ht="58" x14ac:dyDescent="0.35">
      <c r="B13" s="18" t="s">
        <v>214</v>
      </c>
      <c r="C13" s="17">
        <v>2.07014065189178E-2</v>
      </c>
      <c r="D13" s="17">
        <v>1.8333112235057701E-2</v>
      </c>
      <c r="E13" s="17">
        <v>2.3181126359354001E-2</v>
      </c>
      <c r="F13" s="17"/>
      <c r="G13" s="17">
        <v>1.2192397273386399E-2</v>
      </c>
      <c r="H13" s="17">
        <v>1.31097211855276E-2</v>
      </c>
      <c r="I13" s="17">
        <v>2.43371808869817E-2</v>
      </c>
      <c r="J13" s="17">
        <v>5.1555575262240701E-2</v>
      </c>
      <c r="K13" s="17">
        <v>2.2438697082682198E-2</v>
      </c>
      <c r="L13" s="17">
        <v>0</v>
      </c>
      <c r="M13" s="17"/>
      <c r="N13" s="17">
        <v>1.8652566127094199E-2</v>
      </c>
      <c r="O13" s="17">
        <v>3.2612603739505197E-2</v>
      </c>
      <c r="P13" s="17">
        <v>1.48534478500377E-2</v>
      </c>
      <c r="Q13" s="17">
        <v>0</v>
      </c>
      <c r="R13" s="17">
        <v>4.6002153216036297E-2</v>
      </c>
      <c r="S13" s="17">
        <v>0</v>
      </c>
      <c r="T13" s="17">
        <v>4.3057895301020097E-2</v>
      </c>
      <c r="U13" s="17">
        <v>0</v>
      </c>
      <c r="V13" s="17">
        <v>0</v>
      </c>
      <c r="W13" s="17">
        <v>4.2989806919227604E-3</v>
      </c>
      <c r="X13" s="17">
        <v>0</v>
      </c>
      <c r="Y13" s="17">
        <v>0</v>
      </c>
      <c r="Z13" s="17">
        <v>4.7505720326611399E-2</v>
      </c>
      <c r="AA13" s="17">
        <v>0</v>
      </c>
      <c r="AB13" s="17">
        <v>0</v>
      </c>
      <c r="AC13" s="17">
        <v>0</v>
      </c>
      <c r="AD13" s="17">
        <v>5.5920943030712301E-2</v>
      </c>
      <c r="AE13" s="17">
        <v>0</v>
      </c>
      <c r="AF13" s="17">
        <v>0</v>
      </c>
      <c r="AG13" s="17">
        <v>0</v>
      </c>
      <c r="AH13" s="17">
        <v>0</v>
      </c>
      <c r="AI13" s="17"/>
      <c r="AJ13" s="17">
        <v>2.8052487081429701E-2</v>
      </c>
      <c r="AK13" s="17">
        <v>1.6413440387527199E-2</v>
      </c>
      <c r="AL13" s="17"/>
      <c r="AM13" s="17">
        <v>2.70767242523345E-2</v>
      </c>
    </row>
    <row r="14" spans="2:39" x14ac:dyDescent="0.35">
      <c r="B14" s="18" t="s">
        <v>62</v>
      </c>
      <c r="C14" s="19">
        <v>4.170605337233E-2</v>
      </c>
      <c r="D14" s="19">
        <v>3.50895900080073E-2</v>
      </c>
      <c r="E14" s="19">
        <v>4.8601659472930103E-2</v>
      </c>
      <c r="F14" s="19"/>
      <c r="G14" s="19">
        <v>5.1190255146224203E-2</v>
      </c>
      <c r="H14" s="19">
        <v>4.4225636781633298E-2</v>
      </c>
      <c r="I14" s="19">
        <v>2.16324142109873E-2</v>
      </c>
      <c r="J14" s="19">
        <v>4.8848564818845801E-2</v>
      </c>
      <c r="K14" s="19">
        <v>9.4138583210711002E-2</v>
      </c>
      <c r="L14" s="19">
        <v>0</v>
      </c>
      <c r="M14" s="19"/>
      <c r="N14" s="19">
        <v>7.9527345797809706E-2</v>
      </c>
      <c r="O14" s="19">
        <v>4.6914636056264801E-2</v>
      </c>
      <c r="P14" s="19">
        <v>2.0047062717297899E-2</v>
      </c>
      <c r="Q14" s="19">
        <v>5.3811143318401901E-2</v>
      </c>
      <c r="R14" s="19">
        <v>4.8689773710103697E-2</v>
      </c>
      <c r="S14" s="19">
        <v>0</v>
      </c>
      <c r="T14" s="19">
        <v>3.27095778442772E-2</v>
      </c>
      <c r="U14" s="19">
        <v>0</v>
      </c>
      <c r="V14" s="19">
        <v>4.1372705007207203E-2</v>
      </c>
      <c r="W14" s="19">
        <v>2.1671214036584601E-2</v>
      </c>
      <c r="X14" s="19">
        <v>0</v>
      </c>
      <c r="Y14" s="19">
        <v>0</v>
      </c>
      <c r="Z14" s="19">
        <v>8.8741653080264798E-2</v>
      </c>
      <c r="AA14" s="19">
        <v>0</v>
      </c>
      <c r="AB14" s="19">
        <v>0</v>
      </c>
      <c r="AC14" s="19">
        <v>0.15468894431139399</v>
      </c>
      <c r="AD14" s="19">
        <v>7.85483084879149E-2</v>
      </c>
      <c r="AE14" s="19">
        <v>1</v>
      </c>
      <c r="AF14" s="19">
        <v>0</v>
      </c>
      <c r="AG14" s="19">
        <v>0</v>
      </c>
      <c r="AH14" s="19">
        <v>0</v>
      </c>
      <c r="AI14" s="19"/>
      <c r="AJ14" s="19">
        <v>1.90770491618945E-2</v>
      </c>
      <c r="AK14" s="19">
        <v>5.4148488159363198E-2</v>
      </c>
      <c r="AL14" s="19"/>
      <c r="AM14" s="19">
        <v>3.5085560897228703E-2</v>
      </c>
    </row>
    <row r="15" spans="2:39" x14ac:dyDescent="0.35">
      <c r="B15" s="16" t="s">
        <v>102</v>
      </c>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1" t="s">
        <v>219</v>
      </c>
      <c r="E2" s="28"/>
    </row>
    <row r="6" spans="2:5" ht="50" customHeight="1" x14ac:dyDescent="0.35">
      <c r="B6" s="20" t="s">
        <v>15</v>
      </c>
      <c r="C6" s="20" t="s">
        <v>216</v>
      </c>
      <c r="D6" s="20" t="s">
        <v>217</v>
      </c>
    </row>
    <row r="7" spans="2:5" x14ac:dyDescent="0.35">
      <c r="B7" s="18" t="s">
        <v>73</v>
      </c>
      <c r="C7" s="17">
        <v>1.69350759174276E-2</v>
      </c>
      <c r="D7" s="17">
        <v>2.4291442546837901E-2</v>
      </c>
    </row>
    <row r="8" spans="2:5" x14ac:dyDescent="0.35">
      <c r="B8" s="18" t="s">
        <v>74</v>
      </c>
      <c r="C8" s="17">
        <v>4.4972832004372E-2</v>
      </c>
      <c r="D8" s="17">
        <v>3.8271027807162197E-2</v>
      </c>
    </row>
    <row r="9" spans="2:5" x14ac:dyDescent="0.35">
      <c r="B9" s="18" t="s">
        <v>75</v>
      </c>
      <c r="C9" s="17">
        <v>0.102060016654626</v>
      </c>
      <c r="D9" s="17">
        <v>8.2359364550273997E-2</v>
      </c>
    </row>
    <row r="10" spans="2:5" x14ac:dyDescent="0.35">
      <c r="B10" s="18" t="s">
        <v>76</v>
      </c>
      <c r="C10" s="17">
        <v>9.5668130711812696E-2</v>
      </c>
      <c r="D10" s="17">
        <v>7.3066296795247607E-2</v>
      </c>
    </row>
    <row r="11" spans="2:5" x14ac:dyDescent="0.35">
      <c r="B11" s="18" t="s">
        <v>77</v>
      </c>
      <c r="C11" s="17">
        <v>0.15828650515454901</v>
      </c>
      <c r="D11" s="17">
        <v>0.100454044386992</v>
      </c>
    </row>
    <row r="12" spans="2:5" x14ac:dyDescent="0.35">
      <c r="B12" s="18" t="s">
        <v>78</v>
      </c>
      <c r="C12" s="17">
        <v>8.6848351081715805E-2</v>
      </c>
      <c r="D12" s="17">
        <v>5.36244470554266E-2</v>
      </c>
    </row>
    <row r="13" spans="2:5" x14ac:dyDescent="0.35">
      <c r="B13" s="18" t="s">
        <v>79</v>
      </c>
      <c r="C13" s="17">
        <v>0.122878590857081</v>
      </c>
      <c r="D13" s="17">
        <v>6.8824515580051496E-2</v>
      </c>
    </row>
    <row r="14" spans="2:5" x14ac:dyDescent="0.35">
      <c r="B14" s="18" t="s">
        <v>218</v>
      </c>
      <c r="C14" s="17">
        <v>2.02183776459058E-2</v>
      </c>
      <c r="D14" s="17">
        <v>1.1055373063423701E-2</v>
      </c>
    </row>
    <row r="15" spans="2:5" x14ac:dyDescent="0.35">
      <c r="B15" s="18" t="s">
        <v>81</v>
      </c>
      <c r="C15" s="17">
        <v>0.163135378388893</v>
      </c>
      <c r="D15" s="17">
        <v>0.11479351339449601</v>
      </c>
    </row>
    <row r="16" spans="2:5" x14ac:dyDescent="0.35">
      <c r="B16" s="18" t="s">
        <v>82</v>
      </c>
      <c r="C16" s="17">
        <v>0.18546434906063899</v>
      </c>
      <c r="D16" s="17">
        <v>0.43062915077271202</v>
      </c>
    </row>
    <row r="17" spans="2:4" x14ac:dyDescent="0.35">
      <c r="B17" s="18" t="s">
        <v>62</v>
      </c>
      <c r="C17" s="17">
        <v>3.5323925229785598E-3</v>
      </c>
      <c r="D17" s="17">
        <v>2.6308240473759902E-3</v>
      </c>
    </row>
    <row r="18" spans="2:4" x14ac:dyDescent="0.35">
      <c r="B18" s="16" t="s">
        <v>87</v>
      </c>
      <c r="C18" s="16"/>
      <c r="D18" s="16"/>
    </row>
    <row r="19" spans="2:4" x14ac:dyDescent="0.35">
      <c r="B19" t="s">
        <v>66</v>
      </c>
    </row>
    <row r="20" spans="2:4" x14ac:dyDescent="0.35">
      <c r="B20" t="s">
        <v>67</v>
      </c>
    </row>
    <row r="24" spans="2:4" x14ac:dyDescent="0.35">
      <c r="B24"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73</v>
      </c>
      <c r="C9" s="17">
        <v>1.69350759174276E-2</v>
      </c>
      <c r="D9" s="17">
        <v>2.00686520140359E-2</v>
      </c>
      <c r="E9" s="17">
        <v>1.44727225989592E-2</v>
      </c>
      <c r="F9" s="17"/>
      <c r="G9" s="17">
        <v>0</v>
      </c>
      <c r="H9" s="17">
        <v>2.85540894196529E-2</v>
      </c>
      <c r="I9" s="17">
        <v>0</v>
      </c>
      <c r="J9" s="17">
        <v>1.68859614677862E-2</v>
      </c>
      <c r="K9" s="17">
        <v>1.3118275131829201E-2</v>
      </c>
      <c r="L9" s="17">
        <v>5.2365865881784997E-2</v>
      </c>
      <c r="M9" s="17"/>
      <c r="N9" s="17">
        <v>0</v>
      </c>
      <c r="O9" s="17">
        <v>5.7677754535879902E-3</v>
      </c>
      <c r="P9" s="17">
        <v>7.0087398476343293E-2</v>
      </c>
      <c r="Q9" s="17">
        <v>0</v>
      </c>
      <c r="R9" s="17">
        <v>0</v>
      </c>
      <c r="S9" s="17">
        <v>0</v>
      </c>
      <c r="T9" s="17">
        <v>1.8151388636710099E-2</v>
      </c>
      <c r="U9" s="17">
        <v>0</v>
      </c>
      <c r="V9" s="17">
        <v>0</v>
      </c>
      <c r="W9" s="17">
        <v>0</v>
      </c>
      <c r="X9" s="17">
        <v>0</v>
      </c>
      <c r="Y9" s="17">
        <v>0</v>
      </c>
      <c r="Z9" s="17">
        <v>0</v>
      </c>
      <c r="AA9" s="17">
        <v>0</v>
      </c>
      <c r="AB9" s="17">
        <v>0</v>
      </c>
      <c r="AC9" s="17">
        <v>0</v>
      </c>
      <c r="AD9" s="17">
        <v>0.183454616622546</v>
      </c>
      <c r="AE9" s="17" t="s">
        <v>85</v>
      </c>
      <c r="AF9" s="17">
        <v>0</v>
      </c>
      <c r="AG9" s="17">
        <v>0</v>
      </c>
      <c r="AH9" s="17" t="s">
        <v>85</v>
      </c>
      <c r="AI9" s="17"/>
      <c r="AJ9" s="17">
        <v>1.1126538419618401E-2</v>
      </c>
      <c r="AK9" s="17">
        <v>2.16727088782908E-2</v>
      </c>
      <c r="AL9" s="17"/>
      <c r="AM9" s="17">
        <v>1.69350759174276E-2</v>
      </c>
    </row>
    <row r="10" spans="2:39" x14ac:dyDescent="0.35">
      <c r="B10" s="18" t="s">
        <v>74</v>
      </c>
      <c r="C10" s="17">
        <v>4.4972832004372E-2</v>
      </c>
      <c r="D10" s="17">
        <v>5.9147660687299798E-2</v>
      </c>
      <c r="E10" s="17">
        <v>3.3611248122854903E-2</v>
      </c>
      <c r="F10" s="17"/>
      <c r="G10" s="17">
        <v>6.5055114460630101E-2</v>
      </c>
      <c r="H10" s="17">
        <v>2.2435516347235899E-2</v>
      </c>
      <c r="I10" s="17">
        <v>1.7006970684834002E-2</v>
      </c>
      <c r="J10" s="17">
        <v>2.7192479478425399E-2</v>
      </c>
      <c r="K10" s="17">
        <v>7.8709650790975097E-2</v>
      </c>
      <c r="L10" s="17">
        <v>9.74230503660065E-2</v>
      </c>
      <c r="M10" s="17"/>
      <c r="N10" s="17">
        <v>0</v>
      </c>
      <c r="O10" s="17">
        <v>7.6079918336014896E-3</v>
      </c>
      <c r="P10" s="17">
        <v>0.13975707269349799</v>
      </c>
      <c r="Q10" s="17">
        <v>5.4465024370058401E-2</v>
      </c>
      <c r="R10" s="17">
        <v>0</v>
      </c>
      <c r="S10" s="17">
        <v>8.94848083446078E-2</v>
      </c>
      <c r="T10" s="17">
        <v>6.4812886901714606E-2</v>
      </c>
      <c r="U10" s="17">
        <v>8.7863709682639998E-2</v>
      </c>
      <c r="V10" s="17">
        <v>0</v>
      </c>
      <c r="W10" s="17">
        <v>1.5666676853559401E-2</v>
      </c>
      <c r="X10" s="17">
        <v>0</v>
      </c>
      <c r="Y10" s="17">
        <v>0</v>
      </c>
      <c r="Z10" s="17">
        <v>0.101971854406253</v>
      </c>
      <c r="AA10" s="17">
        <v>0</v>
      </c>
      <c r="AB10" s="17">
        <v>0</v>
      </c>
      <c r="AC10" s="17">
        <v>0</v>
      </c>
      <c r="AD10" s="17">
        <v>0.17895259974165301</v>
      </c>
      <c r="AE10" s="17" t="s">
        <v>85</v>
      </c>
      <c r="AF10" s="17">
        <v>0</v>
      </c>
      <c r="AG10" s="17">
        <v>0</v>
      </c>
      <c r="AH10" s="17" t="s">
        <v>85</v>
      </c>
      <c r="AI10" s="17"/>
      <c r="AJ10" s="17">
        <v>1.7940392721027799E-2</v>
      </c>
      <c r="AK10" s="17">
        <v>6.4119256909262304E-2</v>
      </c>
      <c r="AL10" s="17"/>
      <c r="AM10" s="17">
        <v>4.4972832004372E-2</v>
      </c>
    </row>
    <row r="11" spans="2:39" x14ac:dyDescent="0.35">
      <c r="B11" s="18" t="s">
        <v>75</v>
      </c>
      <c r="C11" s="17">
        <v>0.102060016654626</v>
      </c>
      <c r="D11" s="17">
        <v>0.120329078928763</v>
      </c>
      <c r="E11" s="17">
        <v>8.77277082907401E-2</v>
      </c>
      <c r="F11" s="17"/>
      <c r="G11" s="17">
        <v>8.0597385021884793E-2</v>
      </c>
      <c r="H11" s="17">
        <v>0.12960074001473201</v>
      </c>
      <c r="I11" s="17">
        <v>0.11942486128580899</v>
      </c>
      <c r="J11" s="17">
        <v>7.6581140714789803E-2</v>
      </c>
      <c r="K11" s="17">
        <v>8.8923593168093895E-2</v>
      </c>
      <c r="L11" s="17">
        <v>9.4574818522968299E-2</v>
      </c>
      <c r="M11" s="17"/>
      <c r="N11" s="17">
        <v>8.5949884310887806E-2</v>
      </c>
      <c r="O11" s="17">
        <v>7.93176394611394E-2</v>
      </c>
      <c r="P11" s="17">
        <v>0.13793117471446301</v>
      </c>
      <c r="Q11" s="17">
        <v>5.03408540667993E-2</v>
      </c>
      <c r="R11" s="17">
        <v>6.7285511855912E-2</v>
      </c>
      <c r="S11" s="17">
        <v>0</v>
      </c>
      <c r="T11" s="17">
        <v>0.238765092132802</v>
      </c>
      <c r="U11" s="17">
        <v>0.14582339235387101</v>
      </c>
      <c r="V11" s="17">
        <v>0</v>
      </c>
      <c r="W11" s="17">
        <v>7.43574787476462E-2</v>
      </c>
      <c r="X11" s="17">
        <v>0.20432155388439699</v>
      </c>
      <c r="Y11" s="17">
        <v>9.6235043164080006E-2</v>
      </c>
      <c r="Z11" s="17">
        <v>8.5632203749688898E-2</v>
      </c>
      <c r="AA11" s="17">
        <v>5.1662581480506002E-2</v>
      </c>
      <c r="AB11" s="17">
        <v>0.123277384749869</v>
      </c>
      <c r="AC11" s="17">
        <v>0</v>
      </c>
      <c r="AD11" s="17">
        <v>0</v>
      </c>
      <c r="AE11" s="17" t="s">
        <v>85</v>
      </c>
      <c r="AF11" s="17">
        <v>0</v>
      </c>
      <c r="AG11" s="17">
        <v>0</v>
      </c>
      <c r="AH11" s="17" t="s">
        <v>85</v>
      </c>
      <c r="AI11" s="17"/>
      <c r="AJ11" s="17">
        <v>0.10939120787458199</v>
      </c>
      <c r="AK11" s="17">
        <v>9.8692442823194407E-2</v>
      </c>
      <c r="AL11" s="17"/>
      <c r="AM11" s="17">
        <v>0.102060016654626</v>
      </c>
    </row>
    <row r="12" spans="2:39" x14ac:dyDescent="0.35">
      <c r="B12" s="18" t="s">
        <v>76</v>
      </c>
      <c r="C12" s="17">
        <v>9.5668130711812696E-2</v>
      </c>
      <c r="D12" s="17">
        <v>0.11806569164554601</v>
      </c>
      <c r="E12" s="17">
        <v>7.7889267024683601E-2</v>
      </c>
      <c r="F12" s="17"/>
      <c r="G12" s="17">
        <v>6.4547206856595193E-2</v>
      </c>
      <c r="H12" s="17">
        <v>8.48012891908973E-2</v>
      </c>
      <c r="I12" s="17">
        <v>7.8378098816773906E-2</v>
      </c>
      <c r="J12" s="17">
        <v>0.12314611431398401</v>
      </c>
      <c r="K12" s="17">
        <v>0.13831833324870399</v>
      </c>
      <c r="L12" s="17">
        <v>9.2329094050065799E-2</v>
      </c>
      <c r="M12" s="17"/>
      <c r="N12" s="17">
        <v>0.23986744749233599</v>
      </c>
      <c r="O12" s="17">
        <v>0.117423686214435</v>
      </c>
      <c r="P12" s="17">
        <v>7.5954183700152805E-2</v>
      </c>
      <c r="Q12" s="17">
        <v>3.7403639791954803E-2</v>
      </c>
      <c r="R12" s="17">
        <v>2.8462994719666498E-2</v>
      </c>
      <c r="S12" s="17">
        <v>7.8393183877844705E-2</v>
      </c>
      <c r="T12" s="17">
        <v>0.101961158076492</v>
      </c>
      <c r="U12" s="17">
        <v>8.1224011069534793E-2</v>
      </c>
      <c r="V12" s="17">
        <v>0.15751751030970601</v>
      </c>
      <c r="W12" s="17">
        <v>8.6121398367443799E-2</v>
      </c>
      <c r="X12" s="17">
        <v>0.36051828951120601</v>
      </c>
      <c r="Y12" s="17">
        <v>0</v>
      </c>
      <c r="Z12" s="17">
        <v>5.9359641791324497E-2</v>
      </c>
      <c r="AA12" s="17">
        <v>0.247375761783798</v>
      </c>
      <c r="AB12" s="17">
        <v>0</v>
      </c>
      <c r="AC12" s="17">
        <v>0</v>
      </c>
      <c r="AD12" s="17">
        <v>0</v>
      </c>
      <c r="AE12" s="17" t="s">
        <v>85</v>
      </c>
      <c r="AF12" s="17">
        <v>0</v>
      </c>
      <c r="AG12" s="17">
        <v>0</v>
      </c>
      <c r="AH12" s="17" t="s">
        <v>85</v>
      </c>
      <c r="AI12" s="17"/>
      <c r="AJ12" s="17">
        <v>5.6663796235996301E-2</v>
      </c>
      <c r="AK12" s="17">
        <v>0.12709936644016501</v>
      </c>
      <c r="AL12" s="17"/>
      <c r="AM12" s="17">
        <v>9.5668130711812696E-2</v>
      </c>
    </row>
    <row r="13" spans="2:39" x14ac:dyDescent="0.35">
      <c r="B13" s="18" t="s">
        <v>77</v>
      </c>
      <c r="C13" s="17">
        <v>0.15828650515454901</v>
      </c>
      <c r="D13" s="17">
        <v>0.14887678497942899</v>
      </c>
      <c r="E13" s="17">
        <v>0.16715530834585099</v>
      </c>
      <c r="F13" s="17"/>
      <c r="G13" s="17">
        <v>0.11449132130744601</v>
      </c>
      <c r="H13" s="17">
        <v>0.111386730157098</v>
      </c>
      <c r="I13" s="17">
        <v>0.207144139740956</v>
      </c>
      <c r="J13" s="17">
        <v>0.14861121315648401</v>
      </c>
      <c r="K13" s="17">
        <v>0.14889357562851499</v>
      </c>
      <c r="L13" s="17">
        <v>0.20570168114982099</v>
      </c>
      <c r="M13" s="17"/>
      <c r="N13" s="17">
        <v>0.118765730883735</v>
      </c>
      <c r="O13" s="17">
        <v>0.15179690254442499</v>
      </c>
      <c r="P13" s="17">
        <v>9.0369468888511995E-2</v>
      </c>
      <c r="Q13" s="17">
        <v>0.164564597938682</v>
      </c>
      <c r="R13" s="17">
        <v>0.19009591246861099</v>
      </c>
      <c r="S13" s="17">
        <v>0.33671296529991901</v>
      </c>
      <c r="T13" s="17">
        <v>0.16293184935531699</v>
      </c>
      <c r="U13" s="17">
        <v>6.3907989328299594E-2</v>
      </c>
      <c r="V13" s="17">
        <v>0.175475330734226</v>
      </c>
      <c r="W13" s="17">
        <v>0.172225626892237</v>
      </c>
      <c r="X13" s="17">
        <v>0</v>
      </c>
      <c r="Y13" s="17">
        <v>0.54558443946292101</v>
      </c>
      <c r="Z13" s="17">
        <v>0.139592273711001</v>
      </c>
      <c r="AA13" s="17">
        <v>0.153124355845077</v>
      </c>
      <c r="AB13" s="17">
        <v>0.20494009903367999</v>
      </c>
      <c r="AC13" s="17">
        <v>0.283061796302431</v>
      </c>
      <c r="AD13" s="17">
        <v>0.31658939292171401</v>
      </c>
      <c r="AE13" s="17" t="s">
        <v>85</v>
      </c>
      <c r="AF13" s="17">
        <v>0</v>
      </c>
      <c r="AG13" s="17">
        <v>0.51936326632136998</v>
      </c>
      <c r="AH13" s="17" t="s">
        <v>85</v>
      </c>
      <c r="AI13" s="17"/>
      <c r="AJ13" s="17">
        <v>0.181965973973993</v>
      </c>
      <c r="AK13" s="17">
        <v>0.14091028306232201</v>
      </c>
      <c r="AL13" s="17"/>
      <c r="AM13" s="17">
        <v>0.15828650515454901</v>
      </c>
    </row>
    <row r="14" spans="2:39" x14ac:dyDescent="0.35">
      <c r="B14" s="18" t="s">
        <v>78</v>
      </c>
      <c r="C14" s="17">
        <v>8.6848351081715805E-2</v>
      </c>
      <c r="D14" s="17">
        <v>8.9559196939954497E-2</v>
      </c>
      <c r="E14" s="17">
        <v>8.5227254956463799E-2</v>
      </c>
      <c r="F14" s="17"/>
      <c r="G14" s="17">
        <v>8.9820217267452096E-2</v>
      </c>
      <c r="H14" s="17">
        <v>8.4106702176305698E-2</v>
      </c>
      <c r="I14" s="17">
        <v>7.9324008664304294E-2</v>
      </c>
      <c r="J14" s="17">
        <v>9.7843382422086803E-2</v>
      </c>
      <c r="K14" s="17">
        <v>7.0954902411434498E-2</v>
      </c>
      <c r="L14" s="17">
        <v>0.107029593600919</v>
      </c>
      <c r="M14" s="17"/>
      <c r="N14" s="17">
        <v>0.13063650310191899</v>
      </c>
      <c r="O14" s="17">
        <v>0.100827068967238</v>
      </c>
      <c r="P14" s="17">
        <v>5.9277303791814E-2</v>
      </c>
      <c r="Q14" s="17">
        <v>9.3828203111090497E-2</v>
      </c>
      <c r="R14" s="17">
        <v>0.15725800279635699</v>
      </c>
      <c r="S14" s="17">
        <v>0.14074114119655701</v>
      </c>
      <c r="T14" s="17">
        <v>4.2061634899123998E-2</v>
      </c>
      <c r="U14" s="17">
        <v>0</v>
      </c>
      <c r="V14" s="17">
        <v>0</v>
      </c>
      <c r="W14" s="17">
        <v>0.108903340894505</v>
      </c>
      <c r="X14" s="17">
        <v>0</v>
      </c>
      <c r="Y14" s="17">
        <v>0</v>
      </c>
      <c r="Z14" s="17">
        <v>0</v>
      </c>
      <c r="AA14" s="17">
        <v>0.352078335272967</v>
      </c>
      <c r="AB14" s="17">
        <v>0</v>
      </c>
      <c r="AC14" s="17">
        <v>8.4622582354885803E-2</v>
      </c>
      <c r="AD14" s="17">
        <v>5.8121553509192701E-2</v>
      </c>
      <c r="AE14" s="17" t="s">
        <v>85</v>
      </c>
      <c r="AF14" s="17">
        <v>0</v>
      </c>
      <c r="AG14" s="17">
        <v>0.48063673367863002</v>
      </c>
      <c r="AH14" s="17" t="s">
        <v>85</v>
      </c>
      <c r="AI14" s="17"/>
      <c r="AJ14" s="17">
        <v>0.10105406161872001</v>
      </c>
      <c r="AK14" s="17">
        <v>7.7975930071233102E-2</v>
      </c>
      <c r="AL14" s="17"/>
      <c r="AM14" s="17">
        <v>8.6848351081715805E-2</v>
      </c>
    </row>
    <row r="15" spans="2:39" x14ac:dyDescent="0.35">
      <c r="B15" s="18" t="s">
        <v>79</v>
      </c>
      <c r="C15" s="17">
        <v>0.122878590857081</v>
      </c>
      <c r="D15" s="17">
        <v>8.73426877626437E-2</v>
      </c>
      <c r="E15" s="17">
        <v>0.15050070967036899</v>
      </c>
      <c r="F15" s="17"/>
      <c r="G15" s="17">
        <v>0.10283798507948499</v>
      </c>
      <c r="H15" s="17">
        <v>0.127210022998855</v>
      </c>
      <c r="I15" s="17">
        <v>0.118924806655691</v>
      </c>
      <c r="J15" s="17">
        <v>0.187854161349997</v>
      </c>
      <c r="K15" s="17">
        <v>9.2378633048858003E-2</v>
      </c>
      <c r="L15" s="17">
        <v>9.6190366967735294E-2</v>
      </c>
      <c r="M15" s="17"/>
      <c r="N15" s="17">
        <v>4.2283339499386001E-2</v>
      </c>
      <c r="O15" s="17">
        <v>0.10949409441603999</v>
      </c>
      <c r="P15" s="17">
        <v>8.3927743566543006E-2</v>
      </c>
      <c r="Q15" s="17">
        <v>0.301510275368154</v>
      </c>
      <c r="R15" s="17">
        <v>0.12987994602965999</v>
      </c>
      <c r="S15" s="17">
        <v>0.14074114119655701</v>
      </c>
      <c r="T15" s="17">
        <v>0.14757879916179201</v>
      </c>
      <c r="U15" s="17">
        <v>0</v>
      </c>
      <c r="V15" s="17">
        <v>0.242593857911061</v>
      </c>
      <c r="W15" s="17">
        <v>9.8594908544072393E-2</v>
      </c>
      <c r="X15" s="17">
        <v>0</v>
      </c>
      <c r="Y15" s="17">
        <v>6.7654775118867305E-2</v>
      </c>
      <c r="Z15" s="17">
        <v>0</v>
      </c>
      <c r="AA15" s="17">
        <v>0.167182268338045</v>
      </c>
      <c r="AB15" s="17">
        <v>0</v>
      </c>
      <c r="AC15" s="17">
        <v>0.33881950216753798</v>
      </c>
      <c r="AD15" s="17">
        <v>0</v>
      </c>
      <c r="AE15" s="17" t="s">
        <v>85</v>
      </c>
      <c r="AF15" s="17">
        <v>1</v>
      </c>
      <c r="AG15" s="17">
        <v>0</v>
      </c>
      <c r="AH15" s="17" t="s">
        <v>85</v>
      </c>
      <c r="AI15" s="17"/>
      <c r="AJ15" s="17">
        <v>0.13530304200938401</v>
      </c>
      <c r="AK15" s="17">
        <v>0.111252696109818</v>
      </c>
      <c r="AL15" s="17"/>
      <c r="AM15" s="17">
        <v>0.122878590857081</v>
      </c>
    </row>
    <row r="16" spans="2:39" x14ac:dyDescent="0.35">
      <c r="B16" s="18" t="s">
        <v>218</v>
      </c>
      <c r="C16" s="17">
        <v>2.02183776459058E-2</v>
      </c>
      <c r="D16" s="17">
        <v>1.9824291768652899E-2</v>
      </c>
      <c r="E16" s="17">
        <v>2.0685629034478899E-2</v>
      </c>
      <c r="F16" s="17"/>
      <c r="G16" s="17">
        <v>2.8429898825661298E-2</v>
      </c>
      <c r="H16" s="17">
        <v>3.0723462249774101E-2</v>
      </c>
      <c r="I16" s="17">
        <v>2.9247308546456002E-2</v>
      </c>
      <c r="J16" s="17">
        <v>0</v>
      </c>
      <c r="K16" s="17">
        <v>2.3650693534009001E-2</v>
      </c>
      <c r="L16" s="17">
        <v>0</v>
      </c>
      <c r="M16" s="17"/>
      <c r="N16" s="17">
        <v>0</v>
      </c>
      <c r="O16" s="17">
        <v>1.18410529777886E-2</v>
      </c>
      <c r="P16" s="17">
        <v>2.0072841907287999E-2</v>
      </c>
      <c r="Q16" s="17">
        <v>7.3873108170430496E-2</v>
      </c>
      <c r="R16" s="17">
        <v>0</v>
      </c>
      <c r="S16" s="17">
        <v>0</v>
      </c>
      <c r="T16" s="17">
        <v>0</v>
      </c>
      <c r="U16" s="17">
        <v>6.82089298637574E-2</v>
      </c>
      <c r="V16" s="17">
        <v>0</v>
      </c>
      <c r="W16" s="17">
        <v>3.0076304005584E-2</v>
      </c>
      <c r="X16" s="17">
        <v>0</v>
      </c>
      <c r="Y16" s="17">
        <v>0.15887612986529401</v>
      </c>
      <c r="Z16" s="17">
        <v>8.0232631919676806E-2</v>
      </c>
      <c r="AA16" s="17">
        <v>0</v>
      </c>
      <c r="AB16" s="17">
        <v>0</v>
      </c>
      <c r="AC16" s="17">
        <v>0</v>
      </c>
      <c r="AD16" s="17">
        <v>0</v>
      </c>
      <c r="AE16" s="17" t="s">
        <v>85</v>
      </c>
      <c r="AF16" s="17">
        <v>0</v>
      </c>
      <c r="AG16" s="17">
        <v>0</v>
      </c>
      <c r="AH16" s="17" t="s">
        <v>85</v>
      </c>
      <c r="AI16" s="17"/>
      <c r="AJ16" s="17">
        <v>2.3844427455313101E-2</v>
      </c>
      <c r="AK16" s="17">
        <v>1.7912403712248001E-2</v>
      </c>
      <c r="AL16" s="17"/>
      <c r="AM16" s="17">
        <v>2.02183776459058E-2</v>
      </c>
    </row>
    <row r="17" spans="2:39" x14ac:dyDescent="0.35">
      <c r="B17" s="18" t="s">
        <v>81</v>
      </c>
      <c r="C17" s="17">
        <v>0.163135378388893</v>
      </c>
      <c r="D17" s="17">
        <v>0.12991637348810101</v>
      </c>
      <c r="E17" s="17">
        <v>0.19165492902473399</v>
      </c>
      <c r="F17" s="17"/>
      <c r="G17" s="17">
        <v>0.137461787695322</v>
      </c>
      <c r="H17" s="17">
        <v>0.184668259859119</v>
      </c>
      <c r="I17" s="17">
        <v>0.142383287652496</v>
      </c>
      <c r="J17" s="17">
        <v>0.18568252180133599</v>
      </c>
      <c r="K17" s="17">
        <v>0.18484644941693501</v>
      </c>
      <c r="L17" s="17">
        <v>0.140513719860447</v>
      </c>
      <c r="M17" s="17"/>
      <c r="N17" s="17">
        <v>9.2538195274643298E-2</v>
      </c>
      <c r="O17" s="17">
        <v>0.17045322598863299</v>
      </c>
      <c r="P17" s="17">
        <v>0.145914865029317</v>
      </c>
      <c r="Q17" s="17">
        <v>0.18731746312551401</v>
      </c>
      <c r="R17" s="17">
        <v>0.22712852353002499</v>
      </c>
      <c r="S17" s="17">
        <v>0.152246098261649</v>
      </c>
      <c r="T17" s="17">
        <v>8.0554102410335199E-2</v>
      </c>
      <c r="U17" s="17">
        <v>8.8323647027456695E-2</v>
      </c>
      <c r="V17" s="17">
        <v>8.7186206687675696E-2</v>
      </c>
      <c r="W17" s="17">
        <v>0.22997044968064301</v>
      </c>
      <c r="X17" s="17">
        <v>0.27896342097758797</v>
      </c>
      <c r="Y17" s="17">
        <v>2.96501170114928E-2</v>
      </c>
      <c r="Z17" s="17">
        <v>0.22042204343270899</v>
      </c>
      <c r="AA17" s="17">
        <v>2.8576697279606701E-2</v>
      </c>
      <c r="AB17" s="17">
        <v>0.36130746414134901</v>
      </c>
      <c r="AC17" s="17">
        <v>0.20887353682026</v>
      </c>
      <c r="AD17" s="17">
        <v>0.262881837204894</v>
      </c>
      <c r="AE17" s="17" t="s">
        <v>85</v>
      </c>
      <c r="AF17" s="17">
        <v>0</v>
      </c>
      <c r="AG17" s="17">
        <v>0</v>
      </c>
      <c r="AH17" s="17" t="s">
        <v>85</v>
      </c>
      <c r="AI17" s="17"/>
      <c r="AJ17" s="17">
        <v>0.18008280034322499</v>
      </c>
      <c r="AK17" s="17">
        <v>0.151018698555834</v>
      </c>
      <c r="AL17" s="17"/>
      <c r="AM17" s="17">
        <v>0.163135378388893</v>
      </c>
    </row>
    <row r="18" spans="2:39" x14ac:dyDescent="0.35">
      <c r="B18" s="18" t="s">
        <v>82</v>
      </c>
      <c r="C18" s="17">
        <v>0.18546434906063899</v>
      </c>
      <c r="D18" s="17">
        <v>0.20686958178557399</v>
      </c>
      <c r="E18" s="17">
        <v>0.16460757181029201</v>
      </c>
      <c r="F18" s="17"/>
      <c r="G18" s="17">
        <v>0.31675908348552401</v>
      </c>
      <c r="H18" s="17">
        <v>0.19651318758633099</v>
      </c>
      <c r="I18" s="17">
        <v>0.20816651795267899</v>
      </c>
      <c r="J18" s="17">
        <v>0.136203025295109</v>
      </c>
      <c r="K18" s="17">
        <v>0.136109755379929</v>
      </c>
      <c r="L18" s="17">
        <v>0.113871809600253</v>
      </c>
      <c r="M18" s="17"/>
      <c r="N18" s="17">
        <v>0.28995889943709402</v>
      </c>
      <c r="O18" s="17">
        <v>0.245470562143111</v>
      </c>
      <c r="P18" s="17">
        <v>0.17670794723206801</v>
      </c>
      <c r="Q18" s="17">
        <v>3.6696834057316399E-2</v>
      </c>
      <c r="R18" s="17">
        <v>0.16265868095944999</v>
      </c>
      <c r="S18" s="17">
        <v>6.1680661822866301E-2</v>
      </c>
      <c r="T18" s="17">
        <v>0.14318308842571301</v>
      </c>
      <c r="U18" s="17">
        <v>0.46464832067444101</v>
      </c>
      <c r="V18" s="17">
        <v>0.337227094357332</v>
      </c>
      <c r="W18" s="17">
        <v>0.18408381601430901</v>
      </c>
      <c r="X18" s="17">
        <v>0.156196735626809</v>
      </c>
      <c r="Y18" s="17">
        <v>0.101999495377345</v>
      </c>
      <c r="Z18" s="17">
        <v>0.31278935098934701</v>
      </c>
      <c r="AA18" s="17">
        <v>0</v>
      </c>
      <c r="AB18" s="17">
        <v>0.31047505207510201</v>
      </c>
      <c r="AC18" s="17">
        <v>8.4622582354885803E-2</v>
      </c>
      <c r="AD18" s="17">
        <v>0</v>
      </c>
      <c r="AE18" s="17" t="s">
        <v>85</v>
      </c>
      <c r="AF18" s="17">
        <v>0</v>
      </c>
      <c r="AG18" s="17">
        <v>0</v>
      </c>
      <c r="AH18" s="17" t="s">
        <v>85</v>
      </c>
      <c r="AI18" s="17"/>
      <c r="AJ18" s="17">
        <v>0.18262775934813999</v>
      </c>
      <c r="AK18" s="17">
        <v>0.18307587082961899</v>
      </c>
      <c r="AL18" s="17"/>
      <c r="AM18" s="17">
        <v>0.18546434906063899</v>
      </c>
    </row>
    <row r="19" spans="2:39" x14ac:dyDescent="0.35">
      <c r="B19" s="18" t="s">
        <v>62</v>
      </c>
      <c r="C19" s="19">
        <v>3.5323925229785598E-3</v>
      </c>
      <c r="D19" s="19">
        <v>0</v>
      </c>
      <c r="E19" s="19">
        <v>6.4676511205742802E-3</v>
      </c>
      <c r="F19" s="19"/>
      <c r="G19" s="19">
        <v>0</v>
      </c>
      <c r="H19" s="19">
        <v>0</v>
      </c>
      <c r="I19" s="19">
        <v>0</v>
      </c>
      <c r="J19" s="19">
        <v>0</v>
      </c>
      <c r="K19" s="19">
        <v>2.4096138240717199E-2</v>
      </c>
      <c r="L19" s="19">
        <v>0</v>
      </c>
      <c r="M19" s="19"/>
      <c r="N19" s="19">
        <v>0</v>
      </c>
      <c r="O19" s="19">
        <v>0</v>
      </c>
      <c r="P19" s="19">
        <v>0</v>
      </c>
      <c r="Q19" s="19">
        <v>0</v>
      </c>
      <c r="R19" s="19">
        <v>3.72304276403186E-2</v>
      </c>
      <c r="S19" s="19">
        <v>0</v>
      </c>
      <c r="T19" s="19">
        <v>0</v>
      </c>
      <c r="U19" s="19">
        <v>0</v>
      </c>
      <c r="V19" s="19">
        <v>0</v>
      </c>
      <c r="W19" s="19">
        <v>0</v>
      </c>
      <c r="X19" s="19">
        <v>0</v>
      </c>
      <c r="Y19" s="19">
        <v>0</v>
      </c>
      <c r="Z19" s="19">
        <v>0</v>
      </c>
      <c r="AA19" s="19">
        <v>0</v>
      </c>
      <c r="AB19" s="19">
        <v>0</v>
      </c>
      <c r="AC19" s="19">
        <v>0</v>
      </c>
      <c r="AD19" s="19">
        <v>0</v>
      </c>
      <c r="AE19" s="19" t="s">
        <v>85</v>
      </c>
      <c r="AF19" s="19">
        <v>0</v>
      </c>
      <c r="AG19" s="19">
        <v>0</v>
      </c>
      <c r="AH19" s="19" t="s">
        <v>85</v>
      </c>
      <c r="AI19" s="19"/>
      <c r="AJ19" s="19">
        <v>0</v>
      </c>
      <c r="AK19" s="19">
        <v>6.2703426080138102E-3</v>
      </c>
      <c r="AL19" s="19"/>
      <c r="AM19" s="19">
        <v>3.5323925229785598E-3</v>
      </c>
    </row>
    <row r="20" spans="2:39" x14ac:dyDescent="0.35">
      <c r="B20" s="16" t="s">
        <v>87</v>
      </c>
    </row>
    <row r="21" spans="2:39" x14ac:dyDescent="0.35">
      <c r="B21" t="s">
        <v>66</v>
      </c>
    </row>
    <row r="22" spans="2:39" x14ac:dyDescent="0.35">
      <c r="B22" t="s">
        <v>67</v>
      </c>
    </row>
    <row r="24" spans="2:39" x14ac:dyDescent="0.35">
      <c r="B24"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73</v>
      </c>
      <c r="C9" s="17">
        <v>2.4291442546837901E-2</v>
      </c>
      <c r="D9" s="17">
        <v>3.2801666197533101E-2</v>
      </c>
      <c r="E9" s="17">
        <v>1.7451120268800701E-2</v>
      </c>
      <c r="F9" s="17"/>
      <c r="G9" s="17">
        <v>8.1421390199089907E-3</v>
      </c>
      <c r="H9" s="17">
        <v>2.21494055015732E-2</v>
      </c>
      <c r="I9" s="17">
        <v>7.2211027700100801E-3</v>
      </c>
      <c r="J9" s="17">
        <v>1.9302793735757599E-2</v>
      </c>
      <c r="K9" s="17">
        <v>6.8060805542352595E-2</v>
      </c>
      <c r="L9" s="17">
        <v>3.1934594870704498E-2</v>
      </c>
      <c r="M9" s="17"/>
      <c r="N9" s="17">
        <v>8.5949884310887806E-2</v>
      </c>
      <c r="O9" s="17">
        <v>7.6079918336014896E-3</v>
      </c>
      <c r="P9" s="17">
        <v>5.8338422152264299E-2</v>
      </c>
      <c r="Q9" s="17">
        <v>0</v>
      </c>
      <c r="R9" s="17">
        <v>1.33135732148855E-2</v>
      </c>
      <c r="S9" s="17">
        <v>0</v>
      </c>
      <c r="T9" s="17">
        <v>1.07202126042245E-2</v>
      </c>
      <c r="U9" s="17">
        <v>0</v>
      </c>
      <c r="V9" s="17">
        <v>0</v>
      </c>
      <c r="W9" s="17">
        <v>1.5666676853559401E-2</v>
      </c>
      <c r="X9" s="17">
        <v>0</v>
      </c>
      <c r="Y9" s="17">
        <v>0</v>
      </c>
      <c r="Z9" s="17">
        <v>0</v>
      </c>
      <c r="AA9" s="17">
        <v>0.19477870256607599</v>
      </c>
      <c r="AB9" s="17">
        <v>0</v>
      </c>
      <c r="AC9" s="17">
        <v>0</v>
      </c>
      <c r="AD9" s="17">
        <v>9.9844985809379505E-2</v>
      </c>
      <c r="AE9" s="17" t="s">
        <v>85</v>
      </c>
      <c r="AF9" s="17">
        <v>0</v>
      </c>
      <c r="AG9" s="17">
        <v>0</v>
      </c>
      <c r="AH9" s="17" t="s">
        <v>85</v>
      </c>
      <c r="AI9" s="17"/>
      <c r="AJ9" s="17">
        <v>1.01199967370088E-2</v>
      </c>
      <c r="AK9" s="17">
        <v>3.5489848981498401E-2</v>
      </c>
      <c r="AL9" s="17"/>
      <c r="AM9" s="17">
        <v>2.4291442546837901E-2</v>
      </c>
    </row>
    <row r="10" spans="2:39" x14ac:dyDescent="0.35">
      <c r="B10" s="18" t="s">
        <v>74</v>
      </c>
      <c r="C10" s="17">
        <v>3.8271027807162197E-2</v>
      </c>
      <c r="D10" s="17">
        <v>5.2337423571650402E-2</v>
      </c>
      <c r="E10" s="17">
        <v>2.6951526856217399E-2</v>
      </c>
      <c r="F10" s="17"/>
      <c r="G10" s="17">
        <v>2.7537071632629001E-2</v>
      </c>
      <c r="H10" s="17">
        <v>6.1826327513426399E-2</v>
      </c>
      <c r="I10" s="17">
        <v>1.1812050948107901E-2</v>
      </c>
      <c r="J10" s="17">
        <v>3.3221574788822698E-2</v>
      </c>
      <c r="K10" s="17">
        <v>5.2473100527316699E-2</v>
      </c>
      <c r="L10" s="17">
        <v>5.2365865881784997E-2</v>
      </c>
      <c r="M10" s="17"/>
      <c r="N10" s="17">
        <v>0</v>
      </c>
      <c r="O10" s="17">
        <v>0</v>
      </c>
      <c r="P10" s="17">
        <v>0.141182780438116</v>
      </c>
      <c r="Q10" s="17">
        <v>0</v>
      </c>
      <c r="R10" s="17">
        <v>0</v>
      </c>
      <c r="S10" s="17">
        <v>8.94848083446078E-2</v>
      </c>
      <c r="T10" s="17">
        <v>4.5752981183505903E-2</v>
      </c>
      <c r="U10" s="17">
        <v>0</v>
      </c>
      <c r="V10" s="17">
        <v>0</v>
      </c>
      <c r="W10" s="17">
        <v>2.91956140045606E-2</v>
      </c>
      <c r="X10" s="17">
        <v>0.20432155388439699</v>
      </c>
      <c r="Y10" s="17">
        <v>0</v>
      </c>
      <c r="Z10" s="17">
        <v>0</v>
      </c>
      <c r="AA10" s="17">
        <v>0</v>
      </c>
      <c r="AB10" s="17">
        <v>0</v>
      </c>
      <c r="AC10" s="17">
        <v>0</v>
      </c>
      <c r="AD10" s="17">
        <v>0.183454616622546</v>
      </c>
      <c r="AE10" s="17" t="s">
        <v>85</v>
      </c>
      <c r="AF10" s="17">
        <v>0</v>
      </c>
      <c r="AG10" s="17">
        <v>0</v>
      </c>
      <c r="AH10" s="17" t="s">
        <v>85</v>
      </c>
      <c r="AI10" s="17"/>
      <c r="AJ10" s="17">
        <v>1.27838239805096E-2</v>
      </c>
      <c r="AK10" s="17">
        <v>5.6110626255880598E-2</v>
      </c>
      <c r="AL10" s="17"/>
      <c r="AM10" s="17">
        <v>3.8271027807162197E-2</v>
      </c>
    </row>
    <row r="11" spans="2:39" x14ac:dyDescent="0.35">
      <c r="B11" s="18" t="s">
        <v>75</v>
      </c>
      <c r="C11" s="17">
        <v>8.2359364550273997E-2</v>
      </c>
      <c r="D11" s="17">
        <v>0.107964904341236</v>
      </c>
      <c r="E11" s="17">
        <v>6.1843593313955898E-2</v>
      </c>
      <c r="F11" s="17"/>
      <c r="G11" s="17">
        <v>6.9712100061836202E-2</v>
      </c>
      <c r="H11" s="17">
        <v>4.4235577980126499E-2</v>
      </c>
      <c r="I11" s="17">
        <v>8.9515202159037799E-2</v>
      </c>
      <c r="J11" s="17">
        <v>7.9556088141856607E-2</v>
      </c>
      <c r="K11" s="17">
        <v>0.106386123606256</v>
      </c>
      <c r="L11" s="17">
        <v>0.117050808194159</v>
      </c>
      <c r="M11" s="17"/>
      <c r="N11" s="17">
        <v>5.4044274915013901E-2</v>
      </c>
      <c r="O11" s="17">
        <v>7.4080414777631304E-2</v>
      </c>
      <c r="P11" s="17">
        <v>0.159255854561966</v>
      </c>
      <c r="Q11" s="17">
        <v>1.1043585742174599E-2</v>
      </c>
      <c r="R11" s="17">
        <v>0</v>
      </c>
      <c r="S11" s="17">
        <v>7.8393183877844705E-2</v>
      </c>
      <c r="T11" s="17">
        <v>0.17145043890901901</v>
      </c>
      <c r="U11" s="17">
        <v>0.13349080348915601</v>
      </c>
      <c r="V11" s="17">
        <v>8.7737665367112805E-2</v>
      </c>
      <c r="W11" s="17">
        <v>2.1323473811432798E-2</v>
      </c>
      <c r="X11" s="17">
        <v>0</v>
      </c>
      <c r="Y11" s="17">
        <v>0.26974990409489003</v>
      </c>
      <c r="Z11" s="17">
        <v>0.161331496197577</v>
      </c>
      <c r="AA11" s="17">
        <v>5.1662581480506002E-2</v>
      </c>
      <c r="AB11" s="17">
        <v>0</v>
      </c>
      <c r="AC11" s="17">
        <v>0.15881084183705599</v>
      </c>
      <c r="AD11" s="17">
        <v>0</v>
      </c>
      <c r="AE11" s="17" t="s">
        <v>85</v>
      </c>
      <c r="AF11" s="17">
        <v>0</v>
      </c>
      <c r="AG11" s="17">
        <v>0</v>
      </c>
      <c r="AH11" s="17" t="s">
        <v>85</v>
      </c>
      <c r="AI11" s="17"/>
      <c r="AJ11" s="17">
        <v>7.7735676177925803E-2</v>
      </c>
      <c r="AK11" s="17">
        <v>8.7588133211865996E-2</v>
      </c>
      <c r="AL11" s="17"/>
      <c r="AM11" s="17">
        <v>8.2359364550273997E-2</v>
      </c>
    </row>
    <row r="12" spans="2:39" x14ac:dyDescent="0.35">
      <c r="B12" s="18" t="s">
        <v>76</v>
      </c>
      <c r="C12" s="17">
        <v>7.3066296795247607E-2</v>
      </c>
      <c r="D12" s="17">
        <v>0.101556031072791</v>
      </c>
      <c r="E12" s="17">
        <v>5.0108700391142201E-2</v>
      </c>
      <c r="F12" s="17"/>
      <c r="G12" s="17">
        <v>8.5997391520920605E-2</v>
      </c>
      <c r="H12" s="17">
        <v>6.5834473682470293E-2</v>
      </c>
      <c r="I12" s="17">
        <v>4.1697428192619103E-2</v>
      </c>
      <c r="J12" s="17">
        <v>6.3601201154902795E-2</v>
      </c>
      <c r="K12" s="17">
        <v>4.3418779302640098E-2</v>
      </c>
      <c r="L12" s="17">
        <v>0.178016867587247</v>
      </c>
      <c r="M12" s="17"/>
      <c r="N12" s="17">
        <v>0.10933079103834301</v>
      </c>
      <c r="O12" s="17">
        <v>5.1699596832465902E-2</v>
      </c>
      <c r="P12" s="17">
        <v>2.7525684586713301E-2</v>
      </c>
      <c r="Q12" s="17">
        <v>8.3857027140891202E-2</v>
      </c>
      <c r="R12" s="17">
        <v>1.59542399185503E-2</v>
      </c>
      <c r="S12" s="17">
        <v>0</v>
      </c>
      <c r="T12" s="17">
        <v>0.103891609703489</v>
      </c>
      <c r="U12" s="17">
        <v>9.9504906591318804E-2</v>
      </c>
      <c r="V12" s="17">
        <v>0.21175505141501899</v>
      </c>
      <c r="W12" s="17">
        <v>0</v>
      </c>
      <c r="X12" s="17">
        <v>0.36051828951120601</v>
      </c>
      <c r="Y12" s="17">
        <v>0.34348931048689801</v>
      </c>
      <c r="Z12" s="17">
        <v>8.0232631919676806E-2</v>
      </c>
      <c r="AA12" s="17">
        <v>3.9494250253571901E-2</v>
      </c>
      <c r="AB12" s="17">
        <v>0.123277384749869</v>
      </c>
      <c r="AC12" s="17">
        <v>0</v>
      </c>
      <c r="AD12" s="17">
        <v>0.234469553759932</v>
      </c>
      <c r="AE12" s="17" t="s">
        <v>85</v>
      </c>
      <c r="AF12" s="17">
        <v>0</v>
      </c>
      <c r="AG12" s="17">
        <v>0.48063673367863002</v>
      </c>
      <c r="AH12" s="17" t="s">
        <v>85</v>
      </c>
      <c r="AI12" s="17"/>
      <c r="AJ12" s="17">
        <v>4.0987479183614603E-2</v>
      </c>
      <c r="AK12" s="17">
        <v>9.8797853739143501E-2</v>
      </c>
      <c r="AL12" s="17"/>
      <c r="AM12" s="17">
        <v>7.3066296795247607E-2</v>
      </c>
    </row>
    <row r="13" spans="2:39" x14ac:dyDescent="0.35">
      <c r="B13" s="18" t="s">
        <v>77</v>
      </c>
      <c r="C13" s="17">
        <v>0.100454044386992</v>
      </c>
      <c r="D13" s="17">
        <v>8.0582174215366995E-2</v>
      </c>
      <c r="E13" s="17">
        <v>0.11753486679275001</v>
      </c>
      <c r="F13" s="17"/>
      <c r="G13" s="17">
        <v>6.5300068173673606E-2</v>
      </c>
      <c r="H13" s="17">
        <v>8.1553313644937994E-2</v>
      </c>
      <c r="I13" s="17">
        <v>0.105480533902611</v>
      </c>
      <c r="J13" s="17">
        <v>5.4288847546252197E-2</v>
      </c>
      <c r="K13" s="17">
        <v>9.8238560830729196E-2</v>
      </c>
      <c r="L13" s="17">
        <v>0.217076942188039</v>
      </c>
      <c r="M13" s="17"/>
      <c r="N13" s="17">
        <v>0.36817795502401801</v>
      </c>
      <c r="O13" s="17">
        <v>9.1100164653874702E-2</v>
      </c>
      <c r="P13" s="17">
        <v>2.1672484376191899E-2</v>
      </c>
      <c r="Q13" s="17">
        <v>0.10135888214811301</v>
      </c>
      <c r="R13" s="17">
        <v>0.114788958531791</v>
      </c>
      <c r="S13" s="17">
        <v>0.33671296529991901</v>
      </c>
      <c r="T13" s="17">
        <v>4.9207818056047098E-2</v>
      </c>
      <c r="U13" s="17">
        <v>0</v>
      </c>
      <c r="V13" s="17">
        <v>0</v>
      </c>
      <c r="W13" s="17">
        <v>0.20261596053119699</v>
      </c>
      <c r="X13" s="17">
        <v>0</v>
      </c>
      <c r="Y13" s="17">
        <v>9.6235043164080006E-2</v>
      </c>
      <c r="Z13" s="17">
        <v>5.9359641791324497E-2</v>
      </c>
      <c r="AA13" s="17">
        <v>0.306248711690154</v>
      </c>
      <c r="AB13" s="17">
        <v>0</v>
      </c>
      <c r="AC13" s="17">
        <v>0</v>
      </c>
      <c r="AD13" s="17">
        <v>0</v>
      </c>
      <c r="AE13" s="17" t="s">
        <v>85</v>
      </c>
      <c r="AF13" s="17">
        <v>0</v>
      </c>
      <c r="AG13" s="17">
        <v>0.51936326632136998</v>
      </c>
      <c r="AH13" s="17" t="s">
        <v>85</v>
      </c>
      <c r="AI13" s="17"/>
      <c r="AJ13" s="17">
        <v>8.3812780166051495E-2</v>
      </c>
      <c r="AK13" s="17">
        <v>0.115126208085072</v>
      </c>
      <c r="AL13" s="17"/>
      <c r="AM13" s="17">
        <v>0.100454044386992</v>
      </c>
    </row>
    <row r="14" spans="2:39" x14ac:dyDescent="0.35">
      <c r="B14" s="18" t="s">
        <v>78</v>
      </c>
      <c r="C14" s="17">
        <v>5.36244470554266E-2</v>
      </c>
      <c r="D14" s="17">
        <v>5.5229602112984E-2</v>
      </c>
      <c r="E14" s="17">
        <v>5.2680067300688298E-2</v>
      </c>
      <c r="F14" s="17"/>
      <c r="G14" s="17">
        <v>5.0404562375686801E-2</v>
      </c>
      <c r="H14" s="17">
        <v>8.4031737220858396E-2</v>
      </c>
      <c r="I14" s="17">
        <v>7.1915806757450795E-2</v>
      </c>
      <c r="J14" s="17">
        <v>3.3451206184139402E-2</v>
      </c>
      <c r="K14" s="17">
        <v>5.3327645987872298E-2</v>
      </c>
      <c r="L14" s="17">
        <v>0</v>
      </c>
      <c r="M14" s="17"/>
      <c r="N14" s="17">
        <v>0</v>
      </c>
      <c r="O14" s="17">
        <v>6.2161217528667899E-2</v>
      </c>
      <c r="P14" s="17">
        <v>4.8597634582709499E-2</v>
      </c>
      <c r="Q14" s="17">
        <v>5.0821812050898703E-2</v>
      </c>
      <c r="R14" s="17">
        <v>0.102852583515211</v>
      </c>
      <c r="S14" s="17">
        <v>0.23130657763533999</v>
      </c>
      <c r="T14" s="17">
        <v>7.2597566614323705E-2</v>
      </c>
      <c r="U14" s="17">
        <v>0</v>
      </c>
      <c r="V14" s="17">
        <v>0</v>
      </c>
      <c r="W14" s="17">
        <v>3.7220980486913899E-2</v>
      </c>
      <c r="X14" s="17">
        <v>0</v>
      </c>
      <c r="Y14" s="17">
        <v>0</v>
      </c>
      <c r="Z14" s="17">
        <v>0</v>
      </c>
      <c r="AA14" s="17">
        <v>9.4251405938721194E-2</v>
      </c>
      <c r="AB14" s="17">
        <v>0</v>
      </c>
      <c r="AC14" s="17">
        <v>8.4622582354885803E-2</v>
      </c>
      <c r="AD14" s="17">
        <v>7.9107613932273294E-2</v>
      </c>
      <c r="AE14" s="17" t="s">
        <v>85</v>
      </c>
      <c r="AF14" s="17">
        <v>0</v>
      </c>
      <c r="AG14" s="17">
        <v>0</v>
      </c>
      <c r="AH14" s="17" t="s">
        <v>85</v>
      </c>
      <c r="AI14" s="17"/>
      <c r="AJ14" s="17">
        <v>6.3671555949486897E-2</v>
      </c>
      <c r="AK14" s="17">
        <v>4.7184301777157399E-2</v>
      </c>
      <c r="AL14" s="17"/>
      <c r="AM14" s="17">
        <v>5.36244470554266E-2</v>
      </c>
    </row>
    <row r="15" spans="2:39" x14ac:dyDescent="0.35">
      <c r="B15" s="18" t="s">
        <v>79</v>
      </c>
      <c r="C15" s="17">
        <v>6.8824515580051496E-2</v>
      </c>
      <c r="D15" s="17">
        <v>6.5164773015497196E-2</v>
      </c>
      <c r="E15" s="17">
        <v>7.2325082154944195E-2</v>
      </c>
      <c r="F15" s="17"/>
      <c r="G15" s="17">
        <v>7.2322414358235504E-3</v>
      </c>
      <c r="H15" s="17">
        <v>8.5580836056184398E-2</v>
      </c>
      <c r="I15" s="17">
        <v>7.3780133702088996E-2</v>
      </c>
      <c r="J15" s="17">
        <v>0.12327586182589401</v>
      </c>
      <c r="K15" s="17">
        <v>3.1331383562475598E-2</v>
      </c>
      <c r="L15" s="17">
        <v>6.8469492546763794E-2</v>
      </c>
      <c r="M15" s="17"/>
      <c r="N15" s="17">
        <v>0</v>
      </c>
      <c r="O15" s="17">
        <v>7.3733328374987903E-2</v>
      </c>
      <c r="P15" s="17">
        <v>6.5458759087420201E-2</v>
      </c>
      <c r="Q15" s="17">
        <v>4.4272908918823697E-2</v>
      </c>
      <c r="R15" s="17">
        <v>7.4795944295768704E-2</v>
      </c>
      <c r="S15" s="17">
        <v>0</v>
      </c>
      <c r="T15" s="17">
        <v>0.102106305364113</v>
      </c>
      <c r="U15" s="17">
        <v>0</v>
      </c>
      <c r="V15" s="17">
        <v>0.191841206326376</v>
      </c>
      <c r="W15" s="17">
        <v>5.9770379130986401E-2</v>
      </c>
      <c r="X15" s="17">
        <v>0</v>
      </c>
      <c r="Y15" s="17">
        <v>0</v>
      </c>
      <c r="Z15" s="17">
        <v>0</v>
      </c>
      <c r="AA15" s="17">
        <v>7.4431211230113897E-2</v>
      </c>
      <c r="AB15" s="17">
        <v>6.8665825845333706E-2</v>
      </c>
      <c r="AC15" s="17">
        <v>0.46307045663291202</v>
      </c>
      <c r="AD15" s="17">
        <v>5.8121553509192701E-2</v>
      </c>
      <c r="AE15" s="17" t="s">
        <v>85</v>
      </c>
      <c r="AF15" s="17">
        <v>0</v>
      </c>
      <c r="AG15" s="17">
        <v>0</v>
      </c>
      <c r="AH15" s="17" t="s">
        <v>85</v>
      </c>
      <c r="AI15" s="17"/>
      <c r="AJ15" s="17">
        <v>9.3753553780460006E-2</v>
      </c>
      <c r="AK15" s="17">
        <v>4.8750727440605698E-2</v>
      </c>
      <c r="AL15" s="17"/>
      <c r="AM15" s="17">
        <v>6.8824515580051496E-2</v>
      </c>
    </row>
    <row r="16" spans="2:39" x14ac:dyDescent="0.35">
      <c r="B16" s="18" t="s">
        <v>218</v>
      </c>
      <c r="C16" s="17">
        <v>1.1055373063423701E-2</v>
      </c>
      <c r="D16" s="17">
        <v>9.6871281635841303E-3</v>
      </c>
      <c r="E16" s="17">
        <v>1.2260628042928001E-2</v>
      </c>
      <c r="F16" s="17"/>
      <c r="G16" s="17">
        <v>2.2192090489174799E-2</v>
      </c>
      <c r="H16" s="17">
        <v>1.8177982569506E-2</v>
      </c>
      <c r="I16" s="17">
        <v>1.1248969739233E-2</v>
      </c>
      <c r="J16" s="17">
        <v>1.19927606929091E-2</v>
      </c>
      <c r="K16" s="17">
        <v>0</v>
      </c>
      <c r="L16" s="17">
        <v>0</v>
      </c>
      <c r="M16" s="17"/>
      <c r="N16" s="17">
        <v>0</v>
      </c>
      <c r="O16" s="17">
        <v>1.04122299685207E-2</v>
      </c>
      <c r="P16" s="17">
        <v>7.3791121042135997E-3</v>
      </c>
      <c r="Q16" s="17">
        <v>6.3564304006479E-2</v>
      </c>
      <c r="R16" s="17">
        <v>0</v>
      </c>
      <c r="S16" s="17">
        <v>0</v>
      </c>
      <c r="T16" s="17">
        <v>8.2146300784719708E-3</v>
      </c>
      <c r="U16" s="17">
        <v>0</v>
      </c>
      <c r="V16" s="17">
        <v>0</v>
      </c>
      <c r="W16" s="17">
        <v>1.6301055558015101E-2</v>
      </c>
      <c r="X16" s="17">
        <v>0</v>
      </c>
      <c r="Y16" s="17">
        <v>0</v>
      </c>
      <c r="Z16" s="17">
        <v>0</v>
      </c>
      <c r="AA16" s="17">
        <v>0</v>
      </c>
      <c r="AB16" s="17">
        <v>0</v>
      </c>
      <c r="AC16" s="17">
        <v>0</v>
      </c>
      <c r="AD16" s="17">
        <v>0</v>
      </c>
      <c r="AE16" s="17" t="s">
        <v>85</v>
      </c>
      <c r="AF16" s="17">
        <v>0</v>
      </c>
      <c r="AG16" s="17">
        <v>0</v>
      </c>
      <c r="AH16" s="17" t="s">
        <v>85</v>
      </c>
      <c r="AI16" s="17"/>
      <c r="AJ16" s="17">
        <v>1.3061046688024099E-2</v>
      </c>
      <c r="AK16" s="17">
        <v>9.7771632138771505E-3</v>
      </c>
      <c r="AL16" s="17"/>
      <c r="AM16" s="17">
        <v>1.1055373063423701E-2</v>
      </c>
    </row>
    <row r="17" spans="2:39" x14ac:dyDescent="0.35">
      <c r="B17" s="18" t="s">
        <v>81</v>
      </c>
      <c r="C17" s="17">
        <v>0.11479351339449601</v>
      </c>
      <c r="D17" s="17">
        <v>7.7362825541910804E-2</v>
      </c>
      <c r="E17" s="17">
        <v>0.14644221993439999</v>
      </c>
      <c r="F17" s="17"/>
      <c r="G17" s="17">
        <v>9.2474457985005198E-2</v>
      </c>
      <c r="H17" s="17">
        <v>0.104738590652143</v>
      </c>
      <c r="I17" s="17">
        <v>6.9598752990837398E-2</v>
      </c>
      <c r="J17" s="17">
        <v>0.207626185045517</v>
      </c>
      <c r="K17" s="17">
        <v>0.16662757285575999</v>
      </c>
      <c r="L17" s="17">
        <v>6.0791393560320602E-2</v>
      </c>
      <c r="M17" s="17"/>
      <c r="N17" s="17">
        <v>3.8250649884375099E-2</v>
      </c>
      <c r="O17" s="17">
        <v>0.11165545294095</v>
      </c>
      <c r="P17" s="17">
        <v>7.1006256035968204E-2</v>
      </c>
      <c r="Q17" s="17">
        <v>0.14842686888191101</v>
      </c>
      <c r="R17" s="17">
        <v>0.14773168111980001</v>
      </c>
      <c r="S17" s="17">
        <v>0</v>
      </c>
      <c r="T17" s="17">
        <v>6.6023488603071306E-2</v>
      </c>
      <c r="U17" s="17">
        <v>0.140590439447078</v>
      </c>
      <c r="V17" s="17">
        <v>0.15751751030970601</v>
      </c>
      <c r="W17" s="17">
        <v>0.20350521991387799</v>
      </c>
      <c r="X17" s="17">
        <v>0.27896342097758797</v>
      </c>
      <c r="Y17" s="17">
        <v>0</v>
      </c>
      <c r="Z17" s="17">
        <v>0.11780521012088099</v>
      </c>
      <c r="AA17" s="17">
        <v>0</v>
      </c>
      <c r="AB17" s="17">
        <v>0.16936425354614601</v>
      </c>
      <c r="AC17" s="17">
        <v>0</v>
      </c>
      <c r="AD17" s="17">
        <v>7.8559187161139493E-2</v>
      </c>
      <c r="AE17" s="17" t="s">
        <v>85</v>
      </c>
      <c r="AF17" s="17">
        <v>1</v>
      </c>
      <c r="AG17" s="17">
        <v>0</v>
      </c>
      <c r="AH17" s="17" t="s">
        <v>85</v>
      </c>
      <c r="AI17" s="17"/>
      <c r="AJ17" s="17">
        <v>9.6822397375106894E-2</v>
      </c>
      <c r="AK17" s="17">
        <v>0.127104042466687</v>
      </c>
      <c r="AL17" s="17"/>
      <c r="AM17" s="17">
        <v>0.11479351339449601</v>
      </c>
    </row>
    <row r="18" spans="2:39" x14ac:dyDescent="0.35">
      <c r="B18" s="18" t="s">
        <v>82</v>
      </c>
      <c r="C18" s="17">
        <v>0.43062915077271202</v>
      </c>
      <c r="D18" s="17">
        <v>0.41731347176744699</v>
      </c>
      <c r="E18" s="17">
        <v>0.43758527497071098</v>
      </c>
      <c r="F18" s="17"/>
      <c r="G18" s="17">
        <v>0.561603855612823</v>
      </c>
      <c r="H18" s="17">
        <v>0.43187175517877402</v>
      </c>
      <c r="I18" s="17">
        <v>0.51773001883800396</v>
      </c>
      <c r="J18" s="17">
        <v>0.36468932856133701</v>
      </c>
      <c r="K18" s="17">
        <v>0.38013602778459699</v>
      </c>
      <c r="L18" s="17">
        <v>0.274294035170982</v>
      </c>
      <c r="M18" s="17"/>
      <c r="N18" s="17">
        <v>0.344246444827362</v>
      </c>
      <c r="O18" s="17">
        <v>0.51754960308929998</v>
      </c>
      <c r="P18" s="17">
        <v>0.39958301207443703</v>
      </c>
      <c r="Q18" s="17">
        <v>0.49665461111070902</v>
      </c>
      <c r="R18" s="17">
        <v>0.51808893871341699</v>
      </c>
      <c r="S18" s="17">
        <v>0.264102464842289</v>
      </c>
      <c r="T18" s="17">
        <v>0.370034948883735</v>
      </c>
      <c r="U18" s="17">
        <v>0.62641385047244802</v>
      </c>
      <c r="V18" s="17">
        <v>0.351148566581786</v>
      </c>
      <c r="W18" s="17">
        <v>0.41440063970945601</v>
      </c>
      <c r="X18" s="17">
        <v>0.156196735626809</v>
      </c>
      <c r="Y18" s="17">
        <v>0.29052574225413202</v>
      </c>
      <c r="Z18" s="17">
        <v>0.58127101997053998</v>
      </c>
      <c r="AA18" s="17">
        <v>0.23913313684085699</v>
      </c>
      <c r="AB18" s="17">
        <v>0.63869253585865104</v>
      </c>
      <c r="AC18" s="17">
        <v>0.16924516470977199</v>
      </c>
      <c r="AD18" s="17">
        <v>0.26644248920553598</v>
      </c>
      <c r="AE18" s="17" t="s">
        <v>85</v>
      </c>
      <c r="AF18" s="17">
        <v>0</v>
      </c>
      <c r="AG18" s="17">
        <v>0</v>
      </c>
      <c r="AH18" s="17" t="s">
        <v>85</v>
      </c>
      <c r="AI18" s="17"/>
      <c r="AJ18" s="17">
        <v>0.50725168996181202</v>
      </c>
      <c r="AK18" s="17">
        <v>0.36940112454287699</v>
      </c>
      <c r="AL18" s="17"/>
      <c r="AM18" s="17">
        <v>0.43062915077271202</v>
      </c>
    </row>
    <row r="19" spans="2:39" x14ac:dyDescent="0.35">
      <c r="B19" s="18" t="s">
        <v>62</v>
      </c>
      <c r="C19" s="19">
        <v>2.6308240473759902E-3</v>
      </c>
      <c r="D19" s="19">
        <v>0</v>
      </c>
      <c r="E19" s="19">
        <v>4.81691997346252E-3</v>
      </c>
      <c r="F19" s="19"/>
      <c r="G19" s="19">
        <v>9.4040216925178697E-3</v>
      </c>
      <c r="H19" s="19">
        <v>0</v>
      </c>
      <c r="I19" s="19">
        <v>0</v>
      </c>
      <c r="J19" s="19">
        <v>8.9941523226119095E-3</v>
      </c>
      <c r="K19" s="19">
        <v>0</v>
      </c>
      <c r="L19" s="19">
        <v>0</v>
      </c>
      <c r="M19" s="19"/>
      <c r="N19" s="19">
        <v>0</v>
      </c>
      <c r="O19" s="19">
        <v>0</v>
      </c>
      <c r="P19" s="19">
        <v>0</v>
      </c>
      <c r="Q19" s="19">
        <v>0</v>
      </c>
      <c r="R19" s="19">
        <v>1.24740806905773E-2</v>
      </c>
      <c r="S19" s="19">
        <v>0</v>
      </c>
      <c r="T19" s="19">
        <v>0</v>
      </c>
      <c r="U19" s="19">
        <v>0</v>
      </c>
      <c r="V19" s="19">
        <v>0</v>
      </c>
      <c r="W19" s="19">
        <v>0</v>
      </c>
      <c r="X19" s="19">
        <v>0</v>
      </c>
      <c r="Y19" s="19">
        <v>0</v>
      </c>
      <c r="Z19" s="19">
        <v>0</v>
      </c>
      <c r="AA19" s="19">
        <v>0</v>
      </c>
      <c r="AB19" s="19">
        <v>0</v>
      </c>
      <c r="AC19" s="19">
        <v>0.124250954465374</v>
      </c>
      <c r="AD19" s="19">
        <v>0</v>
      </c>
      <c r="AE19" s="19" t="s">
        <v>85</v>
      </c>
      <c r="AF19" s="19">
        <v>0</v>
      </c>
      <c r="AG19" s="19">
        <v>0</v>
      </c>
      <c r="AH19" s="19" t="s">
        <v>85</v>
      </c>
      <c r="AI19" s="19"/>
      <c r="AJ19" s="19">
        <v>0</v>
      </c>
      <c r="AK19" s="19">
        <v>4.6699702853348901E-3</v>
      </c>
      <c r="AL19" s="19"/>
      <c r="AM19" s="19">
        <v>2.6308240473759902E-3</v>
      </c>
    </row>
    <row r="20" spans="2:39" x14ac:dyDescent="0.35">
      <c r="B20" s="16" t="s">
        <v>87</v>
      </c>
    </row>
    <row r="21" spans="2:39" x14ac:dyDescent="0.35">
      <c r="B21" t="s">
        <v>66</v>
      </c>
    </row>
    <row r="22" spans="2:39" x14ac:dyDescent="0.35">
      <c r="B22" t="s">
        <v>67</v>
      </c>
    </row>
    <row r="24" spans="2:39" x14ac:dyDescent="0.35">
      <c r="B24"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371</v>
      </c>
      <c r="D7" s="10">
        <v>183</v>
      </c>
      <c r="E7" s="10">
        <v>187</v>
      </c>
      <c r="F7" s="10"/>
      <c r="G7" s="10">
        <v>61</v>
      </c>
      <c r="H7" s="10">
        <v>82</v>
      </c>
      <c r="I7" s="10">
        <v>92</v>
      </c>
      <c r="J7" s="10">
        <v>77</v>
      </c>
      <c r="K7" s="10">
        <v>42</v>
      </c>
      <c r="L7" s="10">
        <v>17</v>
      </c>
      <c r="M7" s="10"/>
      <c r="N7" s="10">
        <v>9</v>
      </c>
      <c r="O7" s="10">
        <v>69</v>
      </c>
      <c r="P7" s="10">
        <v>68</v>
      </c>
      <c r="Q7" s="10">
        <v>37</v>
      </c>
      <c r="R7" s="10">
        <v>36</v>
      </c>
      <c r="S7" s="10">
        <v>6</v>
      </c>
      <c r="T7" s="10">
        <v>57</v>
      </c>
      <c r="U7" s="10">
        <v>6</v>
      </c>
      <c r="V7" s="10">
        <v>6</v>
      </c>
      <c r="W7" s="10">
        <v>34</v>
      </c>
      <c r="X7" s="10">
        <v>3</v>
      </c>
      <c r="Y7" s="10">
        <v>5</v>
      </c>
      <c r="Z7" s="10">
        <v>6</v>
      </c>
      <c r="AA7" s="10">
        <v>10</v>
      </c>
      <c r="AB7" s="10">
        <v>3</v>
      </c>
      <c r="AC7" s="10">
        <v>6</v>
      </c>
      <c r="AD7" s="10">
        <v>7</v>
      </c>
      <c r="AE7" s="10" t="s">
        <v>84</v>
      </c>
      <c r="AF7" s="10">
        <v>1</v>
      </c>
      <c r="AG7" s="10">
        <v>2</v>
      </c>
      <c r="AH7" s="10" t="s">
        <v>84</v>
      </c>
      <c r="AI7" s="10"/>
      <c r="AJ7" s="10">
        <v>209</v>
      </c>
      <c r="AK7" s="10">
        <v>158</v>
      </c>
      <c r="AL7" s="10"/>
      <c r="AM7" s="10">
        <v>371</v>
      </c>
    </row>
    <row r="8" spans="2:39" ht="30" customHeight="1" x14ac:dyDescent="0.35">
      <c r="B8" s="11" t="s">
        <v>20</v>
      </c>
      <c r="C8" s="11">
        <v>336</v>
      </c>
      <c r="D8" s="11">
        <v>155</v>
      </c>
      <c r="E8" s="11">
        <v>180</v>
      </c>
      <c r="F8" s="11"/>
      <c r="G8" s="11">
        <v>36</v>
      </c>
      <c r="H8" s="11">
        <v>64</v>
      </c>
      <c r="I8" s="11">
        <v>81</v>
      </c>
      <c r="J8" s="11">
        <v>57</v>
      </c>
      <c r="K8" s="11">
        <v>50</v>
      </c>
      <c r="L8" s="11">
        <v>49</v>
      </c>
      <c r="M8" s="11"/>
      <c r="N8" s="11">
        <v>16</v>
      </c>
      <c r="O8" s="11">
        <v>61</v>
      </c>
      <c r="P8" s="11">
        <v>52</v>
      </c>
      <c r="Q8" s="11">
        <v>33</v>
      </c>
      <c r="R8" s="11">
        <v>28</v>
      </c>
      <c r="S8" s="11">
        <v>6</v>
      </c>
      <c r="T8" s="11">
        <v>48</v>
      </c>
      <c r="U8" s="11">
        <v>6</v>
      </c>
      <c r="V8" s="11">
        <v>9</v>
      </c>
      <c r="W8" s="11">
        <v>31</v>
      </c>
      <c r="X8" s="11">
        <v>6</v>
      </c>
      <c r="Y8" s="11">
        <v>6</v>
      </c>
      <c r="Z8" s="11">
        <v>6</v>
      </c>
      <c r="AA8" s="11">
        <v>10</v>
      </c>
      <c r="AB8" s="11">
        <v>3</v>
      </c>
      <c r="AC8" s="11">
        <v>4</v>
      </c>
      <c r="AD8" s="11">
        <v>7</v>
      </c>
      <c r="AE8" s="11" t="s">
        <v>84</v>
      </c>
      <c r="AF8" s="11">
        <v>2</v>
      </c>
      <c r="AG8" s="11">
        <v>2</v>
      </c>
      <c r="AH8" s="11" t="s">
        <v>84</v>
      </c>
      <c r="AI8" s="11"/>
      <c r="AJ8" s="11">
        <v>140</v>
      </c>
      <c r="AK8" s="11">
        <v>192</v>
      </c>
      <c r="AL8" s="11"/>
      <c r="AM8" s="11">
        <v>336</v>
      </c>
    </row>
    <row r="9" spans="2:39" ht="87" x14ac:dyDescent="0.35">
      <c r="B9" s="18" t="s">
        <v>222</v>
      </c>
      <c r="C9" s="17">
        <v>0.551558838039655</v>
      </c>
      <c r="D9" s="17">
        <v>0.54426238827185902</v>
      </c>
      <c r="E9" s="17">
        <v>0.55604010535173798</v>
      </c>
      <c r="F9" s="17"/>
      <c r="G9" s="17">
        <v>0.529455344421912</v>
      </c>
      <c r="H9" s="17">
        <v>0.56346008739744302</v>
      </c>
      <c r="I9" s="17">
        <v>0.64586469143883096</v>
      </c>
      <c r="J9" s="17">
        <v>0.513036354325203</v>
      </c>
      <c r="K9" s="17">
        <v>0.459791568051518</v>
      </c>
      <c r="L9" s="17">
        <v>0.53333919335859004</v>
      </c>
      <c r="M9" s="17"/>
      <c r="N9" s="17">
        <v>0.56400683398126195</v>
      </c>
      <c r="O9" s="17">
        <v>0.60048422508230603</v>
      </c>
      <c r="P9" s="17">
        <v>0.48477991008042198</v>
      </c>
      <c r="Q9" s="17">
        <v>0.42887226779753701</v>
      </c>
      <c r="R9" s="17">
        <v>0.60015764528238502</v>
      </c>
      <c r="S9" s="17">
        <v>0.58826075587716498</v>
      </c>
      <c r="T9" s="17">
        <v>0.67527085419766497</v>
      </c>
      <c r="U9" s="17">
        <v>0.77740790419835804</v>
      </c>
      <c r="V9" s="17">
        <v>0.15243171102877301</v>
      </c>
      <c r="W9" s="17">
        <v>0.53136330369268103</v>
      </c>
      <c r="X9" s="17">
        <v>1</v>
      </c>
      <c r="Y9" s="17">
        <v>0.52652282825965502</v>
      </c>
      <c r="Z9" s="17">
        <v>0.60966380895194106</v>
      </c>
      <c r="AA9" s="17">
        <v>0.53453587345173204</v>
      </c>
      <c r="AB9" s="17">
        <v>0.20920831228667</v>
      </c>
      <c r="AC9" s="17">
        <v>0.29564386338033499</v>
      </c>
      <c r="AD9" s="17">
        <v>0.32570948675306199</v>
      </c>
      <c r="AE9" s="17" t="s">
        <v>85</v>
      </c>
      <c r="AF9" s="17">
        <v>1</v>
      </c>
      <c r="AG9" s="17">
        <v>0.48063673367863002</v>
      </c>
      <c r="AH9" s="17" t="s">
        <v>85</v>
      </c>
      <c r="AI9" s="17"/>
      <c r="AJ9" s="17">
        <v>0.62115536223439904</v>
      </c>
      <c r="AK9" s="17">
        <v>0.50501113064067105</v>
      </c>
      <c r="AL9" s="17"/>
      <c r="AM9" s="17">
        <v>0.551558838039655</v>
      </c>
    </row>
    <row r="10" spans="2:39" ht="72.5" x14ac:dyDescent="0.35">
      <c r="B10" s="18" t="s">
        <v>223</v>
      </c>
      <c r="C10" s="17">
        <v>0.41479743209951297</v>
      </c>
      <c r="D10" s="17">
        <v>0.42238389006052601</v>
      </c>
      <c r="E10" s="17">
        <v>0.40993432795354601</v>
      </c>
      <c r="F10" s="17"/>
      <c r="G10" s="17">
        <v>0.43260809864931898</v>
      </c>
      <c r="H10" s="17">
        <v>0.41809726239876199</v>
      </c>
      <c r="I10" s="17">
        <v>0.31761439176401102</v>
      </c>
      <c r="J10" s="17">
        <v>0.43555213092964401</v>
      </c>
      <c r="K10" s="17">
        <v>0.48203786657653203</v>
      </c>
      <c r="L10" s="17">
        <v>0.46666080664141002</v>
      </c>
      <c r="M10" s="17"/>
      <c r="N10" s="17">
        <v>0.435993166018738</v>
      </c>
      <c r="O10" s="17">
        <v>0.34458753012343601</v>
      </c>
      <c r="P10" s="17">
        <v>0.50111391388698701</v>
      </c>
      <c r="Q10" s="17">
        <v>0.54763104737911406</v>
      </c>
      <c r="R10" s="17">
        <v>0.32218379117631002</v>
      </c>
      <c r="S10" s="17">
        <v>0.41173924412283502</v>
      </c>
      <c r="T10" s="17">
        <v>0.311699583072302</v>
      </c>
      <c r="U10" s="17">
        <v>0.22259209580164199</v>
      </c>
      <c r="V10" s="17">
        <v>0.58439956080483202</v>
      </c>
      <c r="W10" s="17">
        <v>0.448507033911556</v>
      </c>
      <c r="X10" s="17">
        <v>0</v>
      </c>
      <c r="Y10" s="17">
        <v>0.47347717174034498</v>
      </c>
      <c r="Z10" s="17">
        <v>0.390336191048059</v>
      </c>
      <c r="AA10" s="17">
        <v>0.46546412654826802</v>
      </c>
      <c r="AB10" s="17">
        <v>0.79079168771332997</v>
      </c>
      <c r="AC10" s="17">
        <v>0.57651877338913005</v>
      </c>
      <c r="AD10" s="17">
        <v>0.67429051324693801</v>
      </c>
      <c r="AE10" s="17" t="s">
        <v>85</v>
      </c>
      <c r="AF10" s="17">
        <v>0</v>
      </c>
      <c r="AG10" s="17">
        <v>0.51936326632136998</v>
      </c>
      <c r="AH10" s="17" t="s">
        <v>85</v>
      </c>
      <c r="AI10" s="17"/>
      <c r="AJ10" s="17">
        <v>0.35031220566832999</v>
      </c>
      <c r="AK10" s="17">
        <v>0.45711624650828703</v>
      </c>
      <c r="AL10" s="17"/>
      <c r="AM10" s="17">
        <v>0.41479743209951297</v>
      </c>
    </row>
    <row r="11" spans="2:39" x14ac:dyDescent="0.35">
      <c r="B11" s="18" t="s">
        <v>62</v>
      </c>
      <c r="C11" s="19">
        <v>3.3643729860832298E-2</v>
      </c>
      <c r="D11" s="19">
        <v>3.3353721667615702E-2</v>
      </c>
      <c r="E11" s="19">
        <v>3.4025566694716403E-2</v>
      </c>
      <c r="F11" s="19"/>
      <c r="G11" s="19">
        <v>3.7936556928769703E-2</v>
      </c>
      <c r="H11" s="19">
        <v>1.84426502037957E-2</v>
      </c>
      <c r="I11" s="19">
        <v>3.6520916797157701E-2</v>
      </c>
      <c r="J11" s="19">
        <v>5.1411514745153E-2</v>
      </c>
      <c r="K11" s="19">
        <v>5.8170565371950499E-2</v>
      </c>
      <c r="L11" s="19">
        <v>0</v>
      </c>
      <c r="M11" s="19"/>
      <c r="N11" s="19">
        <v>0</v>
      </c>
      <c r="O11" s="19">
        <v>5.4928244794257501E-2</v>
      </c>
      <c r="P11" s="19">
        <v>1.41061760325909E-2</v>
      </c>
      <c r="Q11" s="19">
        <v>2.3496684823349299E-2</v>
      </c>
      <c r="R11" s="19">
        <v>7.7658563541304307E-2</v>
      </c>
      <c r="S11" s="19">
        <v>0</v>
      </c>
      <c r="T11" s="19">
        <v>1.30295627300335E-2</v>
      </c>
      <c r="U11" s="19">
        <v>0</v>
      </c>
      <c r="V11" s="19">
        <v>0.26316872816639503</v>
      </c>
      <c r="W11" s="19">
        <v>2.0129662395763099E-2</v>
      </c>
      <c r="X11" s="19">
        <v>0</v>
      </c>
      <c r="Y11" s="19">
        <v>0</v>
      </c>
      <c r="Z11" s="19">
        <v>0</v>
      </c>
      <c r="AA11" s="19">
        <v>0</v>
      </c>
      <c r="AB11" s="19">
        <v>0</v>
      </c>
      <c r="AC11" s="19">
        <v>0.12783736323053499</v>
      </c>
      <c r="AD11" s="19">
        <v>0</v>
      </c>
      <c r="AE11" s="19" t="s">
        <v>85</v>
      </c>
      <c r="AF11" s="19">
        <v>0</v>
      </c>
      <c r="AG11" s="19">
        <v>0</v>
      </c>
      <c r="AH11" s="19" t="s">
        <v>85</v>
      </c>
      <c r="AI11" s="19"/>
      <c r="AJ11" s="19">
        <v>2.85324320972704E-2</v>
      </c>
      <c r="AK11" s="19">
        <v>3.7872622851042398E-2</v>
      </c>
      <c r="AL11" s="19"/>
      <c r="AM11" s="19">
        <v>3.3643729860832298E-2</v>
      </c>
    </row>
    <row r="12" spans="2:39" x14ac:dyDescent="0.35">
      <c r="B12" s="16" t="s">
        <v>225</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371</v>
      </c>
      <c r="D7" s="10">
        <v>183</v>
      </c>
      <c r="E7" s="10">
        <v>187</v>
      </c>
      <c r="F7" s="10"/>
      <c r="G7" s="10">
        <v>61</v>
      </c>
      <c r="H7" s="10">
        <v>82</v>
      </c>
      <c r="I7" s="10">
        <v>92</v>
      </c>
      <c r="J7" s="10">
        <v>77</v>
      </c>
      <c r="K7" s="10">
        <v>42</v>
      </c>
      <c r="L7" s="10">
        <v>17</v>
      </c>
      <c r="M7" s="10"/>
      <c r="N7" s="10">
        <v>9</v>
      </c>
      <c r="O7" s="10">
        <v>69</v>
      </c>
      <c r="P7" s="10">
        <v>68</v>
      </c>
      <c r="Q7" s="10">
        <v>37</v>
      </c>
      <c r="R7" s="10">
        <v>36</v>
      </c>
      <c r="S7" s="10">
        <v>6</v>
      </c>
      <c r="T7" s="10">
        <v>57</v>
      </c>
      <c r="U7" s="10">
        <v>6</v>
      </c>
      <c r="V7" s="10">
        <v>6</v>
      </c>
      <c r="W7" s="10">
        <v>34</v>
      </c>
      <c r="X7" s="10">
        <v>3</v>
      </c>
      <c r="Y7" s="10">
        <v>5</v>
      </c>
      <c r="Z7" s="10">
        <v>6</v>
      </c>
      <c r="AA7" s="10">
        <v>10</v>
      </c>
      <c r="AB7" s="10">
        <v>3</v>
      </c>
      <c r="AC7" s="10">
        <v>6</v>
      </c>
      <c r="AD7" s="10">
        <v>7</v>
      </c>
      <c r="AE7" s="10" t="s">
        <v>84</v>
      </c>
      <c r="AF7" s="10">
        <v>1</v>
      </c>
      <c r="AG7" s="10">
        <v>2</v>
      </c>
      <c r="AH7" s="10" t="s">
        <v>84</v>
      </c>
      <c r="AI7" s="10"/>
      <c r="AJ7" s="10">
        <v>209</v>
      </c>
      <c r="AK7" s="10">
        <v>158</v>
      </c>
      <c r="AL7" s="10"/>
      <c r="AM7" s="10">
        <v>371</v>
      </c>
    </row>
    <row r="8" spans="2:39" ht="30" customHeight="1" x14ac:dyDescent="0.35">
      <c r="B8" s="11" t="s">
        <v>20</v>
      </c>
      <c r="C8" s="11">
        <v>336</v>
      </c>
      <c r="D8" s="11">
        <v>155</v>
      </c>
      <c r="E8" s="11">
        <v>180</v>
      </c>
      <c r="F8" s="11"/>
      <c r="G8" s="11">
        <v>36</v>
      </c>
      <c r="H8" s="11">
        <v>64</v>
      </c>
      <c r="I8" s="11">
        <v>81</v>
      </c>
      <c r="J8" s="11">
        <v>57</v>
      </c>
      <c r="K8" s="11">
        <v>50</v>
      </c>
      <c r="L8" s="11">
        <v>49</v>
      </c>
      <c r="M8" s="11"/>
      <c r="N8" s="11">
        <v>16</v>
      </c>
      <c r="O8" s="11">
        <v>61</v>
      </c>
      <c r="P8" s="11">
        <v>52</v>
      </c>
      <c r="Q8" s="11">
        <v>33</v>
      </c>
      <c r="R8" s="11">
        <v>28</v>
      </c>
      <c r="S8" s="11">
        <v>6</v>
      </c>
      <c r="T8" s="11">
        <v>48</v>
      </c>
      <c r="U8" s="11">
        <v>6</v>
      </c>
      <c r="V8" s="11">
        <v>9</v>
      </c>
      <c r="W8" s="11">
        <v>31</v>
      </c>
      <c r="X8" s="11">
        <v>6</v>
      </c>
      <c r="Y8" s="11">
        <v>6</v>
      </c>
      <c r="Z8" s="11">
        <v>6</v>
      </c>
      <c r="AA8" s="11">
        <v>10</v>
      </c>
      <c r="AB8" s="11">
        <v>3</v>
      </c>
      <c r="AC8" s="11">
        <v>4</v>
      </c>
      <c r="AD8" s="11">
        <v>7</v>
      </c>
      <c r="AE8" s="11" t="s">
        <v>84</v>
      </c>
      <c r="AF8" s="11">
        <v>2</v>
      </c>
      <c r="AG8" s="11">
        <v>2</v>
      </c>
      <c r="AH8" s="11" t="s">
        <v>84</v>
      </c>
      <c r="AI8" s="11"/>
      <c r="AJ8" s="11">
        <v>140</v>
      </c>
      <c r="AK8" s="11">
        <v>192</v>
      </c>
      <c r="AL8" s="11"/>
      <c r="AM8" s="11">
        <v>336</v>
      </c>
    </row>
    <row r="9" spans="2:39" ht="43.5" x14ac:dyDescent="0.35">
      <c r="B9" s="18" t="s">
        <v>226</v>
      </c>
      <c r="C9" s="17">
        <v>0.27866450782422703</v>
      </c>
      <c r="D9" s="17">
        <v>0.31858656193336499</v>
      </c>
      <c r="E9" s="17">
        <v>0.245536526674793</v>
      </c>
      <c r="F9" s="17"/>
      <c r="G9" s="17">
        <v>0.29621027976821901</v>
      </c>
      <c r="H9" s="17">
        <v>0.200300604077677</v>
      </c>
      <c r="I9" s="17">
        <v>0.28516181119030098</v>
      </c>
      <c r="J9" s="17">
        <v>0.260693675083844</v>
      </c>
      <c r="K9" s="17">
        <v>0.30000071834764402</v>
      </c>
      <c r="L9" s="17">
        <v>0.35661969543477801</v>
      </c>
      <c r="M9" s="17"/>
      <c r="N9" s="17">
        <v>0.54720087239851101</v>
      </c>
      <c r="O9" s="17">
        <v>0.28028978853223602</v>
      </c>
      <c r="P9" s="17">
        <v>0.209704093807704</v>
      </c>
      <c r="Q9" s="17">
        <v>0.235103128190742</v>
      </c>
      <c r="R9" s="17">
        <v>0.20927924551539701</v>
      </c>
      <c r="S9" s="17">
        <v>0.39762907740610998</v>
      </c>
      <c r="T9" s="17">
        <v>0.27510566105095102</v>
      </c>
      <c r="U9" s="17">
        <v>0</v>
      </c>
      <c r="V9" s="17">
        <v>0.57852768600889704</v>
      </c>
      <c r="W9" s="17">
        <v>0.190382091031323</v>
      </c>
      <c r="X9" s="17">
        <v>0.27653278615724602</v>
      </c>
      <c r="Y9" s="17">
        <v>0.68935362044695503</v>
      </c>
      <c r="Z9" s="17">
        <v>0.34562003928486701</v>
      </c>
      <c r="AA9" s="17">
        <v>0.19828493465128499</v>
      </c>
      <c r="AB9" s="17">
        <v>0</v>
      </c>
      <c r="AC9" s="17">
        <v>0.22478410401885199</v>
      </c>
      <c r="AD9" s="17">
        <v>0.70242354933774798</v>
      </c>
      <c r="AE9" s="17" t="s">
        <v>85</v>
      </c>
      <c r="AF9" s="17">
        <v>0</v>
      </c>
      <c r="AG9" s="17">
        <v>0.48063673367863002</v>
      </c>
      <c r="AH9" s="17" t="s">
        <v>85</v>
      </c>
      <c r="AI9" s="17"/>
      <c r="AJ9" s="17">
        <v>0.21852421512852599</v>
      </c>
      <c r="AK9" s="17">
        <v>0.326660280124834</v>
      </c>
      <c r="AL9" s="17"/>
      <c r="AM9" s="17">
        <v>0.27866450782422703</v>
      </c>
    </row>
    <row r="10" spans="2:39" ht="43.5" x14ac:dyDescent="0.35">
      <c r="B10" s="18" t="s">
        <v>227</v>
      </c>
      <c r="C10" s="17">
        <v>0.69526448101179705</v>
      </c>
      <c r="D10" s="17">
        <v>0.64797383262209896</v>
      </c>
      <c r="E10" s="17">
        <v>0.73460743827693897</v>
      </c>
      <c r="F10" s="17"/>
      <c r="G10" s="17">
        <v>0.66585316330301103</v>
      </c>
      <c r="H10" s="17">
        <v>0.78125674571852699</v>
      </c>
      <c r="I10" s="17">
        <v>0.68790434075152196</v>
      </c>
      <c r="J10" s="17">
        <v>0.68765992029461598</v>
      </c>
      <c r="K10" s="17">
        <v>0.67754273029116296</v>
      </c>
      <c r="L10" s="17">
        <v>0.64338030456522199</v>
      </c>
      <c r="M10" s="17"/>
      <c r="N10" s="17">
        <v>0.45279912760148899</v>
      </c>
      <c r="O10" s="17">
        <v>0.70130624661318197</v>
      </c>
      <c r="P10" s="17">
        <v>0.77618973015970505</v>
      </c>
      <c r="Q10" s="17">
        <v>0.76489687180925703</v>
      </c>
      <c r="R10" s="17">
        <v>0.69695545555594396</v>
      </c>
      <c r="S10" s="17">
        <v>0.60237092259389002</v>
      </c>
      <c r="T10" s="17">
        <v>0.71186477621901501</v>
      </c>
      <c r="U10" s="17">
        <v>1</v>
      </c>
      <c r="V10" s="17">
        <v>0.15830358582470799</v>
      </c>
      <c r="W10" s="17">
        <v>0.78948824657291405</v>
      </c>
      <c r="X10" s="17">
        <v>0.72346721384275403</v>
      </c>
      <c r="Y10" s="17">
        <v>0.31064637955304503</v>
      </c>
      <c r="Z10" s="17">
        <v>0.65437996071513305</v>
      </c>
      <c r="AA10" s="17">
        <v>0.80171506534871495</v>
      </c>
      <c r="AB10" s="17">
        <v>1</v>
      </c>
      <c r="AC10" s="17">
        <v>0.64737853275061297</v>
      </c>
      <c r="AD10" s="17">
        <v>0.29757645066225202</v>
      </c>
      <c r="AE10" s="17" t="s">
        <v>85</v>
      </c>
      <c r="AF10" s="17">
        <v>1</v>
      </c>
      <c r="AG10" s="17">
        <v>0.51936326632136998</v>
      </c>
      <c r="AH10" s="17" t="s">
        <v>85</v>
      </c>
      <c r="AI10" s="17"/>
      <c r="AJ10" s="17">
        <v>0.75840053338328595</v>
      </c>
      <c r="AK10" s="17">
        <v>0.64469462421118195</v>
      </c>
      <c r="AL10" s="17"/>
      <c r="AM10" s="17">
        <v>0.69526448101179705</v>
      </c>
    </row>
    <row r="11" spans="2:39" x14ac:dyDescent="0.35">
      <c r="B11" s="18" t="s">
        <v>62</v>
      </c>
      <c r="C11" s="19">
        <v>2.60710111639759E-2</v>
      </c>
      <c r="D11" s="19">
        <v>3.3439605444536301E-2</v>
      </c>
      <c r="E11" s="19">
        <v>1.9856035048268501E-2</v>
      </c>
      <c r="F11" s="19"/>
      <c r="G11" s="19">
        <v>3.7936556928769703E-2</v>
      </c>
      <c r="H11" s="19">
        <v>1.84426502037957E-2</v>
      </c>
      <c r="I11" s="19">
        <v>2.6933848058177601E-2</v>
      </c>
      <c r="J11" s="19">
        <v>5.1646404621539597E-2</v>
      </c>
      <c r="K11" s="19">
        <v>2.24565513611929E-2</v>
      </c>
      <c r="L11" s="19">
        <v>0</v>
      </c>
      <c r="M11" s="19"/>
      <c r="N11" s="19">
        <v>0</v>
      </c>
      <c r="O11" s="19">
        <v>1.84039648545813E-2</v>
      </c>
      <c r="P11" s="19">
        <v>1.41061760325909E-2</v>
      </c>
      <c r="Q11" s="19">
        <v>0</v>
      </c>
      <c r="R11" s="19">
        <v>9.3765298928658994E-2</v>
      </c>
      <c r="S11" s="19">
        <v>0</v>
      </c>
      <c r="T11" s="19">
        <v>1.30295627300335E-2</v>
      </c>
      <c r="U11" s="19">
        <v>0</v>
      </c>
      <c r="V11" s="19">
        <v>0.26316872816639503</v>
      </c>
      <c r="W11" s="19">
        <v>2.0129662395763099E-2</v>
      </c>
      <c r="X11" s="19">
        <v>0</v>
      </c>
      <c r="Y11" s="19">
        <v>0</v>
      </c>
      <c r="Z11" s="19">
        <v>0</v>
      </c>
      <c r="AA11" s="19">
        <v>0</v>
      </c>
      <c r="AB11" s="19">
        <v>0</v>
      </c>
      <c r="AC11" s="19">
        <v>0.12783736323053499</v>
      </c>
      <c r="AD11" s="19">
        <v>0</v>
      </c>
      <c r="AE11" s="19" t="s">
        <v>85</v>
      </c>
      <c r="AF11" s="19">
        <v>0</v>
      </c>
      <c r="AG11" s="19">
        <v>0</v>
      </c>
      <c r="AH11" s="19" t="s">
        <v>85</v>
      </c>
      <c r="AI11" s="19"/>
      <c r="AJ11" s="19">
        <v>2.30752514881882E-2</v>
      </c>
      <c r="AK11" s="19">
        <v>2.8645095663983999E-2</v>
      </c>
      <c r="AL11" s="19"/>
      <c r="AM11" s="19">
        <v>2.60710111639759E-2</v>
      </c>
    </row>
    <row r="12" spans="2:39" x14ac:dyDescent="0.35">
      <c r="B12" s="16" t="s">
        <v>225</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G19"/>
  <sheetViews>
    <sheetView showGridLines="0" workbookViewId="0">
      <pane xSplit="2" topLeftCell="C1" activePane="topRight" state="frozen"/>
      <selection pane="topRight" activeCell="E9" sqref="E9"/>
    </sheetView>
  </sheetViews>
  <sheetFormatPr defaultColWidth="10.90625" defaultRowHeight="14.5" x14ac:dyDescent="0.35"/>
  <cols>
    <col min="2" max="2" width="25.7265625" customWidth="1"/>
    <col min="3" max="7" width="20.7265625" customWidth="1"/>
  </cols>
  <sheetData>
    <row r="2" spans="2:7" ht="40" customHeight="1" x14ac:dyDescent="0.35">
      <c r="D2" s="31" t="s">
        <v>238</v>
      </c>
      <c r="E2" s="28"/>
      <c r="F2" s="28"/>
      <c r="G2" s="28"/>
    </row>
    <row r="6" spans="2:7" ht="50" customHeight="1" x14ac:dyDescent="0.35">
      <c r="B6" s="20" t="s">
        <v>15</v>
      </c>
      <c r="C6" s="20" t="s">
        <v>229</v>
      </c>
      <c r="D6" s="20" t="s">
        <v>230</v>
      </c>
      <c r="E6" s="20" t="s">
        <v>231</v>
      </c>
      <c r="F6" s="20" t="s">
        <v>232</v>
      </c>
    </row>
    <row r="7" spans="2:7" x14ac:dyDescent="0.35">
      <c r="B7" s="18" t="s">
        <v>233</v>
      </c>
      <c r="C7" s="17">
        <v>0.25814634795246999</v>
      </c>
      <c r="D7" s="17">
        <v>0.23204510222952601</v>
      </c>
      <c r="E7" s="17">
        <v>0.100585883573863</v>
      </c>
      <c r="F7" s="17">
        <v>0.13088097497207801</v>
      </c>
    </row>
    <row r="8" spans="2:7" x14ac:dyDescent="0.35">
      <c r="B8" s="18" t="s">
        <v>234</v>
      </c>
      <c r="C8" s="17">
        <v>0.38634509321236898</v>
      </c>
      <c r="D8" s="17">
        <v>0.37349123483766</v>
      </c>
      <c r="E8" s="17">
        <v>0.202975397780777</v>
      </c>
      <c r="F8" s="17">
        <v>0.230218838183712</v>
      </c>
    </row>
    <row r="9" spans="2:7" x14ac:dyDescent="0.35">
      <c r="B9" s="18" t="s">
        <v>235</v>
      </c>
      <c r="C9" s="17">
        <v>0.26365245918336599</v>
      </c>
      <c r="D9" s="17">
        <v>0.25637380876920601</v>
      </c>
      <c r="E9" s="17">
        <v>0.38206278739069799</v>
      </c>
      <c r="F9" s="17">
        <v>0.36024397462701302</v>
      </c>
    </row>
    <row r="10" spans="2:7" x14ac:dyDescent="0.35">
      <c r="B10" s="18" t="s">
        <v>236</v>
      </c>
      <c r="C10" s="17">
        <v>3.9324736418526601E-2</v>
      </c>
      <c r="D10" s="17">
        <v>6.90818655976492E-2</v>
      </c>
      <c r="E10" s="17">
        <v>3.5746472012517801E-2</v>
      </c>
      <c r="F10" s="17">
        <v>3.56431014335232E-2</v>
      </c>
    </row>
    <row r="11" spans="2:7" x14ac:dyDescent="0.35">
      <c r="B11" s="18" t="s">
        <v>237</v>
      </c>
      <c r="C11" s="17">
        <v>1.4882953829244899E-2</v>
      </c>
      <c r="D11" s="17">
        <v>2.59814928340831E-2</v>
      </c>
      <c r="E11" s="17">
        <v>7.9028793701421407E-3</v>
      </c>
      <c r="F11" s="17">
        <v>1.1533028944775901E-2</v>
      </c>
    </row>
    <row r="12" spans="2:7" x14ac:dyDescent="0.35">
      <c r="B12" s="18" t="s">
        <v>62</v>
      </c>
      <c r="C12" s="17">
        <v>3.76484094040236E-2</v>
      </c>
      <c r="D12" s="17">
        <v>4.3026495731875301E-2</v>
      </c>
      <c r="E12" s="17">
        <v>0.27072657987200199</v>
      </c>
      <c r="F12" s="17">
        <v>0.23148008183889801</v>
      </c>
    </row>
    <row r="13" spans="2:7" x14ac:dyDescent="0.35">
      <c r="B13" s="16"/>
      <c r="C13" s="16"/>
      <c r="D13" s="16"/>
      <c r="E13" s="16"/>
      <c r="F13" s="16"/>
    </row>
    <row r="14" spans="2:7" x14ac:dyDescent="0.35">
      <c r="B14" t="s">
        <v>66</v>
      </c>
    </row>
    <row r="15" spans="2:7" x14ac:dyDescent="0.35">
      <c r="B15" t="s">
        <v>67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M19"/>
  <sheetViews>
    <sheetView showGridLines="0" topLeftCell="A6" workbookViewId="0">
      <pane xSplit="2" topLeftCell="C1" activePane="topRight" state="frozen"/>
      <selection pane="topRight" activeCell="E8" sqref="E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233</v>
      </c>
      <c r="C9" s="17">
        <v>0.25814634795246999</v>
      </c>
      <c r="D9" s="17">
        <v>0.300579705730112</v>
      </c>
      <c r="E9" s="17">
        <v>0.218069255784577</v>
      </c>
      <c r="F9" s="17"/>
      <c r="G9" s="17">
        <v>0.23090688174357701</v>
      </c>
      <c r="H9" s="17">
        <v>0.295437222082368</v>
      </c>
      <c r="I9" s="17">
        <v>0.27722854840377298</v>
      </c>
      <c r="J9" s="17">
        <v>0.279709482785791</v>
      </c>
      <c r="K9" s="17">
        <v>0.22127408901031601</v>
      </c>
      <c r="L9" s="17">
        <v>0.23412830597503601</v>
      </c>
      <c r="M9" s="17"/>
      <c r="N9" s="17">
        <v>0.194737052987837</v>
      </c>
      <c r="O9" s="17">
        <v>0.22216863026573</v>
      </c>
      <c r="P9" s="17">
        <v>0.24715602310860901</v>
      </c>
      <c r="Q9" s="17">
        <v>0.34433913092185803</v>
      </c>
      <c r="R9" s="17">
        <v>0.200311967703243</v>
      </c>
      <c r="S9" s="17">
        <v>0.308685934186547</v>
      </c>
      <c r="T9" s="17">
        <v>0.2649971707448</v>
      </c>
      <c r="U9" s="17">
        <v>0.22286274313987001</v>
      </c>
      <c r="V9" s="17">
        <v>0.27794893478113603</v>
      </c>
      <c r="W9" s="17">
        <v>0.24893781659072101</v>
      </c>
      <c r="X9" s="17">
        <v>0.36969259778436803</v>
      </c>
      <c r="Y9" s="17">
        <v>0.24786719646983099</v>
      </c>
      <c r="Z9" s="17">
        <v>0.32334533546683702</v>
      </c>
      <c r="AA9" s="17">
        <v>0.44741355732375798</v>
      </c>
      <c r="AB9" s="17">
        <v>0.175143634735383</v>
      </c>
      <c r="AC9" s="17">
        <v>0.38806371676060197</v>
      </c>
      <c r="AD9" s="17">
        <v>0.12615942336541</v>
      </c>
      <c r="AE9" s="17">
        <v>0.41021752798031502</v>
      </c>
      <c r="AF9" s="17">
        <v>0.51994814509599896</v>
      </c>
      <c r="AG9" s="17">
        <v>0</v>
      </c>
      <c r="AH9" s="17">
        <v>0.42032073599466402</v>
      </c>
      <c r="AI9" s="17"/>
      <c r="AJ9" s="17">
        <v>0.292693995470167</v>
      </c>
      <c r="AK9" s="17">
        <v>0.24505518811678301</v>
      </c>
      <c r="AL9" s="17"/>
      <c r="AM9" s="17">
        <v>0.376988601064639</v>
      </c>
    </row>
    <row r="10" spans="2:39" x14ac:dyDescent="0.35">
      <c r="B10" s="18" t="s">
        <v>234</v>
      </c>
      <c r="C10" s="17">
        <v>0.38634509321236898</v>
      </c>
      <c r="D10" s="17">
        <v>0.34267042504716699</v>
      </c>
      <c r="E10" s="17">
        <v>0.42763043160521502</v>
      </c>
      <c r="F10" s="17"/>
      <c r="G10" s="17">
        <v>0.46244141220037799</v>
      </c>
      <c r="H10" s="17">
        <v>0.40109571105966602</v>
      </c>
      <c r="I10" s="17">
        <v>0.40381206842439998</v>
      </c>
      <c r="J10" s="17">
        <v>0.347001372213735</v>
      </c>
      <c r="K10" s="17">
        <v>0.35551056659934499</v>
      </c>
      <c r="L10" s="17">
        <v>0.379998598989295</v>
      </c>
      <c r="M10" s="17"/>
      <c r="N10" s="17">
        <v>0.409698479614098</v>
      </c>
      <c r="O10" s="17">
        <v>0.383133999689514</v>
      </c>
      <c r="P10" s="17">
        <v>0.44712096359035503</v>
      </c>
      <c r="Q10" s="17">
        <v>0.37213586905063101</v>
      </c>
      <c r="R10" s="17">
        <v>0.39009587965606801</v>
      </c>
      <c r="S10" s="17">
        <v>0.33956876357779298</v>
      </c>
      <c r="T10" s="17">
        <v>0.40272059203535598</v>
      </c>
      <c r="U10" s="17">
        <v>0.46890233667549602</v>
      </c>
      <c r="V10" s="17">
        <v>0.27899277887325802</v>
      </c>
      <c r="W10" s="17">
        <v>0.39272132984024199</v>
      </c>
      <c r="X10" s="17">
        <v>0.221222946136166</v>
      </c>
      <c r="Y10" s="17">
        <v>0.46844157728974001</v>
      </c>
      <c r="Z10" s="17">
        <v>0.25315555098650999</v>
      </c>
      <c r="AA10" s="17">
        <v>0.30354218104433001</v>
      </c>
      <c r="AB10" s="17">
        <v>0.41284261646879</v>
      </c>
      <c r="AC10" s="17">
        <v>0.366192542962409</v>
      </c>
      <c r="AD10" s="17">
        <v>0.70215182433136203</v>
      </c>
      <c r="AE10" s="17">
        <v>0.28838948570955503</v>
      </c>
      <c r="AF10" s="17">
        <v>0.116308956585652</v>
      </c>
      <c r="AG10" s="17">
        <v>0.49396332442789498</v>
      </c>
      <c r="AH10" s="17">
        <v>0.38274292192077303</v>
      </c>
      <c r="AI10" s="17"/>
      <c r="AJ10" s="17">
        <v>0.42148087572940901</v>
      </c>
      <c r="AK10" s="17">
        <v>0.37288177878491802</v>
      </c>
      <c r="AL10" s="17"/>
      <c r="AM10" s="17">
        <v>0.42952236982916397</v>
      </c>
    </row>
    <row r="11" spans="2:39" x14ac:dyDescent="0.35">
      <c r="B11" s="18" t="s">
        <v>235</v>
      </c>
      <c r="C11" s="17">
        <v>0.26365245918336599</v>
      </c>
      <c r="D11" s="17">
        <v>0.25975544302166598</v>
      </c>
      <c r="E11" s="17">
        <v>0.26707507842259398</v>
      </c>
      <c r="F11" s="17"/>
      <c r="G11" s="17">
        <v>0.254590322229164</v>
      </c>
      <c r="H11" s="17">
        <v>0.22868414778169099</v>
      </c>
      <c r="I11" s="17">
        <v>0.27349745582683599</v>
      </c>
      <c r="J11" s="17">
        <v>0.27854760259512501</v>
      </c>
      <c r="K11" s="17">
        <v>0.29077424862799101</v>
      </c>
      <c r="L11" s="17">
        <v>0.24811556051931299</v>
      </c>
      <c r="M11" s="17"/>
      <c r="N11" s="17">
        <v>0.32095222938039097</v>
      </c>
      <c r="O11" s="17">
        <v>0.235571687921388</v>
      </c>
      <c r="P11" s="17">
        <v>0.24563604097583899</v>
      </c>
      <c r="Q11" s="17">
        <v>0.22005589708017001</v>
      </c>
      <c r="R11" s="17">
        <v>0.31818180005388802</v>
      </c>
      <c r="S11" s="17">
        <v>0.35174530223565897</v>
      </c>
      <c r="T11" s="17">
        <v>0.212035246957546</v>
      </c>
      <c r="U11" s="17">
        <v>0.308234920184634</v>
      </c>
      <c r="V11" s="17">
        <v>0.40038302406007298</v>
      </c>
      <c r="W11" s="17">
        <v>0.26052797508126802</v>
      </c>
      <c r="X11" s="17">
        <v>0.40908445607946597</v>
      </c>
      <c r="Y11" s="17">
        <v>0.110337605861729</v>
      </c>
      <c r="Z11" s="17">
        <v>0.31643796364576099</v>
      </c>
      <c r="AA11" s="17">
        <v>0.22112486050076899</v>
      </c>
      <c r="AB11" s="17">
        <v>0.37117530561762702</v>
      </c>
      <c r="AC11" s="17">
        <v>0.17482153313833701</v>
      </c>
      <c r="AD11" s="17">
        <v>3.2181889780877201E-2</v>
      </c>
      <c r="AE11" s="17">
        <v>0.30139298631012901</v>
      </c>
      <c r="AF11" s="17">
        <v>0.363742898318349</v>
      </c>
      <c r="AG11" s="17">
        <v>0.30978121658894697</v>
      </c>
      <c r="AH11" s="17">
        <v>0.19693634208456301</v>
      </c>
      <c r="AI11" s="17"/>
      <c r="AJ11" s="17">
        <v>0.23503097066619699</v>
      </c>
      <c r="AK11" s="17">
        <v>0.28013292778905502</v>
      </c>
      <c r="AL11" s="17"/>
      <c r="AM11" s="17">
        <v>0.15787575601755799</v>
      </c>
    </row>
    <row r="12" spans="2:39" x14ac:dyDescent="0.35">
      <c r="B12" s="18" t="s">
        <v>236</v>
      </c>
      <c r="C12" s="17">
        <v>3.9324736418526601E-2</v>
      </c>
      <c r="D12" s="17">
        <v>3.9622717790995098E-2</v>
      </c>
      <c r="E12" s="17">
        <v>3.9180813727735998E-2</v>
      </c>
      <c r="F12" s="17"/>
      <c r="G12" s="17">
        <v>3.8573409623004401E-2</v>
      </c>
      <c r="H12" s="17">
        <v>5.69172377243626E-2</v>
      </c>
      <c r="I12" s="17">
        <v>2.0243180146073399E-2</v>
      </c>
      <c r="J12" s="17">
        <v>3.80457121006448E-2</v>
      </c>
      <c r="K12" s="17">
        <v>3.9280620261636E-2</v>
      </c>
      <c r="L12" s="17">
        <v>4.6221839106819103E-2</v>
      </c>
      <c r="M12" s="17"/>
      <c r="N12" s="17">
        <v>3.35129039775037E-2</v>
      </c>
      <c r="O12" s="17">
        <v>8.3977994803130701E-2</v>
      </c>
      <c r="P12" s="17">
        <v>3.9019324520075997E-2</v>
      </c>
      <c r="Q12" s="17">
        <v>4.8393983705380998E-2</v>
      </c>
      <c r="R12" s="17">
        <v>2.3807178959567101E-2</v>
      </c>
      <c r="S12" s="17">
        <v>0</v>
      </c>
      <c r="T12" s="17">
        <v>1.3478607218929999E-2</v>
      </c>
      <c r="U12" s="17">
        <v>0</v>
      </c>
      <c r="V12" s="17">
        <v>0</v>
      </c>
      <c r="W12" s="17">
        <v>2.6928417261351301E-2</v>
      </c>
      <c r="X12" s="17">
        <v>0</v>
      </c>
      <c r="Y12" s="17">
        <v>0.173353620378701</v>
      </c>
      <c r="Z12" s="17">
        <v>2.6406403098498898E-2</v>
      </c>
      <c r="AA12" s="17">
        <v>2.7919401131143402E-2</v>
      </c>
      <c r="AB12" s="17">
        <v>0</v>
      </c>
      <c r="AC12" s="17">
        <v>0</v>
      </c>
      <c r="AD12" s="17">
        <v>8.0105311798239598E-2</v>
      </c>
      <c r="AE12" s="17">
        <v>0</v>
      </c>
      <c r="AF12" s="17">
        <v>0</v>
      </c>
      <c r="AG12" s="17">
        <v>0.19625545898315799</v>
      </c>
      <c r="AH12" s="17">
        <v>0</v>
      </c>
      <c r="AI12" s="17"/>
      <c r="AJ12" s="17">
        <v>3.0450834351775199E-2</v>
      </c>
      <c r="AK12" s="17">
        <v>4.2409943346613597E-2</v>
      </c>
      <c r="AL12" s="17"/>
      <c r="AM12" s="17">
        <v>2.7229952155200601E-2</v>
      </c>
    </row>
    <row r="13" spans="2:39" x14ac:dyDescent="0.35">
      <c r="B13" s="18" t="s">
        <v>237</v>
      </c>
      <c r="C13" s="17">
        <v>1.4882953829244899E-2</v>
      </c>
      <c r="D13" s="17">
        <v>2.6179808620627999E-2</v>
      </c>
      <c r="E13" s="17">
        <v>4.0160214787322299E-3</v>
      </c>
      <c r="F13" s="17"/>
      <c r="G13" s="17">
        <v>7.8529827089470899E-3</v>
      </c>
      <c r="H13" s="17">
        <v>0</v>
      </c>
      <c r="I13" s="17">
        <v>1.30709164975018E-2</v>
      </c>
      <c r="J13" s="17">
        <v>3.15534324414114E-2</v>
      </c>
      <c r="K13" s="17">
        <v>2.0397188016282899E-2</v>
      </c>
      <c r="L13" s="17">
        <v>1.21747217959314E-2</v>
      </c>
      <c r="M13" s="17"/>
      <c r="N13" s="17">
        <v>0</v>
      </c>
      <c r="O13" s="17">
        <v>1.8773692079811801E-2</v>
      </c>
      <c r="P13" s="17">
        <v>8.7408249159697006E-3</v>
      </c>
      <c r="Q13" s="17">
        <v>0</v>
      </c>
      <c r="R13" s="17">
        <v>2.36279500444848E-2</v>
      </c>
      <c r="S13" s="17">
        <v>0</v>
      </c>
      <c r="T13" s="17">
        <v>3.7504100921233401E-2</v>
      </c>
      <c r="U13" s="17">
        <v>0</v>
      </c>
      <c r="V13" s="17">
        <v>2.43460088044814E-2</v>
      </c>
      <c r="W13" s="17">
        <v>2.6534494124958501E-2</v>
      </c>
      <c r="X13" s="17">
        <v>0</v>
      </c>
      <c r="Y13" s="17">
        <v>0</v>
      </c>
      <c r="Z13" s="17">
        <v>0</v>
      </c>
      <c r="AA13" s="17">
        <v>0</v>
      </c>
      <c r="AB13" s="17">
        <v>0</v>
      </c>
      <c r="AC13" s="17">
        <v>0</v>
      </c>
      <c r="AD13" s="17">
        <v>0</v>
      </c>
      <c r="AE13" s="17">
        <v>0</v>
      </c>
      <c r="AF13" s="17">
        <v>0</v>
      </c>
      <c r="AG13" s="17">
        <v>0</v>
      </c>
      <c r="AH13" s="17">
        <v>0</v>
      </c>
      <c r="AI13" s="17"/>
      <c r="AJ13" s="17">
        <v>7.9581623557868804E-3</v>
      </c>
      <c r="AK13" s="17">
        <v>1.7667416417216E-2</v>
      </c>
      <c r="AL13" s="17"/>
      <c r="AM13" s="17">
        <v>2.0016416359391999E-3</v>
      </c>
    </row>
    <row r="14" spans="2:39" x14ac:dyDescent="0.35">
      <c r="B14" s="18" t="s">
        <v>62</v>
      </c>
      <c r="C14" s="19">
        <v>3.76484094040236E-2</v>
      </c>
      <c r="D14" s="19">
        <v>3.11918997894318E-2</v>
      </c>
      <c r="E14" s="19">
        <v>4.4028398981146299E-2</v>
      </c>
      <c r="F14" s="19"/>
      <c r="G14" s="19">
        <v>5.6349914949301904E-3</v>
      </c>
      <c r="H14" s="19">
        <v>1.78656813519124E-2</v>
      </c>
      <c r="I14" s="19">
        <v>1.21478307014157E-2</v>
      </c>
      <c r="J14" s="19">
        <v>2.5142397863293E-2</v>
      </c>
      <c r="K14" s="19">
        <v>7.2763287484429201E-2</v>
      </c>
      <c r="L14" s="19">
        <v>7.9360973613605598E-2</v>
      </c>
      <c r="M14" s="19"/>
      <c r="N14" s="19">
        <v>4.1099334040170597E-2</v>
      </c>
      <c r="O14" s="19">
        <v>5.6373995240424801E-2</v>
      </c>
      <c r="P14" s="19">
        <v>1.2326822889151001E-2</v>
      </c>
      <c r="Q14" s="19">
        <v>1.5075119241960099E-2</v>
      </c>
      <c r="R14" s="19">
        <v>4.3975223582748801E-2</v>
      </c>
      <c r="S14" s="19">
        <v>0</v>
      </c>
      <c r="T14" s="19">
        <v>6.9264282122135298E-2</v>
      </c>
      <c r="U14" s="19">
        <v>0</v>
      </c>
      <c r="V14" s="19">
        <v>1.8329253481051799E-2</v>
      </c>
      <c r="W14" s="19">
        <v>4.4349967101458797E-2</v>
      </c>
      <c r="X14" s="19">
        <v>0</v>
      </c>
      <c r="Y14" s="19">
        <v>0</v>
      </c>
      <c r="Z14" s="19">
        <v>8.0654746802392999E-2</v>
      </c>
      <c r="AA14" s="19">
        <v>0</v>
      </c>
      <c r="AB14" s="19">
        <v>4.0838443178200998E-2</v>
      </c>
      <c r="AC14" s="19">
        <v>7.0922207138651897E-2</v>
      </c>
      <c r="AD14" s="19">
        <v>5.9401550724111303E-2</v>
      </c>
      <c r="AE14" s="19">
        <v>0</v>
      </c>
      <c r="AF14" s="19">
        <v>0</v>
      </c>
      <c r="AG14" s="19">
        <v>0</v>
      </c>
      <c r="AH14" s="19">
        <v>0</v>
      </c>
      <c r="AI14" s="19"/>
      <c r="AJ14" s="19">
        <v>1.23851614266643E-2</v>
      </c>
      <c r="AK14" s="19">
        <v>4.1852745545413503E-2</v>
      </c>
      <c r="AL14" s="19"/>
      <c r="AM14" s="19">
        <v>6.3816792974994898E-3</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M19"/>
  <sheetViews>
    <sheetView showGridLines="0" workbookViewId="0">
      <pane xSplit="2" topLeftCell="C1" activePane="topRight" state="frozen"/>
      <selection pane="topRight" activeCell="D2" sqref="D2:AJ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233</v>
      </c>
      <c r="C9" s="17">
        <v>0.23204510222952601</v>
      </c>
      <c r="D9" s="17">
        <v>0.25574092909853402</v>
      </c>
      <c r="E9" s="17">
        <v>0.20998726055738201</v>
      </c>
      <c r="F9" s="17"/>
      <c r="G9" s="17">
        <v>0.27675337537546901</v>
      </c>
      <c r="H9" s="17">
        <v>0.26281195166203603</v>
      </c>
      <c r="I9" s="17">
        <v>0.271368112821048</v>
      </c>
      <c r="J9" s="17">
        <v>0.22962332220303899</v>
      </c>
      <c r="K9" s="17">
        <v>0.19310786607376901</v>
      </c>
      <c r="L9" s="17">
        <v>0.176907649566105</v>
      </c>
      <c r="M9" s="17"/>
      <c r="N9" s="17">
        <v>0.168320671605179</v>
      </c>
      <c r="O9" s="17">
        <v>0.178611341117274</v>
      </c>
      <c r="P9" s="17">
        <v>0.19583420498581999</v>
      </c>
      <c r="Q9" s="17">
        <v>0.35634213432322398</v>
      </c>
      <c r="R9" s="17">
        <v>0.20599907652723801</v>
      </c>
      <c r="S9" s="17">
        <v>9.0622173145920304E-2</v>
      </c>
      <c r="T9" s="17">
        <v>0.31636078449997201</v>
      </c>
      <c r="U9" s="17">
        <v>0.229238893745009</v>
      </c>
      <c r="V9" s="17">
        <v>0.33782089744131699</v>
      </c>
      <c r="W9" s="17">
        <v>0.15912885500347199</v>
      </c>
      <c r="X9" s="17">
        <v>0.36078427039681299</v>
      </c>
      <c r="Y9" s="17">
        <v>0.109997217755927</v>
      </c>
      <c r="Z9" s="17">
        <v>0.32305841370557498</v>
      </c>
      <c r="AA9" s="17">
        <v>0.268265404414053</v>
      </c>
      <c r="AB9" s="17">
        <v>0.15888109091775099</v>
      </c>
      <c r="AC9" s="17">
        <v>0.49324504326593099</v>
      </c>
      <c r="AD9" s="17">
        <v>0.38656655551090602</v>
      </c>
      <c r="AE9" s="17">
        <v>0.41021752798031502</v>
      </c>
      <c r="AF9" s="17">
        <v>9.7671973568086407E-2</v>
      </c>
      <c r="AG9" s="17">
        <v>0.19625545898315799</v>
      </c>
      <c r="AH9" s="17">
        <v>0</v>
      </c>
      <c r="AI9" s="17"/>
      <c r="AJ9" s="17">
        <v>0.25410920550778598</v>
      </c>
      <c r="AK9" s="17">
        <v>0.224175663714937</v>
      </c>
      <c r="AL9" s="17"/>
      <c r="AM9" s="17">
        <v>0.30245830790563499</v>
      </c>
    </row>
    <row r="10" spans="2:39" x14ac:dyDescent="0.35">
      <c r="B10" s="18" t="s">
        <v>234</v>
      </c>
      <c r="C10" s="17">
        <v>0.37349123483766</v>
      </c>
      <c r="D10" s="17">
        <v>0.35033838809187001</v>
      </c>
      <c r="E10" s="17">
        <v>0.39488951685301399</v>
      </c>
      <c r="F10" s="17"/>
      <c r="G10" s="17">
        <v>0.34680611605463302</v>
      </c>
      <c r="H10" s="17">
        <v>0.43038727020118001</v>
      </c>
      <c r="I10" s="17">
        <v>0.38139275515798499</v>
      </c>
      <c r="J10" s="17">
        <v>0.40923765283038299</v>
      </c>
      <c r="K10" s="17">
        <v>0.38197549634245798</v>
      </c>
      <c r="L10" s="17">
        <v>0.286280284630479</v>
      </c>
      <c r="M10" s="17"/>
      <c r="N10" s="17">
        <v>0.494427110371634</v>
      </c>
      <c r="O10" s="17">
        <v>0.37613406427565199</v>
      </c>
      <c r="P10" s="17">
        <v>0.50851335458389801</v>
      </c>
      <c r="Q10" s="17">
        <v>0.35574997508648398</v>
      </c>
      <c r="R10" s="17">
        <v>0.37407145517874701</v>
      </c>
      <c r="S10" s="17">
        <v>0.67685610488271597</v>
      </c>
      <c r="T10" s="17">
        <v>0.27126181484756001</v>
      </c>
      <c r="U10" s="17">
        <v>0.15892068682173599</v>
      </c>
      <c r="V10" s="17">
        <v>0.22728925454962401</v>
      </c>
      <c r="W10" s="17">
        <v>0.42651644105877201</v>
      </c>
      <c r="X10" s="17">
        <v>0.26508843518452502</v>
      </c>
      <c r="Y10" s="17">
        <v>0.46535290651012601</v>
      </c>
      <c r="Z10" s="17">
        <v>0.29866892963924202</v>
      </c>
      <c r="AA10" s="17">
        <v>0.215147762380513</v>
      </c>
      <c r="AB10" s="17">
        <v>0.37305592222834799</v>
      </c>
      <c r="AC10" s="17">
        <v>0.32126246776186301</v>
      </c>
      <c r="AD10" s="17">
        <v>0.51222648555661499</v>
      </c>
      <c r="AE10" s="17">
        <v>0</v>
      </c>
      <c r="AF10" s="17">
        <v>0.23786229156149599</v>
      </c>
      <c r="AG10" s="17">
        <v>0.49396332442789498</v>
      </c>
      <c r="AH10" s="17">
        <v>0.19693634208456301</v>
      </c>
      <c r="AI10" s="17"/>
      <c r="AJ10" s="17">
        <v>0.42456822961663498</v>
      </c>
      <c r="AK10" s="17">
        <v>0.35171835626026698</v>
      </c>
      <c r="AL10" s="17"/>
      <c r="AM10" s="17">
        <v>0.434643607441212</v>
      </c>
    </row>
    <row r="11" spans="2:39" x14ac:dyDescent="0.35">
      <c r="B11" s="18" t="s">
        <v>235</v>
      </c>
      <c r="C11" s="17">
        <v>0.25637380876920601</v>
      </c>
      <c r="D11" s="17">
        <v>0.243742533695396</v>
      </c>
      <c r="E11" s="17">
        <v>0.26821378869768597</v>
      </c>
      <c r="F11" s="17"/>
      <c r="G11" s="17">
        <v>0.27985386510437998</v>
      </c>
      <c r="H11" s="17">
        <v>0.22454000587078199</v>
      </c>
      <c r="I11" s="17">
        <v>0.27070359849819697</v>
      </c>
      <c r="J11" s="17">
        <v>0.26128400785498301</v>
      </c>
      <c r="K11" s="17">
        <v>0.24057902072823101</v>
      </c>
      <c r="L11" s="17">
        <v>0.26604470499069599</v>
      </c>
      <c r="M11" s="17"/>
      <c r="N11" s="17">
        <v>0.29379727045439602</v>
      </c>
      <c r="O11" s="17">
        <v>0.25533595775622597</v>
      </c>
      <c r="P11" s="17">
        <v>0.226598820672059</v>
      </c>
      <c r="Q11" s="17">
        <v>0.22545046772080701</v>
      </c>
      <c r="R11" s="17">
        <v>0.28120779768807203</v>
      </c>
      <c r="S11" s="17">
        <v>0.232521721971364</v>
      </c>
      <c r="T11" s="17">
        <v>0.23078904065738301</v>
      </c>
      <c r="U11" s="17">
        <v>0.35734187480023399</v>
      </c>
      <c r="V11" s="17">
        <v>0.39221458572352602</v>
      </c>
      <c r="W11" s="17">
        <v>0.235777401154628</v>
      </c>
      <c r="X11" s="17">
        <v>0.32516423918135401</v>
      </c>
      <c r="Y11" s="17">
        <v>0.167218760751316</v>
      </c>
      <c r="Z11" s="17">
        <v>0.235519660304602</v>
      </c>
      <c r="AA11" s="17">
        <v>0.33919914896589498</v>
      </c>
      <c r="AB11" s="17">
        <v>0.397219925378832</v>
      </c>
      <c r="AC11" s="17">
        <v>0.18549248897220699</v>
      </c>
      <c r="AD11" s="17">
        <v>4.1805408208367603E-2</v>
      </c>
      <c r="AE11" s="17">
        <v>0.58978247201968503</v>
      </c>
      <c r="AF11" s="17">
        <v>0.14529065736039901</v>
      </c>
      <c r="AG11" s="17">
        <v>0.11352575760578899</v>
      </c>
      <c r="AH11" s="17">
        <v>0.80306365791543699</v>
      </c>
      <c r="AI11" s="17"/>
      <c r="AJ11" s="17">
        <v>0.22926648048006701</v>
      </c>
      <c r="AK11" s="17">
        <v>0.27078530183190502</v>
      </c>
      <c r="AL11" s="17"/>
      <c r="AM11" s="17">
        <v>0.190776277768504</v>
      </c>
    </row>
    <row r="12" spans="2:39" x14ac:dyDescent="0.35">
      <c r="B12" s="18" t="s">
        <v>236</v>
      </c>
      <c r="C12" s="17">
        <v>6.90818655976492E-2</v>
      </c>
      <c r="D12" s="17">
        <v>7.9815709057737397E-2</v>
      </c>
      <c r="E12" s="17">
        <v>5.8957920892662302E-2</v>
      </c>
      <c r="F12" s="17"/>
      <c r="G12" s="17">
        <v>6.7496493690138701E-2</v>
      </c>
      <c r="H12" s="17">
        <v>5.43335641752817E-2</v>
      </c>
      <c r="I12" s="17">
        <v>5.3355307941313102E-2</v>
      </c>
      <c r="J12" s="17">
        <v>3.7627674562573502E-2</v>
      </c>
      <c r="K12" s="17">
        <v>7.74218665942496E-2</v>
      </c>
      <c r="L12" s="17">
        <v>0.123085485590525</v>
      </c>
      <c r="M12" s="17"/>
      <c r="N12" s="17">
        <v>2.58427771660142E-2</v>
      </c>
      <c r="O12" s="17">
        <v>0.102465747292438</v>
      </c>
      <c r="P12" s="17">
        <v>3.8160517084705303E-2</v>
      </c>
      <c r="Q12" s="17">
        <v>4.7382303627525497E-2</v>
      </c>
      <c r="R12" s="17">
        <v>4.5951648108765099E-2</v>
      </c>
      <c r="S12" s="17">
        <v>0</v>
      </c>
      <c r="T12" s="17">
        <v>4.2419097228833698E-2</v>
      </c>
      <c r="U12" s="17">
        <v>2.8627721249744401E-2</v>
      </c>
      <c r="V12" s="17">
        <v>1.8329253481051799E-2</v>
      </c>
      <c r="W12" s="17">
        <v>0.107951180898575</v>
      </c>
      <c r="X12" s="17">
        <v>4.8963055237307998E-2</v>
      </c>
      <c r="Y12" s="17">
        <v>0.132796802718505</v>
      </c>
      <c r="Z12" s="17">
        <v>6.2098249548187497E-2</v>
      </c>
      <c r="AA12" s="17">
        <v>7.8074550445397101E-2</v>
      </c>
      <c r="AB12" s="17">
        <v>3.0004618296868998E-2</v>
      </c>
      <c r="AC12" s="17">
        <v>0</v>
      </c>
      <c r="AD12" s="17">
        <v>0</v>
      </c>
      <c r="AE12" s="17">
        <v>0</v>
      </c>
      <c r="AF12" s="17">
        <v>0.51917507751001801</v>
      </c>
      <c r="AG12" s="17">
        <v>0.19625545898315799</v>
      </c>
      <c r="AH12" s="17">
        <v>0</v>
      </c>
      <c r="AI12" s="17"/>
      <c r="AJ12" s="17">
        <v>6.2968367697618599E-2</v>
      </c>
      <c r="AK12" s="17">
        <v>7.2825059096732703E-2</v>
      </c>
      <c r="AL12" s="17"/>
      <c r="AM12" s="17">
        <v>3.54154462626513E-2</v>
      </c>
    </row>
    <row r="13" spans="2:39" x14ac:dyDescent="0.35">
      <c r="B13" s="18" t="s">
        <v>237</v>
      </c>
      <c r="C13" s="17">
        <v>2.59814928340831E-2</v>
      </c>
      <c r="D13" s="17">
        <v>3.4457200071151897E-2</v>
      </c>
      <c r="E13" s="17">
        <v>1.78826541696912E-2</v>
      </c>
      <c r="F13" s="17"/>
      <c r="G13" s="17">
        <v>2.90901497753791E-2</v>
      </c>
      <c r="H13" s="17">
        <v>9.8498421486810702E-3</v>
      </c>
      <c r="I13" s="17">
        <v>1.10323948800406E-2</v>
      </c>
      <c r="J13" s="17">
        <v>3.2425061103112399E-2</v>
      </c>
      <c r="K13" s="17">
        <v>3.9794599356591902E-2</v>
      </c>
      <c r="L13" s="17">
        <v>3.50088928932401E-2</v>
      </c>
      <c r="M13" s="17"/>
      <c r="N13" s="17">
        <v>1.7612170402776298E-2</v>
      </c>
      <c r="O13" s="17">
        <v>2.5469499775025901E-2</v>
      </c>
      <c r="P13" s="17">
        <v>1.1409956302053799E-2</v>
      </c>
      <c r="Q13" s="17">
        <v>0</v>
      </c>
      <c r="R13" s="17">
        <v>4.1532771137516598E-2</v>
      </c>
      <c r="S13" s="17">
        <v>0</v>
      </c>
      <c r="T13" s="17">
        <v>5.8663872267958599E-2</v>
      </c>
      <c r="U13" s="17">
        <v>0</v>
      </c>
      <c r="V13" s="17">
        <v>2.43460088044814E-2</v>
      </c>
      <c r="W13" s="17">
        <v>2.6276154783094401E-2</v>
      </c>
      <c r="X13" s="17">
        <v>0</v>
      </c>
      <c r="Y13" s="17">
        <v>0.124634312264125</v>
      </c>
      <c r="Z13" s="17">
        <v>0</v>
      </c>
      <c r="AA13" s="17">
        <v>9.9313133794142902E-2</v>
      </c>
      <c r="AB13" s="17">
        <v>0</v>
      </c>
      <c r="AC13" s="17">
        <v>0</v>
      </c>
      <c r="AD13" s="17">
        <v>0</v>
      </c>
      <c r="AE13" s="17">
        <v>0</v>
      </c>
      <c r="AF13" s="17">
        <v>0</v>
      </c>
      <c r="AG13" s="17">
        <v>0</v>
      </c>
      <c r="AH13" s="17">
        <v>0</v>
      </c>
      <c r="AI13" s="17"/>
      <c r="AJ13" s="17">
        <v>1.46792244005982E-2</v>
      </c>
      <c r="AK13" s="17">
        <v>3.13814827322694E-2</v>
      </c>
      <c r="AL13" s="17"/>
      <c r="AM13" s="17">
        <v>1.3738876321487001E-2</v>
      </c>
    </row>
    <row r="14" spans="2:39" x14ac:dyDescent="0.35">
      <c r="B14" s="18" t="s">
        <v>62</v>
      </c>
      <c r="C14" s="19">
        <v>4.3026495731875301E-2</v>
      </c>
      <c r="D14" s="19">
        <v>3.5905239985310498E-2</v>
      </c>
      <c r="E14" s="19">
        <v>5.0068858829564897E-2</v>
      </c>
      <c r="F14" s="19"/>
      <c r="G14" s="19">
        <v>0</v>
      </c>
      <c r="H14" s="19">
        <v>1.8077365942039601E-2</v>
      </c>
      <c r="I14" s="19">
        <v>1.21478307014157E-2</v>
      </c>
      <c r="J14" s="19">
        <v>2.9802281445908602E-2</v>
      </c>
      <c r="K14" s="19">
        <v>6.7121150904700902E-2</v>
      </c>
      <c r="L14" s="19">
        <v>0.11267298232895399</v>
      </c>
      <c r="M14" s="19"/>
      <c r="N14" s="19">
        <v>0</v>
      </c>
      <c r="O14" s="19">
        <v>6.19833897833841E-2</v>
      </c>
      <c r="P14" s="19">
        <v>1.94831463714638E-2</v>
      </c>
      <c r="Q14" s="19">
        <v>1.5075119241960099E-2</v>
      </c>
      <c r="R14" s="19">
        <v>5.1237251359660903E-2</v>
      </c>
      <c r="S14" s="19">
        <v>0</v>
      </c>
      <c r="T14" s="19">
        <v>8.0505390498292695E-2</v>
      </c>
      <c r="U14" s="19">
        <v>0.22587082338327699</v>
      </c>
      <c r="V14" s="19">
        <v>0</v>
      </c>
      <c r="W14" s="19">
        <v>4.4349967101458797E-2</v>
      </c>
      <c r="X14" s="19">
        <v>0</v>
      </c>
      <c r="Y14" s="19">
        <v>0</v>
      </c>
      <c r="Z14" s="19">
        <v>8.0654746802392999E-2</v>
      </c>
      <c r="AA14" s="19">
        <v>0</v>
      </c>
      <c r="AB14" s="19">
        <v>4.0838443178200998E-2</v>
      </c>
      <c r="AC14" s="19">
        <v>0</v>
      </c>
      <c r="AD14" s="19">
        <v>5.9401550724111303E-2</v>
      </c>
      <c r="AE14" s="19">
        <v>0</v>
      </c>
      <c r="AF14" s="19">
        <v>0</v>
      </c>
      <c r="AG14" s="19">
        <v>0</v>
      </c>
      <c r="AH14" s="19">
        <v>0</v>
      </c>
      <c r="AI14" s="19"/>
      <c r="AJ14" s="19">
        <v>1.4408492297295E-2</v>
      </c>
      <c r="AK14" s="19">
        <v>4.9114136363889303E-2</v>
      </c>
      <c r="AL14" s="19"/>
      <c r="AM14" s="19">
        <v>2.29674843005102E-2</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233</v>
      </c>
      <c r="C9" s="17">
        <v>0.100585883573863</v>
      </c>
      <c r="D9" s="17">
        <v>0.13373429429334699</v>
      </c>
      <c r="E9" s="17">
        <v>6.8907635679257895E-2</v>
      </c>
      <c r="F9" s="17"/>
      <c r="G9" s="17">
        <v>0.124503946430154</v>
      </c>
      <c r="H9" s="17">
        <v>0.10126384838019201</v>
      </c>
      <c r="I9" s="17">
        <v>8.5121473876214299E-2</v>
      </c>
      <c r="J9" s="17">
        <v>0.10148552846396</v>
      </c>
      <c r="K9" s="17">
        <v>0.126110026720678</v>
      </c>
      <c r="L9" s="17">
        <v>7.7785241969418398E-2</v>
      </c>
      <c r="M9" s="17"/>
      <c r="N9" s="17">
        <v>0.119339642385275</v>
      </c>
      <c r="O9" s="17">
        <v>9.4941234460522703E-2</v>
      </c>
      <c r="P9" s="17">
        <v>0.116912973767895</v>
      </c>
      <c r="Q9" s="17">
        <v>0.118567289930534</v>
      </c>
      <c r="R9" s="17">
        <v>5.7234455539689699E-2</v>
      </c>
      <c r="S9" s="17">
        <v>0.151655914900023</v>
      </c>
      <c r="T9" s="17">
        <v>0.112163439846016</v>
      </c>
      <c r="U9" s="17">
        <v>0</v>
      </c>
      <c r="V9" s="17">
        <v>0.185616130141804</v>
      </c>
      <c r="W9" s="17">
        <v>4.70602093400364E-2</v>
      </c>
      <c r="X9" s="17">
        <v>0.28987609862770503</v>
      </c>
      <c r="Y9" s="17">
        <v>9.9065358789931807E-2</v>
      </c>
      <c r="Z9" s="17">
        <v>0.14893847220572201</v>
      </c>
      <c r="AA9" s="17">
        <v>7.2820299684300899E-2</v>
      </c>
      <c r="AB9" s="17">
        <v>0.11341520077683399</v>
      </c>
      <c r="AC9" s="17">
        <v>0.11520242702215901</v>
      </c>
      <c r="AD9" s="17">
        <v>0.173685969977418</v>
      </c>
      <c r="AE9" s="17">
        <v>0</v>
      </c>
      <c r="AF9" s="17">
        <v>0</v>
      </c>
      <c r="AG9" s="17">
        <v>0</v>
      </c>
      <c r="AH9" s="17">
        <v>0.18580657983621099</v>
      </c>
      <c r="AI9" s="17"/>
      <c r="AJ9" s="17">
        <v>9.0707832840866601E-2</v>
      </c>
      <c r="AK9" s="17">
        <v>0.10673511469047001</v>
      </c>
      <c r="AL9" s="17"/>
      <c r="AM9" s="17">
        <v>0.13392495538695401</v>
      </c>
    </row>
    <row r="10" spans="2:39" x14ac:dyDescent="0.35">
      <c r="B10" s="18" t="s">
        <v>234</v>
      </c>
      <c r="C10" s="17">
        <v>0.202975397780777</v>
      </c>
      <c r="D10" s="17">
        <v>0.21502694318131199</v>
      </c>
      <c r="E10" s="17">
        <v>0.19206836495035501</v>
      </c>
      <c r="F10" s="17"/>
      <c r="G10" s="17">
        <v>0.15689607880022999</v>
      </c>
      <c r="H10" s="17">
        <v>0.28225617226067001</v>
      </c>
      <c r="I10" s="17">
        <v>0.18917502393987501</v>
      </c>
      <c r="J10" s="17">
        <v>0.21422657620537899</v>
      </c>
      <c r="K10" s="17">
        <v>0.17881855929175</v>
      </c>
      <c r="L10" s="17">
        <v>0.186127197236678</v>
      </c>
      <c r="M10" s="17"/>
      <c r="N10" s="17">
        <v>4.6621532045092597E-2</v>
      </c>
      <c r="O10" s="17">
        <v>0.23099932111221699</v>
      </c>
      <c r="P10" s="17">
        <v>0.30442799584750002</v>
      </c>
      <c r="Q10" s="17">
        <v>0.16121809607076401</v>
      </c>
      <c r="R10" s="17">
        <v>0.21617883457418899</v>
      </c>
      <c r="S10" s="17">
        <v>0.12070126466612</v>
      </c>
      <c r="T10" s="17">
        <v>0.251864061652807</v>
      </c>
      <c r="U10" s="17">
        <v>0.18714980943148499</v>
      </c>
      <c r="V10" s="17">
        <v>0</v>
      </c>
      <c r="W10" s="17">
        <v>0.158937391271819</v>
      </c>
      <c r="X10" s="17">
        <v>0.13782307039126701</v>
      </c>
      <c r="Y10" s="17">
        <v>0.18624708589320599</v>
      </c>
      <c r="Z10" s="17">
        <v>0.22842144547745999</v>
      </c>
      <c r="AA10" s="17">
        <v>0.261253462902232</v>
      </c>
      <c r="AB10" s="17">
        <v>4.3284654521022502E-2</v>
      </c>
      <c r="AC10" s="17">
        <v>0.216956705299227</v>
      </c>
      <c r="AD10" s="17">
        <v>0.39733817784397601</v>
      </c>
      <c r="AE10" s="17">
        <v>0</v>
      </c>
      <c r="AF10" s="17">
        <v>7.4843583939738598E-2</v>
      </c>
      <c r="AG10" s="17">
        <v>0.42790388544180502</v>
      </c>
      <c r="AH10" s="17">
        <v>0.61725707807922703</v>
      </c>
      <c r="AI10" s="17"/>
      <c r="AJ10" s="17">
        <v>0.249816122653996</v>
      </c>
      <c r="AK10" s="17">
        <v>0.18426848315157399</v>
      </c>
      <c r="AL10" s="17"/>
      <c r="AM10" s="17">
        <v>0.232157050696194</v>
      </c>
    </row>
    <row r="11" spans="2:39" x14ac:dyDescent="0.35">
      <c r="B11" s="18" t="s">
        <v>235</v>
      </c>
      <c r="C11" s="17">
        <v>0.38206278739069799</v>
      </c>
      <c r="D11" s="17">
        <v>0.37161885182618498</v>
      </c>
      <c r="E11" s="17">
        <v>0.39224886089731298</v>
      </c>
      <c r="F11" s="17"/>
      <c r="G11" s="17">
        <v>0.28884728708222901</v>
      </c>
      <c r="H11" s="17">
        <v>0.34521460426997003</v>
      </c>
      <c r="I11" s="17">
        <v>0.46875418289911502</v>
      </c>
      <c r="J11" s="17">
        <v>0.39130731844747402</v>
      </c>
      <c r="K11" s="17">
        <v>0.34232413227877301</v>
      </c>
      <c r="L11" s="17">
        <v>0.40232010866358098</v>
      </c>
      <c r="M11" s="17"/>
      <c r="N11" s="17">
        <v>0.44481393517761703</v>
      </c>
      <c r="O11" s="17">
        <v>0.35817522604748903</v>
      </c>
      <c r="P11" s="17">
        <v>0.312751324485185</v>
      </c>
      <c r="Q11" s="17">
        <v>0.38046509641260501</v>
      </c>
      <c r="R11" s="17">
        <v>0.41780243136788697</v>
      </c>
      <c r="S11" s="17">
        <v>0.466674964748518</v>
      </c>
      <c r="T11" s="17">
        <v>0.417616930897245</v>
      </c>
      <c r="U11" s="17">
        <v>0.34187994048419401</v>
      </c>
      <c r="V11" s="17">
        <v>0.50470662134409405</v>
      </c>
      <c r="W11" s="17">
        <v>0.41291373263233599</v>
      </c>
      <c r="X11" s="17">
        <v>0.402482488226584</v>
      </c>
      <c r="Y11" s="17">
        <v>0.42890898667128402</v>
      </c>
      <c r="Z11" s="17">
        <v>0.279302338796378</v>
      </c>
      <c r="AA11" s="17">
        <v>0.39554309659800602</v>
      </c>
      <c r="AB11" s="17">
        <v>0.35757386308893102</v>
      </c>
      <c r="AC11" s="17">
        <v>0.35114864576419602</v>
      </c>
      <c r="AD11" s="17">
        <v>0.242263269668653</v>
      </c>
      <c r="AE11" s="17">
        <v>0.58978247201968503</v>
      </c>
      <c r="AF11" s="17">
        <v>0.308309364982157</v>
      </c>
      <c r="AG11" s="17">
        <v>0.360027687264319</v>
      </c>
      <c r="AH11" s="17">
        <v>0.19693634208456301</v>
      </c>
      <c r="AI11" s="17"/>
      <c r="AJ11" s="17">
        <v>0.40594287856635197</v>
      </c>
      <c r="AK11" s="17">
        <v>0.37651238425433298</v>
      </c>
      <c r="AL11" s="17"/>
      <c r="AM11" s="17">
        <v>0.352860103289515</v>
      </c>
    </row>
    <row r="12" spans="2:39" x14ac:dyDescent="0.35">
      <c r="B12" s="18" t="s">
        <v>236</v>
      </c>
      <c r="C12" s="17">
        <v>3.5746472012517801E-2</v>
      </c>
      <c r="D12" s="17">
        <v>4.0820308128571799E-2</v>
      </c>
      <c r="E12" s="17">
        <v>3.0972266120535601E-2</v>
      </c>
      <c r="F12" s="17"/>
      <c r="G12" s="17">
        <v>1.29471423411584E-2</v>
      </c>
      <c r="H12" s="17">
        <v>3.54688777224808E-2</v>
      </c>
      <c r="I12" s="17">
        <v>2.0186541349046499E-2</v>
      </c>
      <c r="J12" s="17">
        <v>1.9407797638908299E-2</v>
      </c>
      <c r="K12" s="17">
        <v>4.3114409526031398E-2</v>
      </c>
      <c r="L12" s="17">
        <v>7.4775295392793595E-2</v>
      </c>
      <c r="M12" s="17"/>
      <c r="N12" s="17">
        <v>0</v>
      </c>
      <c r="O12" s="17">
        <v>1.47096660647565E-2</v>
      </c>
      <c r="P12" s="17">
        <v>2.4438309743994701E-2</v>
      </c>
      <c r="Q12" s="17">
        <v>2.5736522201479699E-2</v>
      </c>
      <c r="R12" s="17">
        <v>9.9451781926743008E-3</v>
      </c>
      <c r="S12" s="17">
        <v>5.8652448005784202E-2</v>
      </c>
      <c r="T12" s="17">
        <v>3.43011973284943E-2</v>
      </c>
      <c r="U12" s="17">
        <v>0</v>
      </c>
      <c r="V12" s="17">
        <v>5.9491046839061798E-2</v>
      </c>
      <c r="W12" s="17">
        <v>8.4505701443947007E-2</v>
      </c>
      <c r="X12" s="17">
        <v>0</v>
      </c>
      <c r="Y12" s="17">
        <v>6.5585043133509893E-2</v>
      </c>
      <c r="Z12" s="17">
        <v>0</v>
      </c>
      <c r="AA12" s="17">
        <v>0</v>
      </c>
      <c r="AB12" s="17">
        <v>0</v>
      </c>
      <c r="AC12" s="17">
        <v>0</v>
      </c>
      <c r="AD12" s="17">
        <v>4.1805408208367603E-2</v>
      </c>
      <c r="AE12" s="17">
        <v>0</v>
      </c>
      <c r="AF12" s="17">
        <v>0.51917507751001801</v>
      </c>
      <c r="AG12" s="17">
        <v>0</v>
      </c>
      <c r="AH12" s="17">
        <v>0</v>
      </c>
      <c r="AI12" s="17"/>
      <c r="AJ12" s="17">
        <v>1.9673982977409198E-2</v>
      </c>
      <c r="AK12" s="17">
        <v>4.3170688880623601E-2</v>
      </c>
      <c r="AL12" s="17"/>
      <c r="AM12" s="17">
        <v>2.00506451745311E-2</v>
      </c>
    </row>
    <row r="13" spans="2:39" x14ac:dyDescent="0.35">
      <c r="B13" s="18" t="s">
        <v>237</v>
      </c>
      <c r="C13" s="17">
        <v>7.9028793701421407E-3</v>
      </c>
      <c r="D13" s="17">
        <v>1.2227391717053801E-2</v>
      </c>
      <c r="E13" s="17">
        <v>3.7510295215335099E-3</v>
      </c>
      <c r="F13" s="17"/>
      <c r="G13" s="17">
        <v>7.8529827089470899E-3</v>
      </c>
      <c r="H13" s="17">
        <v>3.67944769864418E-3</v>
      </c>
      <c r="I13" s="17">
        <v>6.62862138643764E-3</v>
      </c>
      <c r="J13" s="17">
        <v>1.71172157420106E-2</v>
      </c>
      <c r="K13" s="17">
        <v>0</v>
      </c>
      <c r="L13" s="17">
        <v>1.1552674532007E-2</v>
      </c>
      <c r="M13" s="17"/>
      <c r="N13" s="17">
        <v>0</v>
      </c>
      <c r="O13" s="17">
        <v>2.2478120154989401E-2</v>
      </c>
      <c r="P13" s="17">
        <v>0</v>
      </c>
      <c r="Q13" s="17">
        <v>0</v>
      </c>
      <c r="R13" s="17">
        <v>7.3183752581711002E-3</v>
      </c>
      <c r="S13" s="17">
        <v>0</v>
      </c>
      <c r="T13" s="17">
        <v>7.3466114214238301E-3</v>
      </c>
      <c r="U13" s="17">
        <v>0</v>
      </c>
      <c r="V13" s="17">
        <v>0</v>
      </c>
      <c r="W13" s="17">
        <v>2.0576376005240801E-2</v>
      </c>
      <c r="X13" s="17">
        <v>0</v>
      </c>
      <c r="Y13" s="17">
        <v>0</v>
      </c>
      <c r="Z13" s="17">
        <v>0</v>
      </c>
      <c r="AA13" s="17">
        <v>0</v>
      </c>
      <c r="AB13" s="17">
        <v>0</v>
      </c>
      <c r="AC13" s="17">
        <v>0</v>
      </c>
      <c r="AD13" s="17">
        <v>0</v>
      </c>
      <c r="AE13" s="17">
        <v>0</v>
      </c>
      <c r="AF13" s="17">
        <v>0</v>
      </c>
      <c r="AG13" s="17">
        <v>0</v>
      </c>
      <c r="AH13" s="17">
        <v>0</v>
      </c>
      <c r="AI13" s="17"/>
      <c r="AJ13" s="17">
        <v>4.4308687073072199E-3</v>
      </c>
      <c r="AK13" s="17">
        <v>9.9425313840020898E-3</v>
      </c>
      <c r="AL13" s="17"/>
      <c r="AM13" s="17">
        <v>1.22620582376069E-3</v>
      </c>
    </row>
    <row r="14" spans="2:39" x14ac:dyDescent="0.35">
      <c r="B14" s="18" t="s">
        <v>62</v>
      </c>
      <c r="C14" s="19">
        <v>0.27072657987200199</v>
      </c>
      <c r="D14" s="19">
        <v>0.22657221085353099</v>
      </c>
      <c r="E14" s="19">
        <v>0.31205184283100501</v>
      </c>
      <c r="F14" s="19"/>
      <c r="G14" s="19">
        <v>0.40895256263728202</v>
      </c>
      <c r="H14" s="19">
        <v>0.232117049668043</v>
      </c>
      <c r="I14" s="19">
        <v>0.23013415654931199</v>
      </c>
      <c r="J14" s="19">
        <v>0.256455563502268</v>
      </c>
      <c r="K14" s="19">
        <v>0.30963287218276803</v>
      </c>
      <c r="L14" s="19">
        <v>0.247439482205522</v>
      </c>
      <c r="M14" s="19"/>
      <c r="N14" s="19">
        <v>0.38922489039201502</v>
      </c>
      <c r="O14" s="19">
        <v>0.27869643216002499</v>
      </c>
      <c r="P14" s="19">
        <v>0.24146939615542501</v>
      </c>
      <c r="Q14" s="19">
        <v>0.31401299538461802</v>
      </c>
      <c r="R14" s="19">
        <v>0.29152072506738902</v>
      </c>
      <c r="S14" s="19">
        <v>0.202315407679554</v>
      </c>
      <c r="T14" s="19">
        <v>0.17670775885401399</v>
      </c>
      <c r="U14" s="19">
        <v>0.47097025008432097</v>
      </c>
      <c r="V14" s="19">
        <v>0.25018620167504002</v>
      </c>
      <c r="W14" s="19">
        <v>0.27600658930662098</v>
      </c>
      <c r="X14" s="19">
        <v>0.16981834275444399</v>
      </c>
      <c r="Y14" s="19">
        <v>0.220193525512068</v>
      </c>
      <c r="Z14" s="19">
        <v>0.34333774352044</v>
      </c>
      <c r="AA14" s="19">
        <v>0.270383140815462</v>
      </c>
      <c r="AB14" s="19">
        <v>0.48572628161321202</v>
      </c>
      <c r="AC14" s="19">
        <v>0.31669222191441798</v>
      </c>
      <c r="AD14" s="19">
        <v>0.14490717430158601</v>
      </c>
      <c r="AE14" s="19">
        <v>0.41021752798031502</v>
      </c>
      <c r="AF14" s="19">
        <v>9.7671973568086407E-2</v>
      </c>
      <c r="AG14" s="19">
        <v>0.21206842729387601</v>
      </c>
      <c r="AH14" s="19">
        <v>0</v>
      </c>
      <c r="AI14" s="19"/>
      <c r="AJ14" s="19">
        <v>0.22942831425406801</v>
      </c>
      <c r="AK14" s="19">
        <v>0.27937079763899803</v>
      </c>
      <c r="AL14" s="19"/>
      <c r="AM14" s="19">
        <v>0.25978103962904497</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233</v>
      </c>
      <c r="C9" s="17">
        <v>0.13088097497207801</v>
      </c>
      <c r="D9" s="17">
        <v>0.166255117421828</v>
      </c>
      <c r="E9" s="17">
        <v>9.7162006908171603E-2</v>
      </c>
      <c r="F9" s="17"/>
      <c r="G9" s="17">
        <v>0.15195959510644799</v>
      </c>
      <c r="H9" s="17">
        <v>0.108472685221028</v>
      </c>
      <c r="I9" s="17">
        <v>0.146834396461132</v>
      </c>
      <c r="J9" s="17">
        <v>0.15775497721541101</v>
      </c>
      <c r="K9" s="17">
        <v>9.9010790929434794E-2</v>
      </c>
      <c r="L9" s="17">
        <v>0.12561791632168501</v>
      </c>
      <c r="M9" s="17"/>
      <c r="N9" s="17">
        <v>8.1853822416499702E-2</v>
      </c>
      <c r="O9" s="17">
        <v>9.0211337088823201E-2</v>
      </c>
      <c r="P9" s="17">
        <v>0.16738515968464901</v>
      </c>
      <c r="Q9" s="17">
        <v>0.165839736405511</v>
      </c>
      <c r="R9" s="17">
        <v>8.1815248208371494E-2</v>
      </c>
      <c r="S9" s="17">
        <v>9.0622173145920304E-2</v>
      </c>
      <c r="T9" s="17">
        <v>9.9580523263246096E-2</v>
      </c>
      <c r="U9" s="17">
        <v>5.5573774265735197E-2</v>
      </c>
      <c r="V9" s="17">
        <v>0.23016088766721901</v>
      </c>
      <c r="W9" s="17">
        <v>0.198317981819986</v>
      </c>
      <c r="X9" s="17">
        <v>0.197740398500106</v>
      </c>
      <c r="Y9" s="17">
        <v>9.6531439375800804E-2</v>
      </c>
      <c r="Z9" s="17">
        <v>0.28636419395555202</v>
      </c>
      <c r="AA9" s="17">
        <v>0.24481649309088299</v>
      </c>
      <c r="AB9" s="17">
        <v>0.102831852859677</v>
      </c>
      <c r="AC9" s="17">
        <v>0.28057966481338498</v>
      </c>
      <c r="AD9" s="17">
        <v>0.13943110181290799</v>
      </c>
      <c r="AE9" s="17">
        <v>0</v>
      </c>
      <c r="AF9" s="17">
        <v>0</v>
      </c>
      <c r="AG9" s="17">
        <v>0</v>
      </c>
      <c r="AH9" s="17">
        <v>0</v>
      </c>
      <c r="AI9" s="17"/>
      <c r="AJ9" s="17">
        <v>0.116178119105844</v>
      </c>
      <c r="AK9" s="17">
        <v>0.141730554720086</v>
      </c>
      <c r="AL9" s="17"/>
      <c r="AM9" s="17">
        <v>0.15165308346068099</v>
      </c>
    </row>
    <row r="10" spans="2:39" x14ac:dyDescent="0.35">
      <c r="B10" s="18" t="s">
        <v>234</v>
      </c>
      <c r="C10" s="17">
        <v>0.230218838183712</v>
      </c>
      <c r="D10" s="17">
        <v>0.23385527754983901</v>
      </c>
      <c r="E10" s="17">
        <v>0.22754716966550001</v>
      </c>
      <c r="F10" s="17"/>
      <c r="G10" s="17">
        <v>0.15648679402600499</v>
      </c>
      <c r="H10" s="17">
        <v>0.213548244704659</v>
      </c>
      <c r="I10" s="17">
        <v>0.204279013964034</v>
      </c>
      <c r="J10" s="17">
        <v>0.238338042813138</v>
      </c>
      <c r="K10" s="17">
        <v>0.26976503999993301</v>
      </c>
      <c r="L10" s="17">
        <v>0.26856451667554299</v>
      </c>
      <c r="M10" s="17"/>
      <c r="N10" s="17">
        <v>0.23739617161446899</v>
      </c>
      <c r="O10" s="17">
        <v>0.21506442773199499</v>
      </c>
      <c r="P10" s="17">
        <v>0.30238406834542603</v>
      </c>
      <c r="Q10" s="17">
        <v>0.19760149750554001</v>
      </c>
      <c r="R10" s="17">
        <v>0.22594296257457999</v>
      </c>
      <c r="S10" s="17">
        <v>0.27235717956614303</v>
      </c>
      <c r="T10" s="17">
        <v>0.246213355470083</v>
      </c>
      <c r="U10" s="17">
        <v>0.10847375661792399</v>
      </c>
      <c r="V10" s="17">
        <v>0.19310179136149599</v>
      </c>
      <c r="W10" s="17">
        <v>0.14752514605777101</v>
      </c>
      <c r="X10" s="17">
        <v>0.290309236689964</v>
      </c>
      <c r="Y10" s="17">
        <v>0.43181698698440102</v>
      </c>
      <c r="Z10" s="17">
        <v>0.107460886701879</v>
      </c>
      <c r="AA10" s="17">
        <v>0.22130424621428199</v>
      </c>
      <c r="AB10" s="17">
        <v>5.38680024381799E-2</v>
      </c>
      <c r="AC10" s="17">
        <v>0.188297034494848</v>
      </c>
      <c r="AD10" s="17">
        <v>0.48364756991688401</v>
      </c>
      <c r="AE10" s="17">
        <v>0</v>
      </c>
      <c r="AF10" s="17">
        <v>0.54382950650375605</v>
      </c>
      <c r="AG10" s="17">
        <v>0.51063358681917403</v>
      </c>
      <c r="AH10" s="17">
        <v>0.42032073599466402</v>
      </c>
      <c r="AI10" s="17"/>
      <c r="AJ10" s="17">
        <v>0.23689889781210899</v>
      </c>
      <c r="AK10" s="17">
        <v>0.23203518837266501</v>
      </c>
      <c r="AL10" s="17"/>
      <c r="AM10" s="17">
        <v>0.25838420155950897</v>
      </c>
    </row>
    <row r="11" spans="2:39" x14ac:dyDescent="0.35">
      <c r="B11" s="18" t="s">
        <v>235</v>
      </c>
      <c r="C11" s="17">
        <v>0.36024397462701302</v>
      </c>
      <c r="D11" s="17">
        <v>0.342471075011957</v>
      </c>
      <c r="E11" s="17">
        <v>0.378746919500414</v>
      </c>
      <c r="F11" s="17"/>
      <c r="G11" s="17">
        <v>0.29358526079122799</v>
      </c>
      <c r="H11" s="17">
        <v>0.397215777091875</v>
      </c>
      <c r="I11" s="17">
        <v>0.42392051986907903</v>
      </c>
      <c r="J11" s="17">
        <v>0.35870179733121699</v>
      </c>
      <c r="K11" s="17">
        <v>0.32234414563046598</v>
      </c>
      <c r="L11" s="17">
        <v>0.33419939096656098</v>
      </c>
      <c r="M11" s="17"/>
      <c r="N11" s="17">
        <v>0.31138414809728199</v>
      </c>
      <c r="O11" s="17">
        <v>0.35556423725881497</v>
      </c>
      <c r="P11" s="17">
        <v>0.28324328192956699</v>
      </c>
      <c r="Q11" s="17">
        <v>0.40116493106050899</v>
      </c>
      <c r="R11" s="17">
        <v>0.42478279160855498</v>
      </c>
      <c r="S11" s="17">
        <v>0.56752093188958896</v>
      </c>
      <c r="T11" s="17">
        <v>0.38157463679047998</v>
      </c>
      <c r="U11" s="17">
        <v>0.36473785473661002</v>
      </c>
      <c r="V11" s="17">
        <v>0.35436207053236402</v>
      </c>
      <c r="W11" s="17">
        <v>0.36848629981701397</v>
      </c>
      <c r="X11" s="17">
        <v>0.44005813253010101</v>
      </c>
      <c r="Y11" s="17">
        <v>0.24689314175224999</v>
      </c>
      <c r="Z11" s="17">
        <v>0.35255291211893303</v>
      </c>
      <c r="AA11" s="17">
        <v>0.34157067032477101</v>
      </c>
      <c r="AB11" s="17">
        <v>0.41144186552711098</v>
      </c>
      <c r="AC11" s="17">
        <v>0.24544186711484001</v>
      </c>
      <c r="AD11" s="17">
        <v>0.243532479556853</v>
      </c>
      <c r="AE11" s="17">
        <v>0.30139298631012901</v>
      </c>
      <c r="AF11" s="17">
        <v>0.35849851992815701</v>
      </c>
      <c r="AG11" s="17">
        <v>0.163772228281161</v>
      </c>
      <c r="AH11" s="17">
        <v>0.57967926400533598</v>
      </c>
      <c r="AI11" s="17"/>
      <c r="AJ11" s="17">
        <v>0.41038767101161699</v>
      </c>
      <c r="AK11" s="17">
        <v>0.33826422615386698</v>
      </c>
      <c r="AL11" s="17"/>
      <c r="AM11" s="17">
        <v>0.33210872261143998</v>
      </c>
    </row>
    <row r="12" spans="2:39" x14ac:dyDescent="0.35">
      <c r="B12" s="18" t="s">
        <v>236</v>
      </c>
      <c r="C12" s="17">
        <v>3.56431014335232E-2</v>
      </c>
      <c r="D12" s="17">
        <v>5.2053794721671397E-2</v>
      </c>
      <c r="E12" s="17">
        <v>1.9908352755016401E-2</v>
      </c>
      <c r="F12" s="17"/>
      <c r="G12" s="17">
        <v>2.5200446026805799E-2</v>
      </c>
      <c r="H12" s="17">
        <v>3.6282335268101699E-2</v>
      </c>
      <c r="I12" s="17">
        <v>2.60748001397825E-2</v>
      </c>
      <c r="J12" s="17">
        <v>2.0461924997028199E-2</v>
      </c>
      <c r="K12" s="17">
        <v>2.92157065176454E-2</v>
      </c>
      <c r="L12" s="17">
        <v>7.2536428552421095E-2</v>
      </c>
      <c r="M12" s="17"/>
      <c r="N12" s="17">
        <v>7.8122343773781605E-2</v>
      </c>
      <c r="O12" s="17">
        <v>3.8732834465622E-2</v>
      </c>
      <c r="P12" s="17">
        <v>2.49576178738403E-2</v>
      </c>
      <c r="Q12" s="17">
        <v>2.4091842729067101E-2</v>
      </c>
      <c r="R12" s="17">
        <v>4.1419368833408798E-2</v>
      </c>
      <c r="S12" s="17">
        <v>0</v>
      </c>
      <c r="T12" s="17">
        <v>4.3334522553736703E-2</v>
      </c>
      <c r="U12" s="17">
        <v>3.5248236150292697E-2</v>
      </c>
      <c r="V12" s="17">
        <v>1.8329253481051799E-2</v>
      </c>
      <c r="W12" s="17">
        <v>3.6779180628748701E-2</v>
      </c>
      <c r="X12" s="17">
        <v>0</v>
      </c>
      <c r="Y12" s="17">
        <v>0.125679132931902</v>
      </c>
      <c r="Z12" s="17">
        <v>0</v>
      </c>
      <c r="AA12" s="17">
        <v>0</v>
      </c>
      <c r="AB12" s="17">
        <v>0</v>
      </c>
      <c r="AC12" s="17">
        <v>3.2084026631947801E-2</v>
      </c>
      <c r="AD12" s="17">
        <v>0</v>
      </c>
      <c r="AE12" s="17">
        <v>0</v>
      </c>
      <c r="AF12" s="17">
        <v>0</v>
      </c>
      <c r="AG12" s="17">
        <v>0.11352575760578899</v>
      </c>
      <c r="AH12" s="17">
        <v>0</v>
      </c>
      <c r="AI12" s="17"/>
      <c r="AJ12" s="17">
        <v>2.8661448976758899E-2</v>
      </c>
      <c r="AK12" s="17">
        <v>3.8524417103785798E-2</v>
      </c>
      <c r="AL12" s="17"/>
      <c r="AM12" s="17">
        <v>2.9007516998037601E-2</v>
      </c>
    </row>
    <row r="13" spans="2:39" x14ac:dyDescent="0.35">
      <c r="B13" s="18" t="s">
        <v>237</v>
      </c>
      <c r="C13" s="17">
        <v>1.1533028944775901E-2</v>
      </c>
      <c r="D13" s="17">
        <v>2.0833559798227499E-2</v>
      </c>
      <c r="E13" s="17">
        <v>2.58380781305984E-3</v>
      </c>
      <c r="F13" s="17"/>
      <c r="G13" s="17">
        <v>7.8529827089470899E-3</v>
      </c>
      <c r="H13" s="17">
        <v>1.7926402508344201E-2</v>
      </c>
      <c r="I13" s="17">
        <v>6.62862138643764E-3</v>
      </c>
      <c r="J13" s="17">
        <v>1.93965060906807E-2</v>
      </c>
      <c r="K13" s="17">
        <v>4.6237818901345602E-3</v>
      </c>
      <c r="L13" s="17">
        <v>1.21747217959314E-2</v>
      </c>
      <c r="M13" s="17"/>
      <c r="N13" s="17">
        <v>0</v>
      </c>
      <c r="O13" s="17">
        <v>1.5555278967679999E-2</v>
      </c>
      <c r="P13" s="17">
        <v>0</v>
      </c>
      <c r="Q13" s="17">
        <v>0</v>
      </c>
      <c r="R13" s="17">
        <v>1.43460193771683E-2</v>
      </c>
      <c r="S13" s="17">
        <v>0</v>
      </c>
      <c r="T13" s="17">
        <v>2.7528039741006101E-2</v>
      </c>
      <c r="U13" s="17">
        <v>0</v>
      </c>
      <c r="V13" s="17">
        <v>5.9491046839061798E-2</v>
      </c>
      <c r="W13" s="17">
        <v>2.0576376005240801E-2</v>
      </c>
      <c r="X13" s="17">
        <v>0</v>
      </c>
      <c r="Y13" s="17">
        <v>0</v>
      </c>
      <c r="Z13" s="17">
        <v>0</v>
      </c>
      <c r="AA13" s="17">
        <v>0</v>
      </c>
      <c r="AB13" s="17">
        <v>0</v>
      </c>
      <c r="AC13" s="17">
        <v>0</v>
      </c>
      <c r="AD13" s="17">
        <v>0</v>
      </c>
      <c r="AE13" s="17">
        <v>0</v>
      </c>
      <c r="AF13" s="17">
        <v>0</v>
      </c>
      <c r="AG13" s="17">
        <v>0</v>
      </c>
      <c r="AH13" s="17">
        <v>0</v>
      </c>
      <c r="AI13" s="17"/>
      <c r="AJ13" s="17">
        <v>3.8710191808314798E-3</v>
      </c>
      <c r="AK13" s="17">
        <v>1.45558042920132E-2</v>
      </c>
      <c r="AL13" s="17"/>
      <c r="AM13" s="17">
        <v>4.7470931955482104E-3</v>
      </c>
    </row>
    <row r="14" spans="2:39" x14ac:dyDescent="0.35">
      <c r="B14" s="18" t="s">
        <v>62</v>
      </c>
      <c r="C14" s="19">
        <v>0.23148008183889801</v>
      </c>
      <c r="D14" s="19">
        <v>0.18453117549647699</v>
      </c>
      <c r="E14" s="19">
        <v>0.274051743357838</v>
      </c>
      <c r="F14" s="19"/>
      <c r="G14" s="19">
        <v>0.36491492134056602</v>
      </c>
      <c r="H14" s="19">
        <v>0.22655455520599199</v>
      </c>
      <c r="I14" s="19">
        <v>0.19226264817953401</v>
      </c>
      <c r="J14" s="19">
        <v>0.20534675155252599</v>
      </c>
      <c r="K14" s="19">
        <v>0.27504053503238601</v>
      </c>
      <c r="L14" s="19">
        <v>0.186907025687859</v>
      </c>
      <c r="M14" s="19"/>
      <c r="N14" s="19">
        <v>0.291243514097968</v>
      </c>
      <c r="O14" s="19">
        <v>0.28487188448706402</v>
      </c>
      <c r="P14" s="19">
        <v>0.22202987216651701</v>
      </c>
      <c r="Q14" s="19">
        <v>0.21130199229937399</v>
      </c>
      <c r="R14" s="19">
        <v>0.21169360939791701</v>
      </c>
      <c r="S14" s="19">
        <v>6.9499715398346998E-2</v>
      </c>
      <c r="T14" s="19">
        <v>0.20176892218144801</v>
      </c>
      <c r="U14" s="19">
        <v>0.43596637822943801</v>
      </c>
      <c r="V14" s="19">
        <v>0.14455495011880801</v>
      </c>
      <c r="W14" s="19">
        <v>0.22831501567123899</v>
      </c>
      <c r="X14" s="19">
        <v>7.18922322798283E-2</v>
      </c>
      <c r="Y14" s="19">
        <v>9.9079298955646294E-2</v>
      </c>
      <c r="Z14" s="19">
        <v>0.25362200722363598</v>
      </c>
      <c r="AA14" s="19">
        <v>0.19230859037006401</v>
      </c>
      <c r="AB14" s="19">
        <v>0.431858279175032</v>
      </c>
      <c r="AC14" s="19">
        <v>0.25359740694497901</v>
      </c>
      <c r="AD14" s="19">
        <v>0.13338884871335599</v>
      </c>
      <c r="AE14" s="19">
        <v>0.69860701368987099</v>
      </c>
      <c r="AF14" s="19">
        <v>9.7671973568086407E-2</v>
      </c>
      <c r="AG14" s="19">
        <v>0.21206842729387601</v>
      </c>
      <c r="AH14" s="19">
        <v>0</v>
      </c>
      <c r="AI14" s="19"/>
      <c r="AJ14" s="19">
        <v>0.20400284391283899</v>
      </c>
      <c r="AK14" s="19">
        <v>0.234889809357583</v>
      </c>
      <c r="AL14" s="19"/>
      <c r="AM14" s="19">
        <v>0.22409938217478401</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M23"/>
  <sheetViews>
    <sheetView showGridLines="0" topLeftCell="A7" workbookViewId="0">
      <pane xSplit="2" topLeftCell="C1" activePane="topRight" state="frozen"/>
      <selection pane="topRight" activeCell="D2" sqref="D2:AJ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64</v>
      </c>
      <c r="D7" s="10">
        <v>32</v>
      </c>
      <c r="E7" s="10">
        <v>32</v>
      </c>
      <c r="F7" s="10"/>
      <c r="G7" s="10">
        <v>15</v>
      </c>
      <c r="H7" s="10">
        <v>13</v>
      </c>
      <c r="I7" s="10">
        <v>12</v>
      </c>
      <c r="J7" s="10">
        <v>7</v>
      </c>
      <c r="K7" s="10">
        <v>5</v>
      </c>
      <c r="L7" s="10">
        <v>12</v>
      </c>
      <c r="M7" s="10"/>
      <c r="N7" s="10">
        <v>1</v>
      </c>
      <c r="O7" s="10">
        <v>11</v>
      </c>
      <c r="P7" s="10">
        <v>7</v>
      </c>
      <c r="Q7" s="10">
        <v>1</v>
      </c>
      <c r="R7" s="10">
        <v>11</v>
      </c>
      <c r="S7" s="10">
        <v>1</v>
      </c>
      <c r="T7" s="10">
        <v>11</v>
      </c>
      <c r="U7" s="10">
        <v>1</v>
      </c>
      <c r="V7" s="10" t="s">
        <v>84</v>
      </c>
      <c r="W7" s="10">
        <v>7</v>
      </c>
      <c r="X7" s="10" t="s">
        <v>84</v>
      </c>
      <c r="Y7" s="10">
        <v>6</v>
      </c>
      <c r="Z7" s="10">
        <v>1</v>
      </c>
      <c r="AA7" s="10">
        <v>2</v>
      </c>
      <c r="AB7" s="10" t="s">
        <v>84</v>
      </c>
      <c r="AC7" s="10">
        <v>1</v>
      </c>
      <c r="AD7" s="10">
        <v>1</v>
      </c>
      <c r="AE7" s="10" t="s">
        <v>84</v>
      </c>
      <c r="AF7" s="10">
        <v>1</v>
      </c>
      <c r="AG7" s="10" t="s">
        <v>84</v>
      </c>
      <c r="AH7" s="10" t="s">
        <v>84</v>
      </c>
      <c r="AI7" s="10"/>
      <c r="AJ7" s="10">
        <v>25</v>
      </c>
      <c r="AK7" s="10">
        <v>39</v>
      </c>
      <c r="AL7" s="10"/>
      <c r="AM7" s="10">
        <v>30</v>
      </c>
    </row>
    <row r="8" spans="2:39" ht="30" customHeight="1" x14ac:dyDescent="0.35">
      <c r="B8" s="11" t="s">
        <v>20</v>
      </c>
      <c r="C8" s="11">
        <v>79</v>
      </c>
      <c r="D8" s="11">
        <v>43</v>
      </c>
      <c r="E8" s="11">
        <v>36</v>
      </c>
      <c r="F8" s="11"/>
      <c r="G8" s="11">
        <v>9</v>
      </c>
      <c r="H8" s="11">
        <v>11</v>
      </c>
      <c r="I8" s="11">
        <v>11</v>
      </c>
      <c r="J8" s="11">
        <v>5</v>
      </c>
      <c r="K8" s="11">
        <v>8</v>
      </c>
      <c r="L8" s="11">
        <v>36</v>
      </c>
      <c r="M8" s="11"/>
      <c r="N8" s="11">
        <v>3</v>
      </c>
      <c r="O8" s="11">
        <v>11</v>
      </c>
      <c r="P8" s="11">
        <v>5</v>
      </c>
      <c r="Q8" s="11">
        <v>1</v>
      </c>
      <c r="R8" s="11">
        <v>11</v>
      </c>
      <c r="S8" s="11">
        <v>1</v>
      </c>
      <c r="T8" s="11">
        <v>14</v>
      </c>
      <c r="U8" s="11">
        <v>1</v>
      </c>
      <c r="V8" s="11" t="s">
        <v>84</v>
      </c>
      <c r="W8" s="11">
        <v>15</v>
      </c>
      <c r="X8" s="11" t="s">
        <v>84</v>
      </c>
      <c r="Y8" s="11">
        <v>5</v>
      </c>
      <c r="Z8" s="11">
        <v>1</v>
      </c>
      <c r="AA8" s="11">
        <v>4</v>
      </c>
      <c r="AB8" s="11" t="s">
        <v>84</v>
      </c>
      <c r="AC8" s="11">
        <v>0</v>
      </c>
      <c r="AD8" s="11">
        <v>1</v>
      </c>
      <c r="AE8" s="11" t="s">
        <v>84</v>
      </c>
      <c r="AF8" s="11">
        <v>7</v>
      </c>
      <c r="AG8" s="11" t="s">
        <v>84</v>
      </c>
      <c r="AH8" s="11" t="s">
        <v>84</v>
      </c>
      <c r="AI8" s="11"/>
      <c r="AJ8" s="11">
        <v>16</v>
      </c>
      <c r="AK8" s="11">
        <v>63</v>
      </c>
      <c r="AL8" s="11"/>
      <c r="AM8" s="11">
        <v>25</v>
      </c>
    </row>
    <row r="9" spans="2:39" ht="29" x14ac:dyDescent="0.35">
      <c r="B9" s="18" t="s">
        <v>243</v>
      </c>
      <c r="C9" s="17">
        <v>0.416935065740557</v>
      </c>
      <c r="D9" s="17">
        <v>0.48694400377684999</v>
      </c>
      <c r="E9" s="17">
        <v>0.33387899817413202</v>
      </c>
      <c r="F9" s="17"/>
      <c r="G9" s="17">
        <v>0.57696417387919097</v>
      </c>
      <c r="H9" s="17">
        <v>0.31267496297730202</v>
      </c>
      <c r="I9" s="17">
        <v>0.46712670468366602</v>
      </c>
      <c r="J9" s="17">
        <v>0.19140052777247901</v>
      </c>
      <c r="K9" s="17">
        <v>0.39700447195890498</v>
      </c>
      <c r="L9" s="17">
        <v>0.42706394513852602</v>
      </c>
      <c r="M9" s="17"/>
      <c r="N9" s="17">
        <v>1</v>
      </c>
      <c r="O9" s="17">
        <v>0.52975404615848098</v>
      </c>
      <c r="P9" s="17">
        <v>0.226232353595376</v>
      </c>
      <c r="Q9" s="17">
        <v>0</v>
      </c>
      <c r="R9" s="17">
        <v>0.58283621727708601</v>
      </c>
      <c r="S9" s="17">
        <v>0</v>
      </c>
      <c r="T9" s="17">
        <v>0.56815483992763505</v>
      </c>
      <c r="U9" s="17">
        <v>0</v>
      </c>
      <c r="V9" s="17" t="s">
        <v>85</v>
      </c>
      <c r="W9" s="17">
        <v>0.112129365554963</v>
      </c>
      <c r="X9" s="17" t="s">
        <v>85</v>
      </c>
      <c r="Y9" s="17">
        <v>0.61783133315883199</v>
      </c>
      <c r="Z9" s="17">
        <v>1</v>
      </c>
      <c r="AA9" s="17">
        <v>0.55986487573755594</v>
      </c>
      <c r="AB9" s="17" t="s">
        <v>85</v>
      </c>
      <c r="AC9" s="17">
        <v>1</v>
      </c>
      <c r="AD9" s="17">
        <v>0</v>
      </c>
      <c r="AE9" s="17" t="s">
        <v>85</v>
      </c>
      <c r="AF9" s="17">
        <v>0</v>
      </c>
      <c r="AG9" s="17" t="s">
        <v>85</v>
      </c>
      <c r="AH9" s="17" t="s">
        <v>85</v>
      </c>
      <c r="AI9" s="17"/>
      <c r="AJ9" s="17">
        <v>0.57624409555199396</v>
      </c>
      <c r="AK9" s="17">
        <v>0.37681859628546899</v>
      </c>
      <c r="AL9" s="17"/>
      <c r="AM9" s="17">
        <v>0.62271054027765604</v>
      </c>
    </row>
    <row r="10" spans="2:39" ht="43.5" x14ac:dyDescent="0.35">
      <c r="B10" s="18" t="s">
        <v>244</v>
      </c>
      <c r="C10" s="17">
        <v>0.34122980664928898</v>
      </c>
      <c r="D10" s="17">
        <v>0.398531174652276</v>
      </c>
      <c r="E10" s="17">
        <v>0.27324953975768901</v>
      </c>
      <c r="F10" s="17"/>
      <c r="G10" s="17">
        <v>0.34509661527242902</v>
      </c>
      <c r="H10" s="17">
        <v>0.26579106288688098</v>
      </c>
      <c r="I10" s="17">
        <v>0.214536507409922</v>
      </c>
      <c r="J10" s="17">
        <v>0.44726704694983999</v>
      </c>
      <c r="K10" s="17">
        <v>0.24374222913622501</v>
      </c>
      <c r="L10" s="17">
        <v>0.40627267411058599</v>
      </c>
      <c r="M10" s="17"/>
      <c r="N10" s="17">
        <v>0</v>
      </c>
      <c r="O10" s="17">
        <v>0.19789458338271401</v>
      </c>
      <c r="P10" s="17">
        <v>0.20273456050487301</v>
      </c>
      <c r="Q10" s="17">
        <v>1</v>
      </c>
      <c r="R10" s="17">
        <v>0.20080667936511001</v>
      </c>
      <c r="S10" s="17">
        <v>1</v>
      </c>
      <c r="T10" s="17">
        <v>0.46949450630852502</v>
      </c>
      <c r="U10" s="17">
        <v>0</v>
      </c>
      <c r="V10" s="17" t="s">
        <v>85</v>
      </c>
      <c r="W10" s="17">
        <v>3.9934144288587603E-2</v>
      </c>
      <c r="X10" s="17" t="s">
        <v>85</v>
      </c>
      <c r="Y10" s="17">
        <v>0.70779052828366595</v>
      </c>
      <c r="Z10" s="17">
        <v>1</v>
      </c>
      <c r="AA10" s="17">
        <v>0.55986487573755594</v>
      </c>
      <c r="AB10" s="17" t="s">
        <v>85</v>
      </c>
      <c r="AC10" s="17">
        <v>0</v>
      </c>
      <c r="AD10" s="17">
        <v>0</v>
      </c>
      <c r="AE10" s="17" t="s">
        <v>85</v>
      </c>
      <c r="AF10" s="17">
        <v>1</v>
      </c>
      <c r="AG10" s="17" t="s">
        <v>85</v>
      </c>
      <c r="AH10" s="17" t="s">
        <v>85</v>
      </c>
      <c r="AI10" s="17"/>
      <c r="AJ10" s="17">
        <v>0.37104715591344001</v>
      </c>
      <c r="AK10" s="17">
        <v>0.33372133847016</v>
      </c>
      <c r="AL10" s="17"/>
      <c r="AM10" s="17">
        <v>0.35051820988175503</v>
      </c>
    </row>
    <row r="11" spans="2:39" ht="43.5" x14ac:dyDescent="0.35">
      <c r="B11" s="18" t="s">
        <v>245</v>
      </c>
      <c r="C11" s="17">
        <v>0.31291005460235699</v>
      </c>
      <c r="D11" s="17">
        <v>0.34282828278239902</v>
      </c>
      <c r="E11" s="17">
        <v>0.27741615266799202</v>
      </c>
      <c r="F11" s="17"/>
      <c r="G11" s="17">
        <v>0.15660837887548301</v>
      </c>
      <c r="H11" s="17">
        <v>0.63682205723713803</v>
      </c>
      <c r="I11" s="17">
        <v>7.3822539536991402E-2</v>
      </c>
      <c r="J11" s="17">
        <v>0.14016731690022899</v>
      </c>
      <c r="K11" s="17">
        <v>0</v>
      </c>
      <c r="L11" s="17">
        <v>0.41214206954566202</v>
      </c>
      <c r="M11" s="17"/>
      <c r="N11" s="17">
        <v>0</v>
      </c>
      <c r="O11" s="17">
        <v>0.16271755967443499</v>
      </c>
      <c r="P11" s="17">
        <v>0.19962762297053599</v>
      </c>
      <c r="Q11" s="17">
        <v>0</v>
      </c>
      <c r="R11" s="17">
        <v>0.35946322329289998</v>
      </c>
      <c r="S11" s="17">
        <v>1</v>
      </c>
      <c r="T11" s="17">
        <v>0.42337424640534699</v>
      </c>
      <c r="U11" s="17">
        <v>1</v>
      </c>
      <c r="V11" s="17" t="s">
        <v>85</v>
      </c>
      <c r="W11" s="17">
        <v>0.65975960449084403</v>
      </c>
      <c r="X11" s="17" t="s">
        <v>85</v>
      </c>
      <c r="Y11" s="17">
        <v>0.11055207497694999</v>
      </c>
      <c r="Z11" s="17">
        <v>0</v>
      </c>
      <c r="AA11" s="17">
        <v>0</v>
      </c>
      <c r="AB11" s="17" t="s">
        <v>85</v>
      </c>
      <c r="AC11" s="17">
        <v>0</v>
      </c>
      <c r="AD11" s="17">
        <v>0</v>
      </c>
      <c r="AE11" s="17" t="s">
        <v>85</v>
      </c>
      <c r="AF11" s="17">
        <v>0</v>
      </c>
      <c r="AG11" s="17" t="s">
        <v>85</v>
      </c>
      <c r="AH11" s="17" t="s">
        <v>85</v>
      </c>
      <c r="AI11" s="17"/>
      <c r="AJ11" s="17">
        <v>0.140112788373326</v>
      </c>
      <c r="AK11" s="17">
        <v>0.356423069908549</v>
      </c>
      <c r="AL11" s="17"/>
      <c r="AM11" s="17">
        <v>0.118198375808256</v>
      </c>
    </row>
    <row r="12" spans="2:39" ht="29" x14ac:dyDescent="0.35">
      <c r="B12" s="18" t="s">
        <v>246</v>
      </c>
      <c r="C12" s="17">
        <v>0.28342011688761498</v>
      </c>
      <c r="D12" s="17">
        <v>0.247477497252064</v>
      </c>
      <c r="E12" s="17">
        <v>0.32606113857283198</v>
      </c>
      <c r="F12" s="17"/>
      <c r="G12" s="17">
        <v>0.11062135736202899</v>
      </c>
      <c r="H12" s="17">
        <v>5.9116750867217599E-2</v>
      </c>
      <c r="I12" s="17">
        <v>0.22364297898150201</v>
      </c>
      <c r="J12" s="17">
        <v>0.14016731690022899</v>
      </c>
      <c r="K12" s="17">
        <v>0</v>
      </c>
      <c r="L12" s="17">
        <v>0.48624825659292398</v>
      </c>
      <c r="M12" s="17"/>
      <c r="N12" s="17">
        <v>1</v>
      </c>
      <c r="O12" s="17">
        <v>0.27526512007072301</v>
      </c>
      <c r="P12" s="17">
        <v>0</v>
      </c>
      <c r="Q12" s="17">
        <v>0</v>
      </c>
      <c r="R12" s="17">
        <v>0.14167265062716899</v>
      </c>
      <c r="S12" s="17">
        <v>1</v>
      </c>
      <c r="T12" s="17">
        <v>0.469676837223371</v>
      </c>
      <c r="U12" s="17">
        <v>0</v>
      </c>
      <c r="V12" s="17" t="s">
        <v>85</v>
      </c>
      <c r="W12" s="17">
        <v>0.51536916195809301</v>
      </c>
      <c r="X12" s="17" t="s">
        <v>85</v>
      </c>
      <c r="Y12" s="17">
        <v>0</v>
      </c>
      <c r="Z12" s="17">
        <v>0</v>
      </c>
      <c r="AA12" s="17">
        <v>0</v>
      </c>
      <c r="AB12" s="17" t="s">
        <v>85</v>
      </c>
      <c r="AC12" s="17">
        <v>0</v>
      </c>
      <c r="AD12" s="17">
        <v>0</v>
      </c>
      <c r="AE12" s="17" t="s">
        <v>85</v>
      </c>
      <c r="AF12" s="17">
        <v>0</v>
      </c>
      <c r="AG12" s="17" t="s">
        <v>85</v>
      </c>
      <c r="AH12" s="17" t="s">
        <v>85</v>
      </c>
      <c r="AI12" s="17"/>
      <c r="AJ12" s="17">
        <v>0.21072952913808901</v>
      </c>
      <c r="AK12" s="17">
        <v>0.30172472740829798</v>
      </c>
      <c r="AL12" s="17"/>
      <c r="AM12" s="17">
        <v>0.26786296421742301</v>
      </c>
    </row>
    <row r="13" spans="2:39" x14ac:dyDescent="0.35">
      <c r="B13" s="18" t="s">
        <v>247</v>
      </c>
      <c r="C13" s="17">
        <v>0.20990951799704599</v>
      </c>
      <c r="D13" s="17">
        <v>0.150205245429229</v>
      </c>
      <c r="E13" s="17">
        <v>0.28074050380383098</v>
      </c>
      <c r="F13" s="17"/>
      <c r="G13" s="17">
        <v>0.27618472475152001</v>
      </c>
      <c r="H13" s="17">
        <v>9.1192538930216699E-2</v>
      </c>
      <c r="I13" s="17">
        <v>0.20030346323192</v>
      </c>
      <c r="J13" s="17">
        <v>0.36301999176435701</v>
      </c>
      <c r="K13" s="17">
        <v>0.45756396590325998</v>
      </c>
      <c r="L13" s="17">
        <v>0.160173540520301</v>
      </c>
      <c r="M13" s="17"/>
      <c r="N13" s="17">
        <v>0</v>
      </c>
      <c r="O13" s="17">
        <v>0.26677941647051001</v>
      </c>
      <c r="P13" s="17">
        <v>0.40031170841074598</v>
      </c>
      <c r="Q13" s="17">
        <v>0</v>
      </c>
      <c r="R13" s="17">
        <v>4.2904793892987902E-2</v>
      </c>
      <c r="S13" s="17">
        <v>0</v>
      </c>
      <c r="T13" s="17">
        <v>0.16773299246076201</v>
      </c>
      <c r="U13" s="17">
        <v>0</v>
      </c>
      <c r="V13" s="17" t="s">
        <v>85</v>
      </c>
      <c r="W13" s="17">
        <v>3.9934144288587603E-2</v>
      </c>
      <c r="X13" s="17" t="s">
        <v>85</v>
      </c>
      <c r="Y13" s="17">
        <v>0.68153246851624105</v>
      </c>
      <c r="Z13" s="17">
        <v>1</v>
      </c>
      <c r="AA13" s="17">
        <v>1</v>
      </c>
      <c r="AB13" s="17" t="s">
        <v>85</v>
      </c>
      <c r="AC13" s="17">
        <v>1</v>
      </c>
      <c r="AD13" s="17">
        <v>0</v>
      </c>
      <c r="AE13" s="17" t="s">
        <v>85</v>
      </c>
      <c r="AF13" s="17">
        <v>0</v>
      </c>
      <c r="AG13" s="17" t="s">
        <v>85</v>
      </c>
      <c r="AH13" s="17" t="s">
        <v>85</v>
      </c>
      <c r="AI13" s="17"/>
      <c r="AJ13" s="17">
        <v>0.35946701485636601</v>
      </c>
      <c r="AK13" s="17">
        <v>0.17224863485917399</v>
      </c>
      <c r="AL13" s="17"/>
      <c r="AM13" s="17">
        <v>0.26239463969522803</v>
      </c>
    </row>
    <row r="14" spans="2:39" ht="29" x14ac:dyDescent="0.35">
      <c r="B14" s="18" t="s">
        <v>248</v>
      </c>
      <c r="C14" s="17">
        <v>0.17699595363649701</v>
      </c>
      <c r="D14" s="17">
        <v>7.4146978398225996E-2</v>
      </c>
      <c r="E14" s="17">
        <v>0.29901225149976401</v>
      </c>
      <c r="F14" s="17"/>
      <c r="G14" s="17">
        <v>0.19689446601816299</v>
      </c>
      <c r="H14" s="17">
        <v>9.7581734438441106E-2</v>
      </c>
      <c r="I14" s="17">
        <v>0</v>
      </c>
      <c r="J14" s="17">
        <v>0.19543358185792301</v>
      </c>
      <c r="K14" s="17">
        <v>0</v>
      </c>
      <c r="L14" s="17">
        <v>0.28166382966203402</v>
      </c>
      <c r="M14" s="17"/>
      <c r="N14" s="17">
        <v>0</v>
      </c>
      <c r="O14" s="17">
        <v>0.116997425212044</v>
      </c>
      <c r="P14" s="17">
        <v>6.1505478515874401E-2</v>
      </c>
      <c r="Q14" s="17">
        <v>0</v>
      </c>
      <c r="R14" s="17">
        <v>0.37046210864943002</v>
      </c>
      <c r="S14" s="17">
        <v>0</v>
      </c>
      <c r="T14" s="17">
        <v>0</v>
      </c>
      <c r="U14" s="17">
        <v>0</v>
      </c>
      <c r="V14" s="17" t="s">
        <v>85</v>
      </c>
      <c r="W14" s="17">
        <v>0.51536916195809301</v>
      </c>
      <c r="X14" s="17" t="s">
        <v>85</v>
      </c>
      <c r="Y14" s="17">
        <v>8.5375083368687002E-2</v>
      </c>
      <c r="Z14" s="17">
        <v>0</v>
      </c>
      <c r="AA14" s="17">
        <v>0</v>
      </c>
      <c r="AB14" s="17" t="s">
        <v>85</v>
      </c>
      <c r="AC14" s="17">
        <v>0</v>
      </c>
      <c r="AD14" s="17">
        <v>0</v>
      </c>
      <c r="AE14" s="17" t="s">
        <v>85</v>
      </c>
      <c r="AF14" s="17">
        <v>0</v>
      </c>
      <c r="AG14" s="17" t="s">
        <v>85</v>
      </c>
      <c r="AH14" s="17" t="s">
        <v>85</v>
      </c>
      <c r="AI14" s="17"/>
      <c r="AJ14" s="17">
        <v>8.4676867808636702E-2</v>
      </c>
      <c r="AK14" s="17">
        <v>0.200243322546587</v>
      </c>
      <c r="AL14" s="17"/>
      <c r="AM14" s="17">
        <v>0.13308500769999401</v>
      </c>
    </row>
    <row r="15" spans="2:39" ht="29" x14ac:dyDescent="0.35">
      <c r="B15" s="18" t="s">
        <v>249</v>
      </c>
      <c r="C15" s="17">
        <v>0.16963910193809401</v>
      </c>
      <c r="D15" s="17">
        <v>0.25113941135243101</v>
      </c>
      <c r="E15" s="17">
        <v>7.2950087716902298E-2</v>
      </c>
      <c r="F15" s="17"/>
      <c r="G15" s="17">
        <v>0.18495953243574001</v>
      </c>
      <c r="H15" s="17">
        <v>5.9116750867217599E-2</v>
      </c>
      <c r="I15" s="17">
        <v>0.128641815054268</v>
      </c>
      <c r="J15" s="17">
        <v>0.19543358185792301</v>
      </c>
      <c r="K15" s="17">
        <v>0</v>
      </c>
      <c r="L15" s="17">
        <v>0.242765848711924</v>
      </c>
      <c r="M15" s="17"/>
      <c r="N15" s="17">
        <v>0</v>
      </c>
      <c r="O15" s="17">
        <v>0.27526512007072301</v>
      </c>
      <c r="P15" s="17">
        <v>0.282458163977997</v>
      </c>
      <c r="Q15" s="17">
        <v>0</v>
      </c>
      <c r="R15" s="17">
        <v>8.1835210670113998E-2</v>
      </c>
      <c r="S15" s="17">
        <v>0</v>
      </c>
      <c r="T15" s="17">
        <v>0</v>
      </c>
      <c r="U15" s="17">
        <v>0</v>
      </c>
      <c r="V15" s="17" t="s">
        <v>85</v>
      </c>
      <c r="W15" s="17">
        <v>0</v>
      </c>
      <c r="X15" s="17" t="s">
        <v>85</v>
      </c>
      <c r="Y15" s="17">
        <v>0.19054379934100299</v>
      </c>
      <c r="Z15" s="17">
        <v>0</v>
      </c>
      <c r="AA15" s="17">
        <v>0</v>
      </c>
      <c r="AB15" s="17" t="s">
        <v>85</v>
      </c>
      <c r="AC15" s="17">
        <v>0</v>
      </c>
      <c r="AD15" s="17">
        <v>1</v>
      </c>
      <c r="AE15" s="17" t="s">
        <v>85</v>
      </c>
      <c r="AF15" s="17">
        <v>1</v>
      </c>
      <c r="AG15" s="17" t="s">
        <v>85</v>
      </c>
      <c r="AH15" s="17" t="s">
        <v>85</v>
      </c>
      <c r="AI15" s="17"/>
      <c r="AJ15" s="17">
        <v>0.12555284717300999</v>
      </c>
      <c r="AK15" s="17">
        <v>0.180740700477524</v>
      </c>
      <c r="AL15" s="17"/>
      <c r="AM15" s="17">
        <v>0.117624063267975</v>
      </c>
    </row>
    <row r="16" spans="2:39" ht="43.5" x14ac:dyDescent="0.35">
      <c r="B16" s="18" t="s">
        <v>250</v>
      </c>
      <c r="C16" s="17">
        <v>0.105905766662684</v>
      </c>
      <c r="D16" s="17">
        <v>9.3021190758168296E-2</v>
      </c>
      <c r="E16" s="17">
        <v>0.12119156068994601</v>
      </c>
      <c r="F16" s="17"/>
      <c r="G16" s="17">
        <v>0.32075239195878902</v>
      </c>
      <c r="H16" s="17">
        <v>0.103683448523074</v>
      </c>
      <c r="I16" s="17">
        <v>0.335178737594021</v>
      </c>
      <c r="J16" s="17">
        <v>0.18971296128580301</v>
      </c>
      <c r="K16" s="17">
        <v>0</v>
      </c>
      <c r="L16" s="17">
        <v>0</v>
      </c>
      <c r="M16" s="17"/>
      <c r="N16" s="17">
        <v>0</v>
      </c>
      <c r="O16" s="17">
        <v>0.18654912856473499</v>
      </c>
      <c r="P16" s="17">
        <v>0.31505739701233998</v>
      </c>
      <c r="Q16" s="17">
        <v>1</v>
      </c>
      <c r="R16" s="17">
        <v>7.0836325313584497E-2</v>
      </c>
      <c r="S16" s="17">
        <v>0</v>
      </c>
      <c r="T16" s="17">
        <v>0.107276381381106</v>
      </c>
      <c r="U16" s="17">
        <v>0</v>
      </c>
      <c r="V16" s="17" t="s">
        <v>85</v>
      </c>
      <c r="W16" s="17">
        <v>7.2195221266375606E-2</v>
      </c>
      <c r="X16" s="17" t="s">
        <v>85</v>
      </c>
      <c r="Y16" s="17">
        <v>0</v>
      </c>
      <c r="Z16" s="17">
        <v>0</v>
      </c>
      <c r="AA16" s="17">
        <v>0</v>
      </c>
      <c r="AB16" s="17" t="s">
        <v>85</v>
      </c>
      <c r="AC16" s="17">
        <v>0</v>
      </c>
      <c r="AD16" s="17">
        <v>1</v>
      </c>
      <c r="AE16" s="17" t="s">
        <v>85</v>
      </c>
      <c r="AF16" s="17">
        <v>0</v>
      </c>
      <c r="AG16" s="17" t="s">
        <v>85</v>
      </c>
      <c r="AH16" s="17" t="s">
        <v>85</v>
      </c>
      <c r="AI16" s="17"/>
      <c r="AJ16" s="17">
        <v>0.18559570661935401</v>
      </c>
      <c r="AK16" s="17">
        <v>8.5838611361232803E-2</v>
      </c>
      <c r="AL16" s="17"/>
      <c r="AM16" s="17">
        <v>0.100118425236098</v>
      </c>
    </row>
    <row r="17" spans="2:39" x14ac:dyDescent="0.35">
      <c r="B17" s="18" t="s">
        <v>251</v>
      </c>
      <c r="C17" s="17">
        <v>1.7839767445207801E-2</v>
      </c>
      <c r="D17" s="17">
        <v>3.2877117638251699E-2</v>
      </c>
      <c r="E17" s="17">
        <v>0</v>
      </c>
      <c r="F17" s="17"/>
      <c r="G17" s="17">
        <v>0</v>
      </c>
      <c r="H17" s="17">
        <v>0</v>
      </c>
      <c r="I17" s="17">
        <v>0.13337365019517999</v>
      </c>
      <c r="J17" s="17">
        <v>0</v>
      </c>
      <c r="K17" s="17">
        <v>0</v>
      </c>
      <c r="L17" s="17">
        <v>0</v>
      </c>
      <c r="M17" s="17"/>
      <c r="N17" s="17">
        <v>0</v>
      </c>
      <c r="O17" s="17">
        <v>0</v>
      </c>
      <c r="P17" s="17">
        <v>0</v>
      </c>
      <c r="Q17" s="17">
        <v>0</v>
      </c>
      <c r="R17" s="17">
        <v>0.127978518928516</v>
      </c>
      <c r="S17" s="17">
        <v>0</v>
      </c>
      <c r="T17" s="17">
        <v>0</v>
      </c>
      <c r="U17" s="17">
        <v>0</v>
      </c>
      <c r="V17" s="17" t="s">
        <v>85</v>
      </c>
      <c r="W17" s="17">
        <v>0</v>
      </c>
      <c r="X17" s="17" t="s">
        <v>85</v>
      </c>
      <c r="Y17" s="17">
        <v>0</v>
      </c>
      <c r="Z17" s="17">
        <v>0</v>
      </c>
      <c r="AA17" s="17">
        <v>0</v>
      </c>
      <c r="AB17" s="17" t="s">
        <v>85</v>
      </c>
      <c r="AC17" s="17">
        <v>0</v>
      </c>
      <c r="AD17" s="17">
        <v>0</v>
      </c>
      <c r="AE17" s="17" t="s">
        <v>85</v>
      </c>
      <c r="AF17" s="17">
        <v>0</v>
      </c>
      <c r="AG17" s="17" t="s">
        <v>85</v>
      </c>
      <c r="AH17" s="17" t="s">
        <v>85</v>
      </c>
      <c r="AI17" s="17"/>
      <c r="AJ17" s="17">
        <v>0</v>
      </c>
      <c r="AK17" s="17">
        <v>2.2332095887912198E-2</v>
      </c>
      <c r="AL17" s="17"/>
      <c r="AM17" s="17">
        <v>5.7233210552707803E-2</v>
      </c>
    </row>
    <row r="18" spans="2:39" x14ac:dyDescent="0.35">
      <c r="B18" s="18" t="s">
        <v>63</v>
      </c>
      <c r="C18" s="19">
        <v>2.2488296450307799E-2</v>
      </c>
      <c r="D18" s="19">
        <v>2.60840537366922E-2</v>
      </c>
      <c r="E18" s="19">
        <v>1.8222420284959E-2</v>
      </c>
      <c r="F18" s="19"/>
      <c r="G18" s="19">
        <v>0</v>
      </c>
      <c r="H18" s="19">
        <v>6.1211277906456002E-2</v>
      </c>
      <c r="I18" s="19">
        <v>0</v>
      </c>
      <c r="J18" s="19">
        <v>0</v>
      </c>
      <c r="K18" s="19">
        <v>0.14543156213783501</v>
      </c>
      <c r="L18" s="19">
        <v>0</v>
      </c>
      <c r="M18" s="19"/>
      <c r="N18" s="19">
        <v>0</v>
      </c>
      <c r="O18" s="19">
        <v>0.106210363216172</v>
      </c>
      <c r="P18" s="19">
        <v>0</v>
      </c>
      <c r="Q18" s="19">
        <v>0</v>
      </c>
      <c r="R18" s="19">
        <v>0</v>
      </c>
      <c r="S18" s="19">
        <v>0</v>
      </c>
      <c r="T18" s="19">
        <v>0</v>
      </c>
      <c r="U18" s="19">
        <v>0</v>
      </c>
      <c r="V18" s="19" t="s">
        <v>85</v>
      </c>
      <c r="W18" s="19">
        <v>4.2621670241521199E-2</v>
      </c>
      <c r="X18" s="19" t="s">
        <v>85</v>
      </c>
      <c r="Y18" s="19">
        <v>0</v>
      </c>
      <c r="Z18" s="19">
        <v>0</v>
      </c>
      <c r="AA18" s="19">
        <v>0</v>
      </c>
      <c r="AB18" s="19" t="s">
        <v>85</v>
      </c>
      <c r="AC18" s="19">
        <v>0</v>
      </c>
      <c r="AD18" s="19">
        <v>0</v>
      </c>
      <c r="AE18" s="19" t="s">
        <v>85</v>
      </c>
      <c r="AF18" s="19">
        <v>0</v>
      </c>
      <c r="AG18" s="19" t="s">
        <v>85</v>
      </c>
      <c r="AH18" s="19" t="s">
        <v>85</v>
      </c>
      <c r="AI18" s="19"/>
      <c r="AJ18" s="19">
        <v>4.1432545915015898E-2</v>
      </c>
      <c r="AK18" s="19">
        <v>1.7717842409503901E-2</v>
      </c>
      <c r="AL18" s="19"/>
      <c r="AM18" s="19">
        <v>4.5407695285408098E-2</v>
      </c>
    </row>
    <row r="19" spans="2:39" x14ac:dyDescent="0.35">
      <c r="B19" s="16" t="s">
        <v>253</v>
      </c>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I17"/>
  <sheetViews>
    <sheetView showGridLines="0" workbookViewId="0">
      <pane xSplit="2" topLeftCell="C1" activePane="topRight" state="frozen"/>
      <selection pane="topRight" activeCell="F9" sqref="F9"/>
    </sheetView>
  </sheetViews>
  <sheetFormatPr defaultColWidth="10.90625" defaultRowHeight="14.5" x14ac:dyDescent="0.35"/>
  <cols>
    <col min="2" max="2" width="25.7265625" customWidth="1"/>
    <col min="3" max="9" width="20.7265625" customWidth="1"/>
  </cols>
  <sheetData>
    <row r="2" spans="2:9" ht="40" customHeight="1" x14ac:dyDescent="0.35">
      <c r="D2" s="31" t="s">
        <v>263</v>
      </c>
      <c r="E2" s="28"/>
      <c r="F2" s="28"/>
      <c r="G2" s="28"/>
      <c r="H2" s="28"/>
      <c r="I2" s="28"/>
    </row>
    <row r="6" spans="2:9" ht="50" customHeight="1" x14ac:dyDescent="0.35">
      <c r="B6" s="20" t="s">
        <v>15</v>
      </c>
      <c r="C6" s="20" t="s">
        <v>254</v>
      </c>
      <c r="D6" s="20" t="s">
        <v>255</v>
      </c>
      <c r="E6" s="20" t="s">
        <v>256</v>
      </c>
      <c r="F6" s="20" t="s">
        <v>257</v>
      </c>
      <c r="G6" s="20" t="s">
        <v>258</v>
      </c>
      <c r="H6" s="20" t="s">
        <v>259</v>
      </c>
    </row>
    <row r="7" spans="2:9" x14ac:dyDescent="0.35">
      <c r="B7" s="18" t="s">
        <v>260</v>
      </c>
      <c r="C7" s="17">
        <v>0.40836356051997702</v>
      </c>
      <c r="D7" s="17">
        <v>0.45363860098167302</v>
      </c>
      <c r="E7" s="17">
        <v>0.44363377921675301</v>
      </c>
      <c r="F7" s="17">
        <v>0.33219151298233202</v>
      </c>
      <c r="G7" s="17">
        <v>0.42705011802228199</v>
      </c>
      <c r="H7" s="17">
        <v>0.39351633480824999</v>
      </c>
    </row>
    <row r="8" spans="2:9" ht="29" x14ac:dyDescent="0.35">
      <c r="B8" s="18" t="s">
        <v>261</v>
      </c>
      <c r="C8" s="17">
        <v>0.222132081256737</v>
      </c>
      <c r="D8" s="17">
        <v>0.21291121314599501</v>
      </c>
      <c r="E8" s="17">
        <v>0.19475982458779501</v>
      </c>
      <c r="F8" s="17">
        <v>0.23120446111311699</v>
      </c>
      <c r="G8" s="17">
        <v>0.22089384275261001</v>
      </c>
      <c r="H8" s="17">
        <v>0.197794260909573</v>
      </c>
    </row>
    <row r="9" spans="2:9" ht="29" x14ac:dyDescent="0.35">
      <c r="B9" s="18" t="s">
        <v>262</v>
      </c>
      <c r="C9" s="17">
        <v>0.10475001741312299</v>
      </c>
      <c r="D9" s="17">
        <v>7.8806294549810599E-2</v>
      </c>
      <c r="E9" s="17">
        <v>8.9923698824959902E-2</v>
      </c>
      <c r="F9" s="17">
        <v>0.179842780622681</v>
      </c>
      <c r="G9" s="17">
        <v>9.3881803601185296E-2</v>
      </c>
      <c r="H9" s="17">
        <v>0.113459896406536</v>
      </c>
    </row>
    <row r="10" spans="2:9" x14ac:dyDescent="0.35">
      <c r="B10" s="18" t="s">
        <v>125</v>
      </c>
      <c r="C10" s="17">
        <v>0.26475434081016302</v>
      </c>
      <c r="D10" s="17">
        <v>0.25464389132252202</v>
      </c>
      <c r="E10" s="17">
        <v>0.271682697370493</v>
      </c>
      <c r="F10" s="17">
        <v>0.256761245281869</v>
      </c>
      <c r="G10" s="17">
        <v>0.258174235623923</v>
      </c>
      <c r="H10" s="17">
        <v>0.29522950787564101</v>
      </c>
    </row>
    <row r="11" spans="2:9" x14ac:dyDescent="0.35">
      <c r="B11" s="16"/>
      <c r="C11" s="16"/>
      <c r="D11" s="16"/>
      <c r="E11" s="16"/>
      <c r="F11" s="16"/>
      <c r="G11" s="16"/>
      <c r="H11" s="16"/>
    </row>
    <row r="12" spans="2:9" x14ac:dyDescent="0.35">
      <c r="B12" t="s">
        <v>66</v>
      </c>
    </row>
    <row r="13" spans="2:9" x14ac:dyDescent="0.35">
      <c r="B13" t="s">
        <v>67</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M17"/>
  <sheetViews>
    <sheetView showGridLines="0" topLeftCell="A5" workbookViewId="0">
      <pane xSplit="2" topLeftCell="C1" activePane="topRight" state="frozen"/>
      <selection pane="topRight" activeCell="D11" sqref="D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260</v>
      </c>
      <c r="C9" s="17">
        <v>0.40836356051997702</v>
      </c>
      <c r="D9" s="17">
        <v>0.40807682678849799</v>
      </c>
      <c r="E9" s="17">
        <v>0.41013775578169998</v>
      </c>
      <c r="F9" s="17"/>
      <c r="G9" s="17">
        <v>0.46656010697877698</v>
      </c>
      <c r="H9" s="17">
        <v>0.41390041040277298</v>
      </c>
      <c r="I9" s="17">
        <v>0.43915725413179202</v>
      </c>
      <c r="J9" s="17">
        <v>0.407126635319775</v>
      </c>
      <c r="K9" s="17">
        <v>0.37273017472186798</v>
      </c>
      <c r="L9" s="17">
        <v>0.372781487750034</v>
      </c>
      <c r="M9" s="17"/>
      <c r="N9" s="17">
        <v>0.30897755133067101</v>
      </c>
      <c r="O9" s="17">
        <v>0.40863262363227398</v>
      </c>
      <c r="P9" s="17">
        <v>0.40016533171382501</v>
      </c>
      <c r="Q9" s="17">
        <v>0.45981069853340301</v>
      </c>
      <c r="R9" s="17">
        <v>0.41705178128605902</v>
      </c>
      <c r="S9" s="17">
        <v>0.266451859261297</v>
      </c>
      <c r="T9" s="17">
        <v>0.50743104294919406</v>
      </c>
      <c r="U9" s="17">
        <v>0.158600540564762</v>
      </c>
      <c r="V9" s="17">
        <v>0.40386148968906399</v>
      </c>
      <c r="W9" s="17">
        <v>0.40537922842683999</v>
      </c>
      <c r="X9" s="17">
        <v>0.51433812455215999</v>
      </c>
      <c r="Y9" s="17">
        <v>0.29608486212734397</v>
      </c>
      <c r="Z9" s="17">
        <v>0.35570941632382003</v>
      </c>
      <c r="AA9" s="17">
        <v>0.60729273119021998</v>
      </c>
      <c r="AB9" s="17">
        <v>0.51072150329314603</v>
      </c>
      <c r="AC9" s="17">
        <v>0.47682203173643201</v>
      </c>
      <c r="AD9" s="17">
        <v>0.35807042020937302</v>
      </c>
      <c r="AE9" s="17">
        <v>0.28838948570955503</v>
      </c>
      <c r="AF9" s="17">
        <v>0.17251555750782499</v>
      </c>
      <c r="AG9" s="17">
        <v>0.163772228281161</v>
      </c>
      <c r="AH9" s="17">
        <v>0.234514156158453</v>
      </c>
      <c r="AI9" s="17"/>
      <c r="AJ9" s="17">
        <v>0.47026570238537702</v>
      </c>
      <c r="AK9" s="17">
        <v>0.38176766600859802</v>
      </c>
      <c r="AL9" s="17"/>
      <c r="AM9" s="17">
        <v>0.56341175161629897</v>
      </c>
    </row>
    <row r="10" spans="2:39" ht="29" x14ac:dyDescent="0.35">
      <c r="B10" s="18" t="s">
        <v>261</v>
      </c>
      <c r="C10" s="17">
        <v>0.222132081256737</v>
      </c>
      <c r="D10" s="17">
        <v>0.23256059717936001</v>
      </c>
      <c r="E10" s="17">
        <v>0.21286437402174799</v>
      </c>
      <c r="F10" s="17"/>
      <c r="G10" s="17">
        <v>0.25541655350549503</v>
      </c>
      <c r="H10" s="17">
        <v>0.27081197525755202</v>
      </c>
      <c r="I10" s="17">
        <v>0.19624826846670201</v>
      </c>
      <c r="J10" s="17">
        <v>0.17596088760812201</v>
      </c>
      <c r="K10" s="17">
        <v>0.24151426203402401</v>
      </c>
      <c r="L10" s="17">
        <v>0.21538589717699599</v>
      </c>
      <c r="M10" s="17"/>
      <c r="N10" s="17">
        <v>0.286099214772425</v>
      </c>
      <c r="O10" s="17">
        <v>0.23928815637407899</v>
      </c>
      <c r="P10" s="17">
        <v>0.25341510580228799</v>
      </c>
      <c r="Q10" s="17">
        <v>0.154782009567137</v>
      </c>
      <c r="R10" s="17">
        <v>0.15664675296663</v>
      </c>
      <c r="S10" s="17">
        <v>0.44191887504775001</v>
      </c>
      <c r="T10" s="17">
        <v>0.19287095698763099</v>
      </c>
      <c r="U10" s="17">
        <v>0.300670245659313</v>
      </c>
      <c r="V10" s="17">
        <v>0.18672376871483301</v>
      </c>
      <c r="W10" s="17">
        <v>0.283576170168577</v>
      </c>
      <c r="X10" s="17">
        <v>0.21405867550138599</v>
      </c>
      <c r="Y10" s="17">
        <v>0.21729402184859001</v>
      </c>
      <c r="Z10" s="17">
        <v>0.21507251490279899</v>
      </c>
      <c r="AA10" s="17">
        <v>7.5211009621980907E-2</v>
      </c>
      <c r="AB10" s="17">
        <v>0.14869654226834</v>
      </c>
      <c r="AC10" s="17">
        <v>8.1373979750125405E-2</v>
      </c>
      <c r="AD10" s="17">
        <v>0.37273849543973298</v>
      </c>
      <c r="AE10" s="17">
        <v>0</v>
      </c>
      <c r="AF10" s="17">
        <v>0.29329582489768802</v>
      </c>
      <c r="AG10" s="17">
        <v>0.19625545898315799</v>
      </c>
      <c r="AH10" s="17">
        <v>0.38274292192077303</v>
      </c>
      <c r="AI10" s="17"/>
      <c r="AJ10" s="17">
        <v>0.21564195459608099</v>
      </c>
      <c r="AK10" s="17">
        <v>0.23066218158066501</v>
      </c>
      <c r="AL10" s="17"/>
      <c r="AM10" s="17">
        <v>0.22799324786133601</v>
      </c>
    </row>
    <row r="11" spans="2:39" ht="29" x14ac:dyDescent="0.35">
      <c r="B11" s="18" t="s">
        <v>262</v>
      </c>
      <c r="C11" s="17">
        <v>0.10475001741312299</v>
      </c>
      <c r="D11" s="17">
        <v>0.110854477073504</v>
      </c>
      <c r="E11" s="17">
        <v>9.7920974640024999E-2</v>
      </c>
      <c r="F11" s="17"/>
      <c r="G11" s="17">
        <v>5.8011985572527298E-2</v>
      </c>
      <c r="H11" s="17">
        <v>0.13694690310558799</v>
      </c>
      <c r="I11" s="17">
        <v>9.8767437680714096E-2</v>
      </c>
      <c r="J11" s="17">
        <v>9.9458994542225898E-2</v>
      </c>
      <c r="K11" s="17">
        <v>5.62662277313336E-2</v>
      </c>
      <c r="L11" s="17">
        <v>0.16112765118122399</v>
      </c>
      <c r="M11" s="17"/>
      <c r="N11" s="17">
        <v>5.72868166163173E-2</v>
      </c>
      <c r="O11" s="17">
        <v>0.107067529005842</v>
      </c>
      <c r="P11" s="17">
        <v>4.9344809085243899E-2</v>
      </c>
      <c r="Q11" s="17">
        <v>8.41048667418864E-2</v>
      </c>
      <c r="R11" s="17">
        <v>0.115749496315232</v>
      </c>
      <c r="S11" s="17">
        <v>0</v>
      </c>
      <c r="T11" s="17">
        <v>5.9141908606677097E-2</v>
      </c>
      <c r="U11" s="17">
        <v>0.110475571108652</v>
      </c>
      <c r="V11" s="17">
        <v>0.161046293695324</v>
      </c>
      <c r="W11" s="17">
        <v>0.119969722297104</v>
      </c>
      <c r="X11" s="17">
        <v>0.134121943813442</v>
      </c>
      <c r="Y11" s="17">
        <v>0.35241504974409299</v>
      </c>
      <c r="Z11" s="17">
        <v>3.7309559782274598E-2</v>
      </c>
      <c r="AA11" s="17">
        <v>0.18534337515027999</v>
      </c>
      <c r="AB11" s="17">
        <v>0.135666983008361</v>
      </c>
      <c r="AC11" s="17">
        <v>2.9024076246329099E-2</v>
      </c>
      <c r="AD11" s="17">
        <v>9.5274159052110896E-2</v>
      </c>
      <c r="AE11" s="17">
        <v>0</v>
      </c>
      <c r="AF11" s="17">
        <v>0.417879661008835</v>
      </c>
      <c r="AG11" s="17">
        <v>0.11352575760578899</v>
      </c>
      <c r="AH11" s="17">
        <v>0.38274292192077303</v>
      </c>
      <c r="AI11" s="17"/>
      <c r="AJ11" s="17">
        <v>0.118337793488688</v>
      </c>
      <c r="AK11" s="17">
        <v>9.9285597414589602E-2</v>
      </c>
      <c r="AL11" s="17"/>
      <c r="AM11" s="17">
        <v>9.5165717569771199E-2</v>
      </c>
    </row>
    <row r="12" spans="2:39" x14ac:dyDescent="0.35">
      <c r="B12" s="18" t="s">
        <v>125</v>
      </c>
      <c r="C12" s="19">
        <v>0.26475434081016302</v>
      </c>
      <c r="D12" s="19">
        <v>0.24850809895863801</v>
      </c>
      <c r="E12" s="19">
        <v>0.27907689555652698</v>
      </c>
      <c r="F12" s="19"/>
      <c r="G12" s="19">
        <v>0.22001135394320001</v>
      </c>
      <c r="H12" s="19">
        <v>0.17834071123408701</v>
      </c>
      <c r="I12" s="19">
        <v>0.26582703972079202</v>
      </c>
      <c r="J12" s="19">
        <v>0.31745348252987698</v>
      </c>
      <c r="K12" s="19">
        <v>0.32948933551277398</v>
      </c>
      <c r="L12" s="19">
        <v>0.25070496389174601</v>
      </c>
      <c r="M12" s="19"/>
      <c r="N12" s="19">
        <v>0.34763641728058697</v>
      </c>
      <c r="O12" s="19">
        <v>0.24501169098780401</v>
      </c>
      <c r="P12" s="19">
        <v>0.29707475339864298</v>
      </c>
      <c r="Q12" s="19">
        <v>0.30130242515757399</v>
      </c>
      <c r="R12" s="19">
        <v>0.31055196943207902</v>
      </c>
      <c r="S12" s="19">
        <v>0.29162926569095199</v>
      </c>
      <c r="T12" s="19">
        <v>0.24055609145649801</v>
      </c>
      <c r="U12" s="19">
        <v>0.43025364266727401</v>
      </c>
      <c r="V12" s="19">
        <v>0.248368447900779</v>
      </c>
      <c r="W12" s="19">
        <v>0.191074879107478</v>
      </c>
      <c r="X12" s="19">
        <v>0.13748125613301199</v>
      </c>
      <c r="Y12" s="19">
        <v>0.134206066279973</v>
      </c>
      <c r="Z12" s="19">
        <v>0.39190850899110602</v>
      </c>
      <c r="AA12" s="19">
        <v>0.13215288403751899</v>
      </c>
      <c r="AB12" s="19">
        <v>0.204914971430153</v>
      </c>
      <c r="AC12" s="19">
        <v>0.41277991226711302</v>
      </c>
      <c r="AD12" s="19">
        <v>0.173916925298783</v>
      </c>
      <c r="AE12" s="19">
        <v>0.71161051429044497</v>
      </c>
      <c r="AF12" s="19">
        <v>0.116308956585652</v>
      </c>
      <c r="AG12" s="19">
        <v>0.52644655512989202</v>
      </c>
      <c r="AH12" s="19">
        <v>0</v>
      </c>
      <c r="AI12" s="19"/>
      <c r="AJ12" s="19">
        <v>0.19575454952985499</v>
      </c>
      <c r="AK12" s="19">
        <v>0.28828455499614702</v>
      </c>
      <c r="AL12" s="19"/>
      <c r="AM12" s="19">
        <v>0.113429282952594</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M17"/>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260</v>
      </c>
      <c r="C9" s="17">
        <v>0.45363860098167302</v>
      </c>
      <c r="D9" s="17">
        <v>0.48437589615536503</v>
      </c>
      <c r="E9" s="17">
        <v>0.42427416980627902</v>
      </c>
      <c r="F9" s="17"/>
      <c r="G9" s="17">
        <v>0.564454093955992</v>
      </c>
      <c r="H9" s="17">
        <v>0.51469969637971702</v>
      </c>
      <c r="I9" s="17">
        <v>0.49343214739178798</v>
      </c>
      <c r="J9" s="17">
        <v>0.45202756152000101</v>
      </c>
      <c r="K9" s="17">
        <v>0.43647884827021799</v>
      </c>
      <c r="L9" s="17">
        <v>0.31216311564207</v>
      </c>
      <c r="M9" s="17"/>
      <c r="N9" s="17">
        <v>0.391016588310236</v>
      </c>
      <c r="O9" s="17">
        <v>0.50758164753458401</v>
      </c>
      <c r="P9" s="17">
        <v>0.43397006473748001</v>
      </c>
      <c r="Q9" s="17">
        <v>0.56160973305442696</v>
      </c>
      <c r="R9" s="17">
        <v>0.40053044811966798</v>
      </c>
      <c r="S9" s="17">
        <v>0.41462341243833101</v>
      </c>
      <c r="T9" s="17">
        <v>0.47928831400567101</v>
      </c>
      <c r="U9" s="17">
        <v>0.25746801635475902</v>
      </c>
      <c r="V9" s="17">
        <v>0.46553610723552802</v>
      </c>
      <c r="W9" s="17">
        <v>0.360055279797657</v>
      </c>
      <c r="X9" s="17">
        <v>0.614056277298339</v>
      </c>
      <c r="Y9" s="17">
        <v>0.54034304604646399</v>
      </c>
      <c r="Z9" s="17">
        <v>0.40284050830913798</v>
      </c>
      <c r="AA9" s="17">
        <v>0.45943308623139101</v>
      </c>
      <c r="AB9" s="17">
        <v>0.39674237988490701</v>
      </c>
      <c r="AC9" s="17">
        <v>0.76684599189692804</v>
      </c>
      <c r="AD9" s="17">
        <v>0.33941294203686601</v>
      </c>
      <c r="AE9" s="17">
        <v>0.28838948570955503</v>
      </c>
      <c r="AF9" s="17">
        <v>0.34743258758817402</v>
      </c>
      <c r="AG9" s="17">
        <v>0.57209611455819498</v>
      </c>
      <c r="AH9" s="17">
        <v>0.61725707807922703</v>
      </c>
      <c r="AI9" s="17"/>
      <c r="AJ9" s="17">
        <v>0.53581636189440096</v>
      </c>
      <c r="AK9" s="17">
        <v>0.41950631469504301</v>
      </c>
      <c r="AL9" s="17"/>
      <c r="AM9" s="17">
        <v>0.60165380991599904</v>
      </c>
    </row>
    <row r="10" spans="2:39" ht="29" x14ac:dyDescent="0.35">
      <c r="B10" s="18" t="s">
        <v>261</v>
      </c>
      <c r="C10" s="17">
        <v>0.21291121314599501</v>
      </c>
      <c r="D10" s="17">
        <v>0.21672194565435701</v>
      </c>
      <c r="E10" s="17">
        <v>0.210007596072222</v>
      </c>
      <c r="F10" s="17"/>
      <c r="G10" s="17">
        <v>0.23460485100678899</v>
      </c>
      <c r="H10" s="17">
        <v>0.220503368480189</v>
      </c>
      <c r="I10" s="17">
        <v>0.21947333121208601</v>
      </c>
      <c r="J10" s="17">
        <v>0.19671978825158001</v>
      </c>
      <c r="K10" s="17">
        <v>0.166737698589665</v>
      </c>
      <c r="L10" s="17">
        <v>0.247321601901722</v>
      </c>
      <c r="M10" s="17"/>
      <c r="N10" s="17">
        <v>0.121699016085661</v>
      </c>
      <c r="O10" s="17">
        <v>0.18022432343029099</v>
      </c>
      <c r="P10" s="17">
        <v>0.25700818575017897</v>
      </c>
      <c r="Q10" s="17">
        <v>0.14211168135849001</v>
      </c>
      <c r="R10" s="17">
        <v>0.169003971224434</v>
      </c>
      <c r="S10" s="17">
        <v>0.293747321870717</v>
      </c>
      <c r="T10" s="17">
        <v>0.24006992143240999</v>
      </c>
      <c r="U10" s="17">
        <v>0.31030130841512199</v>
      </c>
      <c r="V10" s="17">
        <v>0.31954077449885598</v>
      </c>
      <c r="W10" s="17">
        <v>0.25451595616803702</v>
      </c>
      <c r="X10" s="17">
        <v>0.11434052275520799</v>
      </c>
      <c r="Y10" s="17">
        <v>0.31559224234133498</v>
      </c>
      <c r="Z10" s="17">
        <v>0.23165738579825401</v>
      </c>
      <c r="AA10" s="17">
        <v>0.199287841608776</v>
      </c>
      <c r="AB10" s="17">
        <v>0.21186910583753901</v>
      </c>
      <c r="AC10" s="17">
        <v>2.9024076246329099E-2</v>
      </c>
      <c r="AD10" s="17">
        <v>0.31727788319525602</v>
      </c>
      <c r="AE10" s="17">
        <v>0</v>
      </c>
      <c r="AF10" s="17">
        <v>0.438586482258087</v>
      </c>
      <c r="AG10" s="17">
        <v>0.231648426458647</v>
      </c>
      <c r="AH10" s="17">
        <v>0.38274292192077303</v>
      </c>
      <c r="AI10" s="17"/>
      <c r="AJ10" s="17">
        <v>0.23315311460500901</v>
      </c>
      <c r="AK10" s="17">
        <v>0.20773728301850899</v>
      </c>
      <c r="AL10" s="17"/>
      <c r="AM10" s="17">
        <v>0.22953784158998</v>
      </c>
    </row>
    <row r="11" spans="2:39" ht="29" x14ac:dyDescent="0.35">
      <c r="B11" s="18" t="s">
        <v>262</v>
      </c>
      <c r="C11" s="17">
        <v>7.8806294549810599E-2</v>
      </c>
      <c r="D11" s="17">
        <v>7.15855042392705E-2</v>
      </c>
      <c r="E11" s="17">
        <v>8.6076047388758403E-2</v>
      </c>
      <c r="F11" s="17"/>
      <c r="G11" s="17">
        <v>2.4754809919680699E-2</v>
      </c>
      <c r="H11" s="17">
        <v>9.3413866501631707E-2</v>
      </c>
      <c r="I11" s="17">
        <v>5.1699840680865201E-2</v>
      </c>
      <c r="J11" s="17">
        <v>7.7954166941674105E-2</v>
      </c>
      <c r="K11" s="17">
        <v>4.6070214675196501E-2</v>
      </c>
      <c r="L11" s="17">
        <v>0.158193379189148</v>
      </c>
      <c r="M11" s="17"/>
      <c r="N11" s="17">
        <v>0.12441574350576499</v>
      </c>
      <c r="O11" s="17">
        <v>4.6759413913849801E-2</v>
      </c>
      <c r="P11" s="17">
        <v>4.6876946741907302E-2</v>
      </c>
      <c r="Q11" s="17">
        <v>8.5081725547008005E-2</v>
      </c>
      <c r="R11" s="17">
        <v>0.10621484699070299</v>
      </c>
      <c r="S11" s="17">
        <v>0</v>
      </c>
      <c r="T11" s="17">
        <v>6.0360606056390799E-2</v>
      </c>
      <c r="U11" s="17">
        <v>8.1847849858907404E-2</v>
      </c>
      <c r="V11" s="17">
        <v>4.8692017608962697E-2</v>
      </c>
      <c r="W11" s="17">
        <v>0.16481091418656499</v>
      </c>
      <c r="X11" s="17">
        <v>7.18922322798283E-2</v>
      </c>
      <c r="Y11" s="17">
        <v>2.5655268801372099E-2</v>
      </c>
      <c r="Z11" s="17">
        <v>3.5941013540280599E-2</v>
      </c>
      <c r="AA11" s="17">
        <v>0.15900182548838199</v>
      </c>
      <c r="AB11" s="17">
        <v>9.482853983016E-2</v>
      </c>
      <c r="AC11" s="17">
        <v>0</v>
      </c>
      <c r="AD11" s="17">
        <v>0.16939224946909501</v>
      </c>
      <c r="AE11" s="17">
        <v>0</v>
      </c>
      <c r="AF11" s="17">
        <v>9.7671973568086407E-2</v>
      </c>
      <c r="AG11" s="17">
        <v>0</v>
      </c>
      <c r="AH11" s="17">
        <v>0</v>
      </c>
      <c r="AI11" s="17"/>
      <c r="AJ11" s="17">
        <v>7.12731317933539E-2</v>
      </c>
      <c r="AK11" s="17">
        <v>8.4370733329946296E-2</v>
      </c>
      <c r="AL11" s="17"/>
      <c r="AM11" s="17">
        <v>5.7850743237699502E-2</v>
      </c>
    </row>
    <row r="12" spans="2:39" x14ac:dyDescent="0.35">
      <c r="B12" s="18" t="s">
        <v>125</v>
      </c>
      <c r="C12" s="19">
        <v>0.25464389132252202</v>
      </c>
      <c r="D12" s="19">
        <v>0.227316653951007</v>
      </c>
      <c r="E12" s="19">
        <v>0.27964218673274099</v>
      </c>
      <c r="F12" s="19"/>
      <c r="G12" s="19">
        <v>0.176186245117538</v>
      </c>
      <c r="H12" s="19">
        <v>0.171383068638463</v>
      </c>
      <c r="I12" s="19">
        <v>0.23539468071526101</v>
      </c>
      <c r="J12" s="19">
        <v>0.273298483286745</v>
      </c>
      <c r="K12" s="19">
        <v>0.35071323846491997</v>
      </c>
      <c r="L12" s="19">
        <v>0.28232190326706103</v>
      </c>
      <c r="M12" s="19"/>
      <c r="N12" s="19">
        <v>0.36286865209833802</v>
      </c>
      <c r="O12" s="19">
        <v>0.26543461512127597</v>
      </c>
      <c r="P12" s="19">
        <v>0.26214480277043301</v>
      </c>
      <c r="Q12" s="19">
        <v>0.21119686004007601</v>
      </c>
      <c r="R12" s="19">
        <v>0.32425073366519502</v>
      </c>
      <c r="S12" s="19">
        <v>0.29162926569095199</v>
      </c>
      <c r="T12" s="19">
        <v>0.22028115850552801</v>
      </c>
      <c r="U12" s="19">
        <v>0.35038282537121201</v>
      </c>
      <c r="V12" s="19">
        <v>0.166231100656654</v>
      </c>
      <c r="W12" s="19">
        <v>0.22061784984774099</v>
      </c>
      <c r="X12" s="19">
        <v>0.19971096766662499</v>
      </c>
      <c r="Y12" s="19">
        <v>0.118409442810829</v>
      </c>
      <c r="Z12" s="19">
        <v>0.329561092352327</v>
      </c>
      <c r="AA12" s="19">
        <v>0.18227724667145001</v>
      </c>
      <c r="AB12" s="19">
        <v>0.29655997444739401</v>
      </c>
      <c r="AC12" s="19">
        <v>0.204129931856743</v>
      </c>
      <c r="AD12" s="19">
        <v>0.173916925298783</v>
      </c>
      <c r="AE12" s="19">
        <v>0.71161051429044497</v>
      </c>
      <c r="AF12" s="19">
        <v>0.116308956585652</v>
      </c>
      <c r="AG12" s="19">
        <v>0.19625545898315799</v>
      </c>
      <c r="AH12" s="19">
        <v>0</v>
      </c>
      <c r="AI12" s="19"/>
      <c r="AJ12" s="19">
        <v>0.15975739170723599</v>
      </c>
      <c r="AK12" s="19">
        <v>0.28838566895650197</v>
      </c>
      <c r="AL12" s="19"/>
      <c r="AM12" s="19">
        <v>0.11095760525632201</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M17"/>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260</v>
      </c>
      <c r="C9" s="17">
        <v>0.44363377921675301</v>
      </c>
      <c r="D9" s="17">
        <v>0.451317046934961</v>
      </c>
      <c r="E9" s="17">
        <v>0.43783208918976402</v>
      </c>
      <c r="F9" s="17"/>
      <c r="G9" s="17">
        <v>0.61296303726580803</v>
      </c>
      <c r="H9" s="17">
        <v>0.55121915615461903</v>
      </c>
      <c r="I9" s="17">
        <v>0.51265201536310501</v>
      </c>
      <c r="J9" s="17">
        <v>0.430208666615161</v>
      </c>
      <c r="K9" s="17">
        <v>0.31951245392206501</v>
      </c>
      <c r="L9" s="17">
        <v>0.31107893760327499</v>
      </c>
      <c r="M9" s="17"/>
      <c r="N9" s="17">
        <v>0.34712124238553899</v>
      </c>
      <c r="O9" s="17">
        <v>0.46711657632583498</v>
      </c>
      <c r="P9" s="17">
        <v>0.48101941253186797</v>
      </c>
      <c r="Q9" s="17">
        <v>0.58590194350172098</v>
      </c>
      <c r="R9" s="17">
        <v>0.39910164588445701</v>
      </c>
      <c r="S9" s="17">
        <v>0.49799966123842598</v>
      </c>
      <c r="T9" s="17">
        <v>0.48961822903710001</v>
      </c>
      <c r="U9" s="17">
        <v>0.35245687121948899</v>
      </c>
      <c r="V9" s="17">
        <v>0.37002454791414302</v>
      </c>
      <c r="W9" s="17">
        <v>0.426774881095003</v>
      </c>
      <c r="X9" s="17">
        <v>0.70291629245229803</v>
      </c>
      <c r="Y9" s="17">
        <v>0.218627363111389</v>
      </c>
      <c r="Z9" s="17">
        <v>0.44795397837223799</v>
      </c>
      <c r="AA9" s="17">
        <v>0.406122233978646</v>
      </c>
      <c r="AB9" s="17">
        <v>0.34431850705737799</v>
      </c>
      <c r="AC9" s="17">
        <v>0.49548810837159102</v>
      </c>
      <c r="AD9" s="17">
        <v>0.49345648659691899</v>
      </c>
      <c r="AE9" s="17">
        <v>0</v>
      </c>
      <c r="AF9" s="17">
        <v>0.14529065736039901</v>
      </c>
      <c r="AG9" s="17">
        <v>0.32559418489966502</v>
      </c>
      <c r="AH9" s="17">
        <v>0.42032073599466402</v>
      </c>
      <c r="AI9" s="17"/>
      <c r="AJ9" s="17">
        <v>0.56764889475186597</v>
      </c>
      <c r="AK9" s="17">
        <v>0.38973245857065603</v>
      </c>
      <c r="AL9" s="17"/>
      <c r="AM9" s="17">
        <v>0.61549865278626603</v>
      </c>
    </row>
    <row r="10" spans="2:39" ht="29" x14ac:dyDescent="0.35">
      <c r="B10" s="18" t="s">
        <v>261</v>
      </c>
      <c r="C10" s="17">
        <v>0.19475982458779501</v>
      </c>
      <c r="D10" s="17">
        <v>0.21094701369486499</v>
      </c>
      <c r="E10" s="17">
        <v>0.179824447541827</v>
      </c>
      <c r="F10" s="17"/>
      <c r="G10" s="17">
        <v>0.161718907426256</v>
      </c>
      <c r="H10" s="17">
        <v>0.20776096589857601</v>
      </c>
      <c r="I10" s="17">
        <v>0.16874251876195001</v>
      </c>
      <c r="J10" s="17">
        <v>0.164797366039968</v>
      </c>
      <c r="K10" s="17">
        <v>0.20946454531377101</v>
      </c>
      <c r="L10" s="17">
        <v>0.245578800674256</v>
      </c>
      <c r="M10" s="17"/>
      <c r="N10" s="17">
        <v>0.17089038028498901</v>
      </c>
      <c r="O10" s="17">
        <v>0.14960686993526801</v>
      </c>
      <c r="P10" s="17">
        <v>0.196100270537889</v>
      </c>
      <c r="Q10" s="17">
        <v>0.15718644472906401</v>
      </c>
      <c r="R10" s="17">
        <v>0.11798942043581601</v>
      </c>
      <c r="S10" s="17">
        <v>0.210371073070622</v>
      </c>
      <c r="T10" s="17">
        <v>0.17635253184130001</v>
      </c>
      <c r="U10" s="17">
        <v>0.22455247160587799</v>
      </c>
      <c r="V10" s="17">
        <v>0.34327228091340101</v>
      </c>
      <c r="W10" s="17">
        <v>0.27609997028937999</v>
      </c>
      <c r="X10" s="17">
        <v>0.12726536479325801</v>
      </c>
      <c r="Y10" s="17">
        <v>0.34684539894196698</v>
      </c>
      <c r="Z10" s="17">
        <v>0.13373110953815701</v>
      </c>
      <c r="AA10" s="17">
        <v>0.17452414341612399</v>
      </c>
      <c r="AB10" s="17">
        <v>0.20824374060699399</v>
      </c>
      <c r="AC10" s="17">
        <v>0.17105921989315301</v>
      </c>
      <c r="AD10" s="17">
        <v>0.16687063568143801</v>
      </c>
      <c r="AE10" s="17">
        <v>0.28838948570955503</v>
      </c>
      <c r="AF10" s="17">
        <v>0.56665789613210404</v>
      </c>
      <c r="AG10" s="17">
        <v>0.31437812783601599</v>
      </c>
      <c r="AH10" s="17">
        <v>0.19693634208456301</v>
      </c>
      <c r="AI10" s="17"/>
      <c r="AJ10" s="17">
        <v>0.168879429002256</v>
      </c>
      <c r="AK10" s="17">
        <v>0.21215096513217199</v>
      </c>
      <c r="AL10" s="17"/>
      <c r="AM10" s="17">
        <v>0.18556487482769199</v>
      </c>
    </row>
    <row r="11" spans="2:39" ht="29" x14ac:dyDescent="0.35">
      <c r="B11" s="18" t="s">
        <v>262</v>
      </c>
      <c r="C11" s="17">
        <v>8.9923698824959902E-2</v>
      </c>
      <c r="D11" s="17">
        <v>9.6854472083238302E-2</v>
      </c>
      <c r="E11" s="17">
        <v>8.2241447962302205E-2</v>
      </c>
      <c r="F11" s="17"/>
      <c r="G11" s="17">
        <v>3.02013973095243E-2</v>
      </c>
      <c r="H11" s="17">
        <v>8.0349825551645798E-2</v>
      </c>
      <c r="I11" s="17">
        <v>7.6107031382511306E-2</v>
      </c>
      <c r="J11" s="17">
        <v>0.116923415135452</v>
      </c>
      <c r="K11" s="17">
        <v>6.8408644957365303E-2</v>
      </c>
      <c r="L11" s="17">
        <v>0.14112219038498899</v>
      </c>
      <c r="M11" s="17"/>
      <c r="N11" s="17">
        <v>0.14148694330660599</v>
      </c>
      <c r="O11" s="17">
        <v>0.11036300638522401</v>
      </c>
      <c r="P11" s="17">
        <v>2.9898880481147101E-2</v>
      </c>
      <c r="Q11" s="17">
        <v>4.5785285157495997E-2</v>
      </c>
      <c r="R11" s="17">
        <v>0.114388400679723</v>
      </c>
      <c r="S11" s="17">
        <v>0</v>
      </c>
      <c r="T11" s="17">
        <v>9.82316325634571E-2</v>
      </c>
      <c r="U11" s="17">
        <v>7.2607831803420703E-2</v>
      </c>
      <c r="V11" s="17">
        <v>2.43460088044814E-2</v>
      </c>
      <c r="W11" s="17">
        <v>6.8495456309002403E-2</v>
      </c>
      <c r="X11" s="17">
        <v>7.18922322798283E-2</v>
      </c>
      <c r="Y11" s="17">
        <v>0.34177306393718598</v>
      </c>
      <c r="Z11" s="17">
        <v>6.23474166387794E-2</v>
      </c>
      <c r="AA11" s="17">
        <v>0.15900182548838199</v>
      </c>
      <c r="AB11" s="17">
        <v>5.1543885309137498E-2</v>
      </c>
      <c r="AC11" s="17">
        <v>0.15282163903280499</v>
      </c>
      <c r="AD11" s="17">
        <v>8.0105311798239598E-2</v>
      </c>
      <c r="AE11" s="17">
        <v>0</v>
      </c>
      <c r="AF11" s="17">
        <v>0.17174248992184399</v>
      </c>
      <c r="AG11" s="17">
        <v>0.19625545898315799</v>
      </c>
      <c r="AH11" s="17">
        <v>0.38274292192077303</v>
      </c>
      <c r="AI11" s="17"/>
      <c r="AJ11" s="17">
        <v>6.1533978633054397E-2</v>
      </c>
      <c r="AK11" s="17">
        <v>0.10544323739995499</v>
      </c>
      <c r="AL11" s="17"/>
      <c r="AM11" s="17">
        <v>7.3331980439039296E-2</v>
      </c>
    </row>
    <row r="12" spans="2:39" x14ac:dyDescent="0.35">
      <c r="B12" s="18" t="s">
        <v>125</v>
      </c>
      <c r="C12" s="19">
        <v>0.271682697370493</v>
      </c>
      <c r="D12" s="19">
        <v>0.24088146728693599</v>
      </c>
      <c r="E12" s="19">
        <v>0.30010201530610697</v>
      </c>
      <c r="F12" s="19"/>
      <c r="G12" s="19">
        <v>0.19511665799841199</v>
      </c>
      <c r="H12" s="19">
        <v>0.160670052395159</v>
      </c>
      <c r="I12" s="19">
        <v>0.242498434492434</v>
      </c>
      <c r="J12" s="19">
        <v>0.28807055220941902</v>
      </c>
      <c r="K12" s="19">
        <v>0.402614355806799</v>
      </c>
      <c r="L12" s="19">
        <v>0.30222007133748102</v>
      </c>
      <c r="M12" s="19"/>
      <c r="N12" s="19">
        <v>0.34050143402286598</v>
      </c>
      <c r="O12" s="19">
        <v>0.27291354735367301</v>
      </c>
      <c r="P12" s="19">
        <v>0.29298143644909502</v>
      </c>
      <c r="Q12" s="19">
        <v>0.21112632661171901</v>
      </c>
      <c r="R12" s="19">
        <v>0.36852053300000398</v>
      </c>
      <c r="S12" s="19">
        <v>0.29162926569095199</v>
      </c>
      <c r="T12" s="19">
        <v>0.235797606558143</v>
      </c>
      <c r="U12" s="19">
        <v>0.35038282537121201</v>
      </c>
      <c r="V12" s="19">
        <v>0.26235716236797402</v>
      </c>
      <c r="W12" s="19">
        <v>0.22862969230661501</v>
      </c>
      <c r="X12" s="19">
        <v>9.7926110474615996E-2</v>
      </c>
      <c r="Y12" s="19">
        <v>9.2754174009457194E-2</v>
      </c>
      <c r="Z12" s="19">
        <v>0.35596749545082601</v>
      </c>
      <c r="AA12" s="19">
        <v>0.26035179711684697</v>
      </c>
      <c r="AB12" s="19">
        <v>0.39589386702648999</v>
      </c>
      <c r="AC12" s="19">
        <v>0.18063103270245101</v>
      </c>
      <c r="AD12" s="19">
        <v>0.25956756592340402</v>
      </c>
      <c r="AE12" s="19">
        <v>0.71161051429044497</v>
      </c>
      <c r="AF12" s="19">
        <v>0.116308956585652</v>
      </c>
      <c r="AG12" s="19">
        <v>0.163772228281161</v>
      </c>
      <c r="AH12" s="19">
        <v>0</v>
      </c>
      <c r="AI12" s="19"/>
      <c r="AJ12" s="19">
        <v>0.20193769761282401</v>
      </c>
      <c r="AK12" s="19">
        <v>0.29267333889721597</v>
      </c>
      <c r="AL12" s="19"/>
      <c r="AM12" s="19">
        <v>0.12560449194700299</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M17"/>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260</v>
      </c>
      <c r="C9" s="17">
        <v>0.33219151298233202</v>
      </c>
      <c r="D9" s="17">
        <v>0.34838643255144502</v>
      </c>
      <c r="E9" s="17">
        <v>0.31775246271222701</v>
      </c>
      <c r="F9" s="17"/>
      <c r="G9" s="17">
        <v>0.38065749550266798</v>
      </c>
      <c r="H9" s="17">
        <v>0.36765867585918299</v>
      </c>
      <c r="I9" s="17">
        <v>0.36313804070051198</v>
      </c>
      <c r="J9" s="17">
        <v>0.341204521754705</v>
      </c>
      <c r="K9" s="17">
        <v>0.30503505723894297</v>
      </c>
      <c r="L9" s="17">
        <v>0.257226577858294</v>
      </c>
      <c r="M9" s="17"/>
      <c r="N9" s="17">
        <v>0.23421692769473201</v>
      </c>
      <c r="O9" s="17">
        <v>0.30515633836783301</v>
      </c>
      <c r="P9" s="17">
        <v>0.35115056360786701</v>
      </c>
      <c r="Q9" s="17">
        <v>0.398984342427876</v>
      </c>
      <c r="R9" s="17">
        <v>0.21296956593181399</v>
      </c>
      <c r="S9" s="17">
        <v>0.34863187772510001</v>
      </c>
      <c r="T9" s="17">
        <v>0.38566183480918398</v>
      </c>
      <c r="U9" s="17">
        <v>0.313286154915903</v>
      </c>
      <c r="V9" s="17">
        <v>0.36985434231644798</v>
      </c>
      <c r="W9" s="17">
        <v>0.39178593142436802</v>
      </c>
      <c r="X9" s="17">
        <v>0.56841950494027305</v>
      </c>
      <c r="Y9" s="17">
        <v>0.33492053238814801</v>
      </c>
      <c r="Z9" s="17">
        <v>0.30000093775623998</v>
      </c>
      <c r="AA9" s="17">
        <v>0.33435545181496301</v>
      </c>
      <c r="AB9" s="17">
        <v>0.268798331414004</v>
      </c>
      <c r="AC9" s="17">
        <v>0.43106463122970901</v>
      </c>
      <c r="AD9" s="17">
        <v>0.58742610513008398</v>
      </c>
      <c r="AE9" s="17">
        <v>0.28838948570955503</v>
      </c>
      <c r="AF9" s="17">
        <v>7.4843583939738598E-2</v>
      </c>
      <c r="AG9" s="17">
        <v>0</v>
      </c>
      <c r="AH9" s="17">
        <v>0.57967926400533598</v>
      </c>
      <c r="AI9" s="17"/>
      <c r="AJ9" s="17">
        <v>0.35431941680145101</v>
      </c>
      <c r="AK9" s="17">
        <v>0.32502828003550499</v>
      </c>
      <c r="AL9" s="17"/>
      <c r="AM9" s="17">
        <v>0.434558999329131</v>
      </c>
    </row>
    <row r="10" spans="2:39" ht="29" x14ac:dyDescent="0.35">
      <c r="B10" s="18" t="s">
        <v>261</v>
      </c>
      <c r="C10" s="17">
        <v>0.23120446111311699</v>
      </c>
      <c r="D10" s="17">
        <v>0.23475324144586501</v>
      </c>
      <c r="E10" s="17">
        <v>0.22862115207411701</v>
      </c>
      <c r="F10" s="17"/>
      <c r="G10" s="17">
        <v>0.263900763667476</v>
      </c>
      <c r="H10" s="17">
        <v>0.25506643593522399</v>
      </c>
      <c r="I10" s="17">
        <v>0.24043792842410999</v>
      </c>
      <c r="J10" s="17">
        <v>0.21851528022417899</v>
      </c>
      <c r="K10" s="17">
        <v>0.194583797181971</v>
      </c>
      <c r="L10" s="17">
        <v>0.22948549356834599</v>
      </c>
      <c r="M10" s="17"/>
      <c r="N10" s="17">
        <v>0.33753985326709202</v>
      </c>
      <c r="O10" s="17">
        <v>0.20928478945834</v>
      </c>
      <c r="P10" s="17">
        <v>0.29508748223838799</v>
      </c>
      <c r="Q10" s="17">
        <v>0.14132109847608901</v>
      </c>
      <c r="R10" s="17">
        <v>0.190096690228716</v>
      </c>
      <c r="S10" s="17">
        <v>0.31979291304539498</v>
      </c>
      <c r="T10" s="17">
        <v>0.24785116765339099</v>
      </c>
      <c r="U10" s="17">
        <v>0.33633101971288498</v>
      </c>
      <c r="V10" s="17">
        <v>0.15562150788207299</v>
      </c>
      <c r="W10" s="17">
        <v>0.160422783358036</v>
      </c>
      <c r="X10" s="17">
        <v>0.35968826277989802</v>
      </c>
      <c r="Y10" s="17">
        <v>0.18568964183315201</v>
      </c>
      <c r="Z10" s="17">
        <v>0.18943958810573699</v>
      </c>
      <c r="AA10" s="17">
        <v>0.29831245088311298</v>
      </c>
      <c r="AB10" s="17">
        <v>0.17870116056520899</v>
      </c>
      <c r="AC10" s="17">
        <v>0.24932914280663501</v>
      </c>
      <c r="AD10" s="17">
        <v>0.14148800335828199</v>
      </c>
      <c r="AE10" s="17">
        <v>0</v>
      </c>
      <c r="AF10" s="17">
        <v>0.64072841248586199</v>
      </c>
      <c r="AG10" s="17">
        <v>0.57209611455819498</v>
      </c>
      <c r="AH10" s="17">
        <v>0.234514156158453</v>
      </c>
      <c r="AI10" s="17"/>
      <c r="AJ10" s="17">
        <v>0.25755460214961901</v>
      </c>
      <c r="AK10" s="17">
        <v>0.220831162821573</v>
      </c>
      <c r="AL10" s="17"/>
      <c r="AM10" s="17">
        <v>0.26792437937959301</v>
      </c>
    </row>
    <row r="11" spans="2:39" ht="29" x14ac:dyDescent="0.35">
      <c r="B11" s="18" t="s">
        <v>262</v>
      </c>
      <c r="C11" s="17">
        <v>0.179842780622681</v>
      </c>
      <c r="D11" s="17">
        <v>0.18545025873158999</v>
      </c>
      <c r="E11" s="17">
        <v>0.17376948288869101</v>
      </c>
      <c r="F11" s="17"/>
      <c r="G11" s="17">
        <v>0.181754087990985</v>
      </c>
      <c r="H11" s="17">
        <v>0.19192211926488201</v>
      </c>
      <c r="I11" s="17">
        <v>0.18665455403720099</v>
      </c>
      <c r="J11" s="17">
        <v>0.159929338131994</v>
      </c>
      <c r="K11" s="17">
        <v>0.16094928202877501</v>
      </c>
      <c r="L11" s="17">
        <v>0.19858335037001901</v>
      </c>
      <c r="M11" s="17"/>
      <c r="N11" s="17">
        <v>0.11628092451316201</v>
      </c>
      <c r="O11" s="17">
        <v>0.23567691447030001</v>
      </c>
      <c r="P11" s="17">
        <v>9.1223893080621302E-2</v>
      </c>
      <c r="Q11" s="17">
        <v>0.147725346107274</v>
      </c>
      <c r="R11" s="17">
        <v>0.27515347693865699</v>
      </c>
      <c r="S11" s="17">
        <v>9.1147492806326003E-2</v>
      </c>
      <c r="T11" s="17">
        <v>0.122856888698695</v>
      </c>
      <c r="U11" s="17">
        <v>2.8627721249744401E-2</v>
      </c>
      <c r="V11" s="17">
        <v>0.30829304914482503</v>
      </c>
      <c r="W11" s="17">
        <v>0.22337361378440901</v>
      </c>
      <c r="X11" s="17">
        <v>0</v>
      </c>
      <c r="Y11" s="17">
        <v>0.31893103423480101</v>
      </c>
      <c r="Z11" s="17">
        <v>0.18099838178569599</v>
      </c>
      <c r="AA11" s="17">
        <v>0.26312940107587102</v>
      </c>
      <c r="AB11" s="17">
        <v>0.25594053357339303</v>
      </c>
      <c r="AC11" s="17">
        <v>3.9503854935197501E-2</v>
      </c>
      <c r="AD11" s="17">
        <v>4.3700215369106801E-2</v>
      </c>
      <c r="AE11" s="17">
        <v>0</v>
      </c>
      <c r="AF11" s="17">
        <v>0.168119046988747</v>
      </c>
      <c r="AG11" s="17">
        <v>0.19625545898315799</v>
      </c>
      <c r="AH11" s="17">
        <v>0.18580657983621099</v>
      </c>
      <c r="AI11" s="17"/>
      <c r="AJ11" s="17">
        <v>0.21971949711673999</v>
      </c>
      <c r="AK11" s="17">
        <v>0.163923189603004</v>
      </c>
      <c r="AL11" s="17"/>
      <c r="AM11" s="17">
        <v>0.17939502623508799</v>
      </c>
    </row>
    <row r="12" spans="2:39" x14ac:dyDescent="0.35">
      <c r="B12" s="18" t="s">
        <v>125</v>
      </c>
      <c r="C12" s="19">
        <v>0.256761245281869</v>
      </c>
      <c r="D12" s="19">
        <v>0.231410067271101</v>
      </c>
      <c r="E12" s="19">
        <v>0.27985690232496502</v>
      </c>
      <c r="F12" s="19"/>
      <c r="G12" s="19">
        <v>0.173687652838871</v>
      </c>
      <c r="H12" s="19">
        <v>0.18535276894071001</v>
      </c>
      <c r="I12" s="19">
        <v>0.20976947683817701</v>
      </c>
      <c r="J12" s="19">
        <v>0.28035085988912201</v>
      </c>
      <c r="K12" s="19">
        <v>0.33943186355031102</v>
      </c>
      <c r="L12" s="19">
        <v>0.31470457820334002</v>
      </c>
      <c r="M12" s="19"/>
      <c r="N12" s="19">
        <v>0.31196229452501301</v>
      </c>
      <c r="O12" s="19">
        <v>0.249881957703528</v>
      </c>
      <c r="P12" s="19">
        <v>0.262538061073124</v>
      </c>
      <c r="Q12" s="19">
        <v>0.31196921298876201</v>
      </c>
      <c r="R12" s="19">
        <v>0.32178026690081202</v>
      </c>
      <c r="S12" s="19">
        <v>0.24042771642317901</v>
      </c>
      <c r="T12" s="19">
        <v>0.24363010883872999</v>
      </c>
      <c r="U12" s="19">
        <v>0.32175510412146802</v>
      </c>
      <c r="V12" s="19">
        <v>0.166231100656654</v>
      </c>
      <c r="W12" s="19">
        <v>0.224417671433186</v>
      </c>
      <c r="X12" s="19">
        <v>7.18922322798283E-2</v>
      </c>
      <c r="Y12" s="19">
        <v>0.160458791543899</v>
      </c>
      <c r="Z12" s="19">
        <v>0.329561092352327</v>
      </c>
      <c r="AA12" s="19">
        <v>0.10420269622605299</v>
      </c>
      <c r="AB12" s="19">
        <v>0.29655997444739401</v>
      </c>
      <c r="AC12" s="19">
        <v>0.28010237102845797</v>
      </c>
      <c r="AD12" s="19">
        <v>0.227385676142527</v>
      </c>
      <c r="AE12" s="19">
        <v>0.71161051429044497</v>
      </c>
      <c r="AF12" s="19">
        <v>0.116308956585652</v>
      </c>
      <c r="AG12" s="19">
        <v>0.231648426458647</v>
      </c>
      <c r="AH12" s="19">
        <v>0</v>
      </c>
      <c r="AI12" s="19"/>
      <c r="AJ12" s="19">
        <v>0.16840648393219099</v>
      </c>
      <c r="AK12" s="19">
        <v>0.290217367539919</v>
      </c>
      <c r="AL12" s="19"/>
      <c r="AM12" s="19">
        <v>0.11812159505618899</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M17"/>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260</v>
      </c>
      <c r="C9" s="17">
        <v>0.42705011802228199</v>
      </c>
      <c r="D9" s="17">
        <v>0.41006201615840598</v>
      </c>
      <c r="E9" s="17">
        <v>0.44372782838775199</v>
      </c>
      <c r="F9" s="17"/>
      <c r="G9" s="17">
        <v>0.50975087155105003</v>
      </c>
      <c r="H9" s="17">
        <v>0.43146964052022202</v>
      </c>
      <c r="I9" s="17">
        <v>0.48283497587049801</v>
      </c>
      <c r="J9" s="17">
        <v>0.437042387503077</v>
      </c>
      <c r="K9" s="17">
        <v>0.37178947413930302</v>
      </c>
      <c r="L9" s="17">
        <v>0.359335577240394</v>
      </c>
      <c r="M9" s="17"/>
      <c r="N9" s="17">
        <v>0.32721044252347498</v>
      </c>
      <c r="O9" s="17">
        <v>0.47794286700642502</v>
      </c>
      <c r="P9" s="17">
        <v>0.46840457186193402</v>
      </c>
      <c r="Q9" s="17">
        <v>0.56986746675267297</v>
      </c>
      <c r="R9" s="17">
        <v>0.373690788087085</v>
      </c>
      <c r="S9" s="17">
        <v>0.41456070227351699</v>
      </c>
      <c r="T9" s="17">
        <v>0.461281918200803</v>
      </c>
      <c r="U9" s="17">
        <v>0.29522621064788201</v>
      </c>
      <c r="V9" s="17">
        <v>0.30947375805914301</v>
      </c>
      <c r="W9" s="17">
        <v>0.35416287545834602</v>
      </c>
      <c r="X9" s="17">
        <v>0.59057372966227895</v>
      </c>
      <c r="Y9" s="17">
        <v>0.42006926040311698</v>
      </c>
      <c r="Z9" s="17">
        <v>0.38240274118358097</v>
      </c>
      <c r="AA9" s="17">
        <v>0.53779616119659501</v>
      </c>
      <c r="AB9" s="17">
        <v>0.32218881903962998</v>
      </c>
      <c r="AC9" s="17">
        <v>0.498853501475641</v>
      </c>
      <c r="AD9" s="17">
        <v>0.256575761460895</v>
      </c>
      <c r="AE9" s="17">
        <v>0.28838948570955503</v>
      </c>
      <c r="AF9" s="17">
        <v>0.34743258758817402</v>
      </c>
      <c r="AG9" s="17">
        <v>0.21206842729387601</v>
      </c>
      <c r="AH9" s="17">
        <v>0.234514156158453</v>
      </c>
      <c r="AI9" s="17"/>
      <c r="AJ9" s="17">
        <v>0.48139815671668001</v>
      </c>
      <c r="AK9" s="17">
        <v>0.40552511871402303</v>
      </c>
      <c r="AL9" s="17"/>
      <c r="AM9" s="17">
        <v>0.57296872764816398</v>
      </c>
    </row>
    <row r="10" spans="2:39" ht="29" x14ac:dyDescent="0.35">
      <c r="B10" s="18" t="s">
        <v>261</v>
      </c>
      <c r="C10" s="17">
        <v>0.22089384275261001</v>
      </c>
      <c r="D10" s="17">
        <v>0.24626011688650901</v>
      </c>
      <c r="E10" s="17">
        <v>0.19718017973885801</v>
      </c>
      <c r="F10" s="17"/>
      <c r="G10" s="17">
        <v>0.21759683432972199</v>
      </c>
      <c r="H10" s="17">
        <v>0.26343265604788102</v>
      </c>
      <c r="I10" s="17">
        <v>0.21023478793484701</v>
      </c>
      <c r="J10" s="17">
        <v>0.18753290583750501</v>
      </c>
      <c r="K10" s="17">
        <v>0.17052132418437599</v>
      </c>
      <c r="L10" s="17">
        <v>0.27824325313454801</v>
      </c>
      <c r="M10" s="17"/>
      <c r="N10" s="17">
        <v>0.20904837289627401</v>
      </c>
      <c r="O10" s="17">
        <v>0.17276530084590999</v>
      </c>
      <c r="P10" s="17">
        <v>0.20809633794791699</v>
      </c>
      <c r="Q10" s="17">
        <v>0.107694758008302</v>
      </c>
      <c r="R10" s="17">
        <v>0.16875832411085301</v>
      </c>
      <c r="S10" s="17">
        <v>0.29381003203553102</v>
      </c>
      <c r="T10" s="17">
        <v>0.26925410233640201</v>
      </c>
      <c r="U10" s="17">
        <v>0.35439096398090603</v>
      </c>
      <c r="V10" s="17">
        <v>0.311831685801366</v>
      </c>
      <c r="W10" s="17">
        <v>0.36032023758180398</v>
      </c>
      <c r="X10" s="17">
        <v>0.18678612562857499</v>
      </c>
      <c r="Y10" s="17">
        <v>0.35656452276933298</v>
      </c>
      <c r="Z10" s="17">
        <v>0.13348194244756501</v>
      </c>
      <c r="AA10" s="17">
        <v>0.19899931708897001</v>
      </c>
      <c r="AB10" s="17">
        <v>0.14869654226834</v>
      </c>
      <c r="AC10" s="17">
        <v>0.204897675451848</v>
      </c>
      <c r="AD10" s="17">
        <v>0.380668572847291</v>
      </c>
      <c r="AE10" s="17">
        <v>0</v>
      </c>
      <c r="AF10" s="17">
        <v>0.196396918915582</v>
      </c>
      <c r="AG10" s="17">
        <v>0.19625545898315799</v>
      </c>
      <c r="AH10" s="17">
        <v>0.38274292192077303</v>
      </c>
      <c r="AI10" s="17"/>
      <c r="AJ10" s="17">
        <v>0.20990706403263201</v>
      </c>
      <c r="AK10" s="17">
        <v>0.23274923519940699</v>
      </c>
      <c r="AL10" s="17"/>
      <c r="AM10" s="17">
        <v>0.23001142746752401</v>
      </c>
    </row>
    <row r="11" spans="2:39" ht="29" x14ac:dyDescent="0.35">
      <c r="B11" s="18" t="s">
        <v>262</v>
      </c>
      <c r="C11" s="17">
        <v>9.3881803601185296E-2</v>
      </c>
      <c r="D11" s="17">
        <v>0.102383833760933</v>
      </c>
      <c r="E11" s="17">
        <v>8.36520163250659E-2</v>
      </c>
      <c r="F11" s="17"/>
      <c r="G11" s="17">
        <v>6.5114668636133105E-2</v>
      </c>
      <c r="H11" s="17">
        <v>8.7787952767414204E-2</v>
      </c>
      <c r="I11" s="17">
        <v>0.100617142071426</v>
      </c>
      <c r="J11" s="17">
        <v>9.2743675325289002E-2</v>
      </c>
      <c r="K11" s="17">
        <v>0.114755545492398</v>
      </c>
      <c r="L11" s="17">
        <v>8.9207015778462004E-2</v>
      </c>
      <c r="M11" s="17"/>
      <c r="N11" s="17">
        <v>4.9338813306977501E-2</v>
      </c>
      <c r="O11" s="17">
        <v>0.11950188880614</v>
      </c>
      <c r="P11" s="17">
        <v>6.9367594855787196E-2</v>
      </c>
      <c r="Q11" s="17">
        <v>5.7584901840584603E-2</v>
      </c>
      <c r="R11" s="17">
        <v>0.139498471500312</v>
      </c>
      <c r="S11" s="17">
        <v>9.1147492806326003E-2</v>
      </c>
      <c r="T11" s="17">
        <v>3.9593120764714003E-2</v>
      </c>
      <c r="U11" s="17">
        <v>0</v>
      </c>
      <c r="V11" s="17">
        <v>2.43460088044814E-2</v>
      </c>
      <c r="W11" s="17">
        <v>0.11168182305565801</v>
      </c>
      <c r="X11" s="17">
        <v>6.2229711533613702E-2</v>
      </c>
      <c r="Y11" s="17">
        <v>0.10495677401672</v>
      </c>
      <c r="Z11" s="17">
        <v>0.14501961357474599</v>
      </c>
      <c r="AA11" s="17">
        <v>0.15900182548838199</v>
      </c>
      <c r="AB11" s="17">
        <v>0.13322077166554</v>
      </c>
      <c r="AC11" s="17">
        <v>2.9024076246329099E-2</v>
      </c>
      <c r="AD11" s="17">
        <v>7.3987297989244805E-2</v>
      </c>
      <c r="AE11" s="17">
        <v>0</v>
      </c>
      <c r="AF11" s="17">
        <v>0.33986153691059101</v>
      </c>
      <c r="AG11" s="17">
        <v>0.30978121658894697</v>
      </c>
      <c r="AH11" s="17">
        <v>0</v>
      </c>
      <c r="AI11" s="17"/>
      <c r="AJ11" s="17">
        <v>0.11752660638087201</v>
      </c>
      <c r="AK11" s="17">
        <v>8.4463612162969701E-2</v>
      </c>
      <c r="AL11" s="17"/>
      <c r="AM11" s="17">
        <v>8.3746248074322793E-2</v>
      </c>
    </row>
    <row r="12" spans="2:39" x14ac:dyDescent="0.35">
      <c r="B12" s="18" t="s">
        <v>125</v>
      </c>
      <c r="C12" s="19">
        <v>0.258174235623923</v>
      </c>
      <c r="D12" s="19">
        <v>0.24129403319415299</v>
      </c>
      <c r="E12" s="19">
        <v>0.275439975548323</v>
      </c>
      <c r="F12" s="19"/>
      <c r="G12" s="19">
        <v>0.20753762548309501</v>
      </c>
      <c r="H12" s="19">
        <v>0.21730975066448299</v>
      </c>
      <c r="I12" s="19">
        <v>0.20631309412322801</v>
      </c>
      <c r="J12" s="19">
        <v>0.28268103133412897</v>
      </c>
      <c r="K12" s="19">
        <v>0.34293365618392302</v>
      </c>
      <c r="L12" s="19">
        <v>0.27321415384659598</v>
      </c>
      <c r="M12" s="19"/>
      <c r="N12" s="19">
        <v>0.41440237127327401</v>
      </c>
      <c r="O12" s="19">
        <v>0.229789943341525</v>
      </c>
      <c r="P12" s="19">
        <v>0.25413149533436202</v>
      </c>
      <c r="Q12" s="19">
        <v>0.26485287339844099</v>
      </c>
      <c r="R12" s="19">
        <v>0.31805241630175002</v>
      </c>
      <c r="S12" s="19">
        <v>0.20048177288462601</v>
      </c>
      <c r="T12" s="19">
        <v>0.22987085869808099</v>
      </c>
      <c r="U12" s="19">
        <v>0.35038282537121201</v>
      </c>
      <c r="V12" s="19">
        <v>0.35434854733500998</v>
      </c>
      <c r="W12" s="19">
        <v>0.17383506390419201</v>
      </c>
      <c r="X12" s="19">
        <v>0.160410433175532</v>
      </c>
      <c r="Y12" s="19">
        <v>0.118409442810829</v>
      </c>
      <c r="Z12" s="19">
        <v>0.339095702794109</v>
      </c>
      <c r="AA12" s="19">
        <v>0.10420269622605299</v>
      </c>
      <c r="AB12" s="19">
        <v>0.39589386702648999</v>
      </c>
      <c r="AC12" s="19">
        <v>0.26722474682618202</v>
      </c>
      <c r="AD12" s="19">
        <v>0.28876836770256897</v>
      </c>
      <c r="AE12" s="19">
        <v>0.71161051429044497</v>
      </c>
      <c r="AF12" s="19">
        <v>0.116308956585652</v>
      </c>
      <c r="AG12" s="19">
        <v>0.281894897134019</v>
      </c>
      <c r="AH12" s="19">
        <v>0.38274292192077303</v>
      </c>
      <c r="AI12" s="19"/>
      <c r="AJ12" s="19">
        <v>0.19116817286981599</v>
      </c>
      <c r="AK12" s="19">
        <v>0.27726203392359899</v>
      </c>
      <c r="AL12" s="19"/>
      <c r="AM12" s="19">
        <v>0.113273596809989</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260</v>
      </c>
      <c r="C9" s="17">
        <v>0.39351633480824999</v>
      </c>
      <c r="D9" s="17">
        <v>0.40463260718881</v>
      </c>
      <c r="E9" s="17">
        <v>0.38421198791784</v>
      </c>
      <c r="F9" s="17"/>
      <c r="G9" s="17">
        <v>0.46317754200244599</v>
      </c>
      <c r="H9" s="17">
        <v>0.43617373306801899</v>
      </c>
      <c r="I9" s="17">
        <v>0.42521311657987698</v>
      </c>
      <c r="J9" s="17">
        <v>0.381808025829452</v>
      </c>
      <c r="K9" s="17">
        <v>0.36679497455877702</v>
      </c>
      <c r="L9" s="17">
        <v>0.31947708423182197</v>
      </c>
      <c r="M9" s="17"/>
      <c r="N9" s="17">
        <v>0.377553261297215</v>
      </c>
      <c r="O9" s="17">
        <v>0.38032577510002302</v>
      </c>
      <c r="P9" s="17">
        <v>0.43803662870339299</v>
      </c>
      <c r="Q9" s="17">
        <v>0.51393824243136399</v>
      </c>
      <c r="R9" s="17">
        <v>0.391140520798064</v>
      </c>
      <c r="S9" s="17">
        <v>0.189046042494879</v>
      </c>
      <c r="T9" s="17">
        <v>0.422382354620915</v>
      </c>
      <c r="U9" s="17">
        <v>0.14807745291551699</v>
      </c>
      <c r="V9" s="17">
        <v>0.17723636329790499</v>
      </c>
      <c r="W9" s="17">
        <v>0.396495912394915</v>
      </c>
      <c r="X9" s="17">
        <v>0.50538181164581797</v>
      </c>
      <c r="Y9" s="17">
        <v>0.49694662137762802</v>
      </c>
      <c r="Z9" s="17">
        <v>0.35744011648477703</v>
      </c>
      <c r="AA9" s="17">
        <v>0.153436155172749</v>
      </c>
      <c r="AB9" s="17">
        <v>0.43444972288177602</v>
      </c>
      <c r="AC9" s="17">
        <v>0.68574587923155605</v>
      </c>
      <c r="AD9" s="17">
        <v>0.45393484590327798</v>
      </c>
      <c r="AE9" s="17">
        <v>0</v>
      </c>
      <c r="AF9" s="17">
        <v>0.34743258758817402</v>
      </c>
      <c r="AG9" s="17">
        <v>0.21206842729387601</v>
      </c>
      <c r="AH9" s="17">
        <v>0</v>
      </c>
      <c r="AI9" s="17"/>
      <c r="AJ9" s="17">
        <v>0.45987724147568598</v>
      </c>
      <c r="AK9" s="17">
        <v>0.365725562798351</v>
      </c>
      <c r="AL9" s="17"/>
      <c r="AM9" s="17">
        <v>0.53332194377840003</v>
      </c>
    </row>
    <row r="10" spans="2:39" ht="29" x14ac:dyDescent="0.35">
      <c r="B10" s="18" t="s">
        <v>261</v>
      </c>
      <c r="C10" s="17">
        <v>0.197794260909573</v>
      </c>
      <c r="D10" s="17">
        <v>0.21550032362837199</v>
      </c>
      <c r="E10" s="17">
        <v>0.18140160205311501</v>
      </c>
      <c r="F10" s="17"/>
      <c r="G10" s="17">
        <v>0.24095589298153</v>
      </c>
      <c r="H10" s="17">
        <v>0.254723901696366</v>
      </c>
      <c r="I10" s="17">
        <v>0.19099176599836001</v>
      </c>
      <c r="J10" s="17">
        <v>0.163898322446209</v>
      </c>
      <c r="K10" s="17">
        <v>0.20728855765791501</v>
      </c>
      <c r="L10" s="17">
        <v>0.15489704286373601</v>
      </c>
      <c r="M10" s="17"/>
      <c r="N10" s="17">
        <v>0.110743995760543</v>
      </c>
      <c r="O10" s="17">
        <v>0.143692190573453</v>
      </c>
      <c r="P10" s="17">
        <v>0.207771813163627</v>
      </c>
      <c r="Q10" s="17">
        <v>0.15368319862450999</v>
      </c>
      <c r="R10" s="17">
        <v>0.14652874124433199</v>
      </c>
      <c r="S10" s="17">
        <v>0.47920422608023799</v>
      </c>
      <c r="T10" s="17">
        <v>0.17929337664916301</v>
      </c>
      <c r="U10" s="17">
        <v>0.33982105455830203</v>
      </c>
      <c r="V10" s="17">
        <v>0.15439154389211401</v>
      </c>
      <c r="W10" s="17">
        <v>0.26770211904373697</v>
      </c>
      <c r="X10" s="17">
        <v>0.27197804364503603</v>
      </c>
      <c r="Y10" s="17">
        <v>0.27639551381665101</v>
      </c>
      <c r="Z10" s="17">
        <v>0.22449413851621</v>
      </c>
      <c r="AA10" s="17">
        <v>0.32623185201425597</v>
      </c>
      <c r="AB10" s="17">
        <v>0.16495908608597201</v>
      </c>
      <c r="AC10" s="17">
        <v>7.0894201061257003E-2</v>
      </c>
      <c r="AD10" s="17">
        <v>0.31867947795419499</v>
      </c>
      <c r="AE10" s="17">
        <v>0.28838948570955503</v>
      </c>
      <c r="AF10" s="17">
        <v>0.36813940883742702</v>
      </c>
      <c r="AG10" s="17">
        <v>0.51063358681917403</v>
      </c>
      <c r="AH10" s="17">
        <v>0.80306365791543699</v>
      </c>
      <c r="AI10" s="17"/>
      <c r="AJ10" s="17">
        <v>0.19667678836292299</v>
      </c>
      <c r="AK10" s="17">
        <v>0.200752271396132</v>
      </c>
      <c r="AL10" s="17"/>
      <c r="AM10" s="17">
        <v>0.20810274311687499</v>
      </c>
    </row>
    <row r="11" spans="2:39" ht="29" x14ac:dyDescent="0.35">
      <c r="B11" s="18" t="s">
        <v>262</v>
      </c>
      <c r="C11" s="17">
        <v>0.113459896406536</v>
      </c>
      <c r="D11" s="17">
        <v>0.113083256912188</v>
      </c>
      <c r="E11" s="17">
        <v>0.11292853214831999</v>
      </c>
      <c r="F11" s="17"/>
      <c r="G11" s="17">
        <v>7.00764827339595E-2</v>
      </c>
      <c r="H11" s="17">
        <v>0.10829379612015</v>
      </c>
      <c r="I11" s="17">
        <v>0.121043808014013</v>
      </c>
      <c r="J11" s="17">
        <v>0.12719330508694501</v>
      </c>
      <c r="K11" s="17">
        <v>4.5809346752996499E-2</v>
      </c>
      <c r="L11" s="17">
        <v>0.185882087571136</v>
      </c>
      <c r="M11" s="17"/>
      <c r="N11" s="17">
        <v>0.14122286115260199</v>
      </c>
      <c r="O11" s="17">
        <v>0.178012534600343</v>
      </c>
      <c r="P11" s="17">
        <v>5.7281873724629E-2</v>
      </c>
      <c r="Q11" s="17">
        <v>2.74407245609571E-2</v>
      </c>
      <c r="R11" s="17">
        <v>0.119137579852993</v>
      </c>
      <c r="S11" s="17">
        <v>5.8652448005784202E-2</v>
      </c>
      <c r="T11" s="17">
        <v>0.147950671692124</v>
      </c>
      <c r="U11" s="17">
        <v>0</v>
      </c>
      <c r="V11" s="17">
        <v>0.19951377104579601</v>
      </c>
      <c r="W11" s="17">
        <v>0.11898391570545901</v>
      </c>
      <c r="X11" s="17">
        <v>6.2229711533613702E-2</v>
      </c>
      <c r="Y11" s="17">
        <v>3.4918665746720701E-2</v>
      </c>
      <c r="Z11" s="17">
        <v>6.2098249548187497E-2</v>
      </c>
      <c r="AA11" s="17">
        <v>0.146096468079707</v>
      </c>
      <c r="AB11" s="17">
        <v>0.15239156508107601</v>
      </c>
      <c r="AC11" s="17">
        <v>0</v>
      </c>
      <c r="AD11" s="17">
        <v>6.1382691560042599E-2</v>
      </c>
      <c r="AE11" s="17">
        <v>0</v>
      </c>
      <c r="AF11" s="17">
        <v>0.168119046988747</v>
      </c>
      <c r="AG11" s="17">
        <v>0</v>
      </c>
      <c r="AH11" s="17">
        <v>0.19693634208456301</v>
      </c>
      <c r="AI11" s="17"/>
      <c r="AJ11" s="17">
        <v>0.12162338572673601</v>
      </c>
      <c r="AK11" s="17">
        <v>0.11252966133797</v>
      </c>
      <c r="AL11" s="17"/>
      <c r="AM11" s="17">
        <v>0.106137944225312</v>
      </c>
    </row>
    <row r="12" spans="2:39" x14ac:dyDescent="0.35">
      <c r="B12" s="18" t="s">
        <v>125</v>
      </c>
      <c r="C12" s="19">
        <v>0.29522950787564101</v>
      </c>
      <c r="D12" s="19">
        <v>0.26678381227063103</v>
      </c>
      <c r="E12" s="19">
        <v>0.321457877880725</v>
      </c>
      <c r="F12" s="19"/>
      <c r="G12" s="19">
        <v>0.22579008228206501</v>
      </c>
      <c r="H12" s="19">
        <v>0.20080856911546499</v>
      </c>
      <c r="I12" s="19">
        <v>0.26275130940775099</v>
      </c>
      <c r="J12" s="19">
        <v>0.32710034663739301</v>
      </c>
      <c r="K12" s="19">
        <v>0.38010712103031202</v>
      </c>
      <c r="L12" s="19">
        <v>0.33974378533330601</v>
      </c>
      <c r="M12" s="19"/>
      <c r="N12" s="19">
        <v>0.37047988178963998</v>
      </c>
      <c r="O12" s="19">
        <v>0.29796949972617998</v>
      </c>
      <c r="P12" s="19">
        <v>0.29690968440835103</v>
      </c>
      <c r="Q12" s="19">
        <v>0.30493783438316902</v>
      </c>
      <c r="R12" s="19">
        <v>0.34319315810461098</v>
      </c>
      <c r="S12" s="19">
        <v>0.273097283419099</v>
      </c>
      <c r="T12" s="19">
        <v>0.25037359703779799</v>
      </c>
      <c r="U12" s="19">
        <v>0.51210149252618098</v>
      </c>
      <c r="V12" s="19">
        <v>0.46885832176418502</v>
      </c>
      <c r="W12" s="19">
        <v>0.21681805285588901</v>
      </c>
      <c r="X12" s="19">
        <v>0.160410433175532</v>
      </c>
      <c r="Y12" s="19">
        <v>0.191739199059</v>
      </c>
      <c r="Z12" s="19">
        <v>0.35596749545082601</v>
      </c>
      <c r="AA12" s="19">
        <v>0.37423552473328697</v>
      </c>
      <c r="AB12" s="19">
        <v>0.24819962595117601</v>
      </c>
      <c r="AC12" s="19">
        <v>0.24335991970718701</v>
      </c>
      <c r="AD12" s="19">
        <v>0.166002984582484</v>
      </c>
      <c r="AE12" s="19">
        <v>0.71161051429044497</v>
      </c>
      <c r="AF12" s="19">
        <v>0.116308956585652</v>
      </c>
      <c r="AG12" s="19">
        <v>0.27729798588694998</v>
      </c>
      <c r="AH12" s="19">
        <v>0</v>
      </c>
      <c r="AI12" s="19"/>
      <c r="AJ12" s="19">
        <v>0.221822584434655</v>
      </c>
      <c r="AK12" s="19">
        <v>0.32099250446754701</v>
      </c>
      <c r="AL12" s="19"/>
      <c r="AM12" s="19">
        <v>0.152437368879413</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ht="58" x14ac:dyDescent="0.35">
      <c r="B9" s="18" t="s">
        <v>270</v>
      </c>
      <c r="C9" s="17">
        <v>0.566720857861439</v>
      </c>
      <c r="D9" s="17">
        <v>0.53499032460669704</v>
      </c>
      <c r="E9" s="17">
        <v>0.59816315655050201</v>
      </c>
      <c r="F9" s="17"/>
      <c r="G9" s="17">
        <v>0.57415525039559401</v>
      </c>
      <c r="H9" s="17">
        <v>0.57050741913135605</v>
      </c>
      <c r="I9" s="17">
        <v>0.62052888453966804</v>
      </c>
      <c r="J9" s="17">
        <v>0.60401188202522504</v>
      </c>
      <c r="K9" s="17">
        <v>0.50189425514729802</v>
      </c>
      <c r="L9" s="17">
        <v>0.52643801209710495</v>
      </c>
      <c r="M9" s="17"/>
      <c r="N9" s="17">
        <v>0.57366692843174305</v>
      </c>
      <c r="O9" s="17">
        <v>0.54856768179854198</v>
      </c>
      <c r="P9" s="17">
        <v>0.58276583257997505</v>
      </c>
      <c r="Q9" s="17">
        <v>0.62166243503318297</v>
      </c>
      <c r="R9" s="17">
        <v>0.59771835437101295</v>
      </c>
      <c r="S9" s="17">
        <v>0.73892224512520299</v>
      </c>
      <c r="T9" s="17">
        <v>0.62465343786962901</v>
      </c>
      <c r="U9" s="17">
        <v>0.30370616681618301</v>
      </c>
      <c r="V9" s="17">
        <v>0.63967554543292604</v>
      </c>
      <c r="W9" s="17">
        <v>0.49448355087308399</v>
      </c>
      <c r="X9" s="17">
        <v>0.53265436151862799</v>
      </c>
      <c r="Y9" s="17">
        <v>0.71623323031186104</v>
      </c>
      <c r="Z9" s="17">
        <v>0.62536173309022902</v>
      </c>
      <c r="AA9" s="17">
        <v>0.53387602920742905</v>
      </c>
      <c r="AB9" s="17">
        <v>0.60555004312330596</v>
      </c>
      <c r="AC9" s="17">
        <v>0.67814087909739595</v>
      </c>
      <c r="AD9" s="17">
        <v>0.42654172644550598</v>
      </c>
      <c r="AE9" s="17">
        <v>0.41021752798031502</v>
      </c>
      <c r="AF9" s="17">
        <v>0.40960478148334001</v>
      </c>
      <c r="AG9" s="17">
        <v>0.52644655512989202</v>
      </c>
      <c r="AH9" s="17">
        <v>0.234514156158453</v>
      </c>
      <c r="AI9" s="17"/>
      <c r="AJ9" s="17">
        <v>0.66004412830402104</v>
      </c>
      <c r="AK9" s="17">
        <v>0.524002150368992</v>
      </c>
      <c r="AL9" s="17"/>
      <c r="AM9" s="17">
        <v>0.66718993946558502</v>
      </c>
    </row>
    <row r="10" spans="2:39" ht="72.5" x14ac:dyDescent="0.35">
      <c r="B10" s="18" t="s">
        <v>271</v>
      </c>
      <c r="C10" s="17">
        <v>0.28000647457700101</v>
      </c>
      <c r="D10" s="17">
        <v>0.32262881724171499</v>
      </c>
      <c r="E10" s="17">
        <v>0.239826812358228</v>
      </c>
      <c r="F10" s="17"/>
      <c r="G10" s="17">
        <v>0.34567108257073098</v>
      </c>
      <c r="H10" s="17">
        <v>0.34604767545863502</v>
      </c>
      <c r="I10" s="17">
        <v>0.22315607488368799</v>
      </c>
      <c r="J10" s="17">
        <v>0.18887051205522001</v>
      </c>
      <c r="K10" s="17">
        <v>0.25014181958304299</v>
      </c>
      <c r="L10" s="17">
        <v>0.36510064070868897</v>
      </c>
      <c r="M10" s="17"/>
      <c r="N10" s="17">
        <v>0.26594268662681397</v>
      </c>
      <c r="O10" s="17">
        <v>0.28098921947914801</v>
      </c>
      <c r="P10" s="17">
        <v>0.26092533596959</v>
      </c>
      <c r="Q10" s="17">
        <v>0.27842715210590402</v>
      </c>
      <c r="R10" s="17">
        <v>0.239313625074489</v>
      </c>
      <c r="S10" s="17">
        <v>0.26107775487479701</v>
      </c>
      <c r="T10" s="17">
        <v>0.21586628804862801</v>
      </c>
      <c r="U10" s="17">
        <v>0.26553500217190701</v>
      </c>
      <c r="V10" s="17">
        <v>0.20130358735596801</v>
      </c>
      <c r="W10" s="17">
        <v>0.33135318532486402</v>
      </c>
      <c r="X10" s="17">
        <v>0.46734563848137201</v>
      </c>
      <c r="Y10" s="17">
        <v>0.28376676968813902</v>
      </c>
      <c r="Z10" s="17">
        <v>0.169808303340658</v>
      </c>
      <c r="AA10" s="17">
        <v>0.40643527909833099</v>
      </c>
      <c r="AB10" s="17">
        <v>0.18953498544654099</v>
      </c>
      <c r="AC10" s="17">
        <v>0.212150295338805</v>
      </c>
      <c r="AD10" s="17">
        <v>0.321085315762283</v>
      </c>
      <c r="AE10" s="17">
        <v>0.28838948570955503</v>
      </c>
      <c r="AF10" s="17">
        <v>0.59039521851665999</v>
      </c>
      <c r="AG10" s="17">
        <v>0.47355344487010798</v>
      </c>
      <c r="AH10" s="17">
        <v>0.76548584384154705</v>
      </c>
      <c r="AI10" s="17"/>
      <c r="AJ10" s="17">
        <v>0.25265370170664098</v>
      </c>
      <c r="AK10" s="17">
        <v>0.299989964985035</v>
      </c>
      <c r="AL10" s="17"/>
      <c r="AM10" s="17">
        <v>0.26942391563837997</v>
      </c>
    </row>
    <row r="11" spans="2:39" x14ac:dyDescent="0.35">
      <c r="B11" s="18" t="s">
        <v>71</v>
      </c>
      <c r="C11" s="17">
        <v>6.5416298735730405E-2</v>
      </c>
      <c r="D11" s="17">
        <v>5.9082777252905103E-2</v>
      </c>
      <c r="E11" s="17">
        <v>6.9424768025540901E-2</v>
      </c>
      <c r="F11" s="17"/>
      <c r="G11" s="17">
        <v>5.5144631831139997E-2</v>
      </c>
      <c r="H11" s="17">
        <v>3.24639875899424E-2</v>
      </c>
      <c r="I11" s="17">
        <v>7.5514157192267201E-2</v>
      </c>
      <c r="J11" s="17">
        <v>8.5200671085621807E-2</v>
      </c>
      <c r="K11" s="17">
        <v>7.5880430532951196E-2</v>
      </c>
      <c r="L11" s="17">
        <v>5.9725566123158699E-2</v>
      </c>
      <c r="M11" s="17"/>
      <c r="N11" s="17">
        <v>6.3673905492379806E-2</v>
      </c>
      <c r="O11" s="17">
        <v>8.7776687088680999E-2</v>
      </c>
      <c r="P11" s="17">
        <v>6.8033049619615302E-2</v>
      </c>
      <c r="Q11" s="17">
        <v>4.6475580562688697E-2</v>
      </c>
      <c r="R11" s="17">
        <v>6.2632875072240093E-2</v>
      </c>
      <c r="S11" s="17">
        <v>0</v>
      </c>
      <c r="T11" s="17">
        <v>9.8706404418230698E-2</v>
      </c>
      <c r="U11" s="17">
        <v>4.4488254205779398E-2</v>
      </c>
      <c r="V11" s="17">
        <v>5.1236196720197899E-2</v>
      </c>
      <c r="W11" s="17">
        <v>7.1876889323023593E-2</v>
      </c>
      <c r="X11" s="17">
        <v>0</v>
      </c>
      <c r="Y11" s="17">
        <v>0</v>
      </c>
      <c r="Z11" s="17">
        <v>7.17690402521904E-2</v>
      </c>
      <c r="AA11" s="17">
        <v>5.9688691694239598E-2</v>
      </c>
      <c r="AB11" s="17">
        <v>5.38680024381799E-2</v>
      </c>
      <c r="AC11" s="17">
        <v>0</v>
      </c>
      <c r="AD11" s="17">
        <v>0.11451537457467199</v>
      </c>
      <c r="AE11" s="17">
        <v>0</v>
      </c>
      <c r="AF11" s="17">
        <v>0</v>
      </c>
      <c r="AG11" s="17">
        <v>0</v>
      </c>
      <c r="AH11" s="17">
        <v>0</v>
      </c>
      <c r="AI11" s="17"/>
      <c r="AJ11" s="17">
        <v>4.5325196542571999E-2</v>
      </c>
      <c r="AK11" s="17">
        <v>7.0398779769217407E-2</v>
      </c>
      <c r="AL11" s="17"/>
      <c r="AM11" s="17">
        <v>2.4457704477237999E-2</v>
      </c>
    </row>
    <row r="12" spans="2:39" x14ac:dyDescent="0.35">
      <c r="B12" s="18" t="s">
        <v>62</v>
      </c>
      <c r="C12" s="19">
        <v>8.7856368825829298E-2</v>
      </c>
      <c r="D12" s="19">
        <v>8.3298080898682306E-2</v>
      </c>
      <c r="E12" s="19">
        <v>9.2585263065728701E-2</v>
      </c>
      <c r="F12" s="19"/>
      <c r="G12" s="19">
        <v>2.5029035202535199E-2</v>
      </c>
      <c r="H12" s="19">
        <v>5.09809178200663E-2</v>
      </c>
      <c r="I12" s="19">
        <v>8.0800883384376507E-2</v>
      </c>
      <c r="J12" s="19">
        <v>0.121916934833934</v>
      </c>
      <c r="K12" s="19">
        <v>0.172083494736707</v>
      </c>
      <c r="L12" s="19">
        <v>4.8735781071047403E-2</v>
      </c>
      <c r="M12" s="19"/>
      <c r="N12" s="19">
        <v>9.67164794490631E-2</v>
      </c>
      <c r="O12" s="19">
        <v>8.2666411633629297E-2</v>
      </c>
      <c r="P12" s="19">
        <v>8.8275781830819397E-2</v>
      </c>
      <c r="Q12" s="19">
        <v>5.3434832298224502E-2</v>
      </c>
      <c r="R12" s="19">
        <v>0.100335145482258</v>
      </c>
      <c r="S12" s="19">
        <v>0</v>
      </c>
      <c r="T12" s="19">
        <v>6.0773869663512198E-2</v>
      </c>
      <c r="U12" s="19">
        <v>0.38627057680613103</v>
      </c>
      <c r="V12" s="19">
        <v>0.10778467049090799</v>
      </c>
      <c r="W12" s="19">
        <v>0.102286374479029</v>
      </c>
      <c r="X12" s="19">
        <v>0</v>
      </c>
      <c r="Y12" s="19">
        <v>0</v>
      </c>
      <c r="Z12" s="19">
        <v>0.13306092331692199</v>
      </c>
      <c r="AA12" s="19">
        <v>0</v>
      </c>
      <c r="AB12" s="19">
        <v>0.15104696899197301</v>
      </c>
      <c r="AC12" s="19">
        <v>0.109708825563799</v>
      </c>
      <c r="AD12" s="19">
        <v>0.13785758321753899</v>
      </c>
      <c r="AE12" s="19">
        <v>0.30139298631012901</v>
      </c>
      <c r="AF12" s="19">
        <v>0</v>
      </c>
      <c r="AG12" s="19">
        <v>0</v>
      </c>
      <c r="AH12" s="19">
        <v>0</v>
      </c>
      <c r="AI12" s="19"/>
      <c r="AJ12" s="19">
        <v>4.1976973446766298E-2</v>
      </c>
      <c r="AK12" s="19">
        <v>0.105609104876755</v>
      </c>
      <c r="AL12" s="19"/>
      <c r="AM12" s="19">
        <v>3.8928440418796999E-2</v>
      </c>
    </row>
    <row r="13" spans="2:39" x14ac:dyDescent="0.35">
      <c r="B13" s="16"/>
    </row>
    <row r="14" spans="2:39" x14ac:dyDescent="0.35">
      <c r="B14" t="s">
        <v>66</v>
      </c>
    </row>
    <row r="15" spans="2:39" x14ac:dyDescent="0.35">
      <c r="B15" t="s">
        <v>67</v>
      </c>
    </row>
    <row r="17" spans="2:2" x14ac:dyDescent="0.35">
      <c r="B17"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ht="43.5" x14ac:dyDescent="0.35">
      <c r="B9" s="18" t="s">
        <v>273</v>
      </c>
      <c r="C9" s="17">
        <v>0.29651250682043701</v>
      </c>
      <c r="D9" s="17">
        <v>0.29167521667113699</v>
      </c>
      <c r="E9" s="17">
        <v>0.30227602945666798</v>
      </c>
      <c r="F9" s="17"/>
      <c r="G9" s="17">
        <v>0.40020713128563901</v>
      </c>
      <c r="H9" s="17">
        <v>0.361547531984583</v>
      </c>
      <c r="I9" s="17">
        <v>0.302383868410533</v>
      </c>
      <c r="J9" s="17">
        <v>0.24299186324848801</v>
      </c>
      <c r="K9" s="17">
        <v>0.24464059168479199</v>
      </c>
      <c r="L9" s="17">
        <v>0.27705080307290803</v>
      </c>
      <c r="M9" s="17"/>
      <c r="N9" s="17">
        <v>0.231820602902954</v>
      </c>
      <c r="O9" s="17">
        <v>0.31048184823705399</v>
      </c>
      <c r="P9" s="17">
        <v>0.32873063146138298</v>
      </c>
      <c r="Q9" s="17">
        <v>0.38981142551360798</v>
      </c>
      <c r="R9" s="17">
        <v>0.21644737913664899</v>
      </c>
      <c r="S9" s="17">
        <v>0.300993246216542</v>
      </c>
      <c r="T9" s="17">
        <v>0.27003457921831198</v>
      </c>
      <c r="U9" s="17">
        <v>0.25420511781654198</v>
      </c>
      <c r="V9" s="17">
        <v>0.420107920699618</v>
      </c>
      <c r="W9" s="17">
        <v>0.33254500929519198</v>
      </c>
      <c r="X9" s="17">
        <v>0.29789168930854398</v>
      </c>
      <c r="Y9" s="17">
        <v>0.32990352723467697</v>
      </c>
      <c r="Z9" s="17">
        <v>0.167670515753234</v>
      </c>
      <c r="AA9" s="17">
        <v>0.28042286273612099</v>
      </c>
      <c r="AB9" s="17">
        <v>0.199719534095952</v>
      </c>
      <c r="AC9" s="17">
        <v>0.53299595456201398</v>
      </c>
      <c r="AD9" s="17">
        <v>0.137371413521472</v>
      </c>
      <c r="AE9" s="17">
        <v>0.41021752798031502</v>
      </c>
      <c r="AF9" s="17">
        <v>0.168119046988747</v>
      </c>
      <c r="AG9" s="17">
        <v>0.57209611455819498</v>
      </c>
      <c r="AH9" s="17">
        <v>0.57967926400533598</v>
      </c>
      <c r="AI9" s="17"/>
      <c r="AJ9" s="17">
        <v>0.31883416147084698</v>
      </c>
      <c r="AK9" s="17">
        <v>0.29078838786126898</v>
      </c>
      <c r="AL9" s="17"/>
      <c r="AM9" s="17">
        <v>0.34522717220052102</v>
      </c>
    </row>
    <row r="10" spans="2:39" ht="58" x14ac:dyDescent="0.35">
      <c r="B10" s="18" t="s">
        <v>274</v>
      </c>
      <c r="C10" s="17">
        <v>0.28711324188378601</v>
      </c>
      <c r="D10" s="17">
        <v>0.27963854409326</v>
      </c>
      <c r="E10" s="17">
        <v>0.29539208213631202</v>
      </c>
      <c r="F10" s="17"/>
      <c r="G10" s="17">
        <v>0.373704629927753</v>
      </c>
      <c r="H10" s="17">
        <v>0.36417997864905099</v>
      </c>
      <c r="I10" s="17">
        <v>0.28175924436205402</v>
      </c>
      <c r="J10" s="17">
        <v>0.33510016865495401</v>
      </c>
      <c r="K10" s="17">
        <v>0.228323112262029</v>
      </c>
      <c r="L10" s="17">
        <v>0.18526157951352501</v>
      </c>
      <c r="M10" s="17"/>
      <c r="N10" s="17">
        <v>0.198440560284489</v>
      </c>
      <c r="O10" s="17">
        <v>0.26336704400765298</v>
      </c>
      <c r="P10" s="17">
        <v>0.30531615224361303</v>
      </c>
      <c r="Q10" s="17">
        <v>0.33619439884027102</v>
      </c>
      <c r="R10" s="17">
        <v>0.293861263070268</v>
      </c>
      <c r="S10" s="17">
        <v>0.31006125688936698</v>
      </c>
      <c r="T10" s="17">
        <v>0.27952635817281701</v>
      </c>
      <c r="U10" s="17">
        <v>0.15421131736691901</v>
      </c>
      <c r="V10" s="17">
        <v>0.20402150554254</v>
      </c>
      <c r="W10" s="17">
        <v>0.28410540057936101</v>
      </c>
      <c r="X10" s="17">
        <v>0.38840785016943602</v>
      </c>
      <c r="Y10" s="17">
        <v>0.30698064409272402</v>
      </c>
      <c r="Z10" s="17">
        <v>0.41669968746445901</v>
      </c>
      <c r="AA10" s="17">
        <v>0.45186734163069697</v>
      </c>
      <c r="AB10" s="17">
        <v>0.208705778862078</v>
      </c>
      <c r="AC10" s="17">
        <v>0.47887419237589901</v>
      </c>
      <c r="AD10" s="17">
        <v>0.202377596344508</v>
      </c>
      <c r="AE10" s="17">
        <v>0.41021752798031502</v>
      </c>
      <c r="AF10" s="17">
        <v>0.24218956334250499</v>
      </c>
      <c r="AG10" s="17">
        <v>0.639972312735681</v>
      </c>
      <c r="AH10" s="17">
        <v>0</v>
      </c>
      <c r="AI10" s="17"/>
      <c r="AJ10" s="17">
        <v>0.32713528554575799</v>
      </c>
      <c r="AK10" s="17">
        <v>0.26830411201319199</v>
      </c>
      <c r="AL10" s="17"/>
      <c r="AM10" s="17">
        <v>0.34198965841900902</v>
      </c>
    </row>
    <row r="11" spans="2:39" ht="29" x14ac:dyDescent="0.35">
      <c r="B11" s="18" t="s">
        <v>275</v>
      </c>
      <c r="C11" s="17">
        <v>0.28160628303524898</v>
      </c>
      <c r="D11" s="17">
        <v>0.29987615787722299</v>
      </c>
      <c r="E11" s="17">
        <v>0.26262137522217299</v>
      </c>
      <c r="F11" s="17"/>
      <c r="G11" s="17">
        <v>0.34024730551659499</v>
      </c>
      <c r="H11" s="17">
        <v>0.28711578558510997</v>
      </c>
      <c r="I11" s="17">
        <v>0.33675616764407901</v>
      </c>
      <c r="J11" s="17">
        <v>0.28632335705614498</v>
      </c>
      <c r="K11" s="17">
        <v>0.242964263371862</v>
      </c>
      <c r="L11" s="17">
        <v>0.216398349350365</v>
      </c>
      <c r="M11" s="17"/>
      <c r="N11" s="17">
        <v>0.27946050667622302</v>
      </c>
      <c r="O11" s="17">
        <v>0.25826076377100898</v>
      </c>
      <c r="P11" s="17">
        <v>0.24718550928654501</v>
      </c>
      <c r="Q11" s="17">
        <v>0.358628666594701</v>
      </c>
      <c r="R11" s="17">
        <v>0.337828722789485</v>
      </c>
      <c r="S11" s="17">
        <v>0.27054806977163298</v>
      </c>
      <c r="T11" s="17">
        <v>0.20568865812906301</v>
      </c>
      <c r="U11" s="17">
        <v>0.23196843425536801</v>
      </c>
      <c r="V11" s="17">
        <v>0.28097765607785002</v>
      </c>
      <c r="W11" s="17">
        <v>0.24914710934235501</v>
      </c>
      <c r="X11" s="17">
        <v>0.42093391380279099</v>
      </c>
      <c r="Y11" s="17">
        <v>0.157509966132381</v>
      </c>
      <c r="Z11" s="17">
        <v>0.44519448626387698</v>
      </c>
      <c r="AA11" s="17">
        <v>0.25472757050019901</v>
      </c>
      <c r="AB11" s="17">
        <v>0.326542176046903</v>
      </c>
      <c r="AC11" s="17">
        <v>0.33372396670561699</v>
      </c>
      <c r="AD11" s="17">
        <v>0.38921557458060302</v>
      </c>
      <c r="AE11" s="17">
        <v>0.58978247201968503</v>
      </c>
      <c r="AF11" s="17">
        <v>0.19200040839650501</v>
      </c>
      <c r="AG11" s="17">
        <v>0.31437812783601599</v>
      </c>
      <c r="AH11" s="17">
        <v>0.42032073599466402</v>
      </c>
      <c r="AI11" s="17"/>
      <c r="AJ11" s="17">
        <v>0.34762371786708701</v>
      </c>
      <c r="AK11" s="17">
        <v>0.25258526058217501</v>
      </c>
      <c r="AL11" s="17"/>
      <c r="AM11" s="17">
        <v>0.310324179590177</v>
      </c>
    </row>
    <row r="12" spans="2:39" ht="72.5" x14ac:dyDescent="0.35">
      <c r="B12" s="18" t="s">
        <v>276</v>
      </c>
      <c r="C12" s="17">
        <v>0.28026604037241898</v>
      </c>
      <c r="D12" s="17">
        <v>0.294630196169829</v>
      </c>
      <c r="E12" s="17">
        <v>0.267406572868221</v>
      </c>
      <c r="F12" s="17"/>
      <c r="G12" s="17">
        <v>0.41086486768977198</v>
      </c>
      <c r="H12" s="17">
        <v>0.38285265565923698</v>
      </c>
      <c r="I12" s="17">
        <v>0.29918110809854498</v>
      </c>
      <c r="J12" s="17">
        <v>0.25691815525953599</v>
      </c>
      <c r="K12" s="17">
        <v>0.22279152294617799</v>
      </c>
      <c r="L12" s="17">
        <v>0.173922382814299</v>
      </c>
      <c r="M12" s="17"/>
      <c r="N12" s="17">
        <v>0.30842698498349502</v>
      </c>
      <c r="O12" s="17">
        <v>0.28887767424427402</v>
      </c>
      <c r="P12" s="17">
        <v>0.30790642735465601</v>
      </c>
      <c r="Q12" s="17">
        <v>0.29949296830891498</v>
      </c>
      <c r="R12" s="17">
        <v>0.27788896853439099</v>
      </c>
      <c r="S12" s="17">
        <v>0.25126938135059301</v>
      </c>
      <c r="T12" s="17">
        <v>0.27358571624487399</v>
      </c>
      <c r="U12" s="17">
        <v>0.209709309671089</v>
      </c>
      <c r="V12" s="17">
        <v>0.36389743487633402</v>
      </c>
      <c r="W12" s="17">
        <v>0.23071904495212101</v>
      </c>
      <c r="X12" s="17">
        <v>0.18678612562857499</v>
      </c>
      <c r="Y12" s="17">
        <v>0.32193866638499802</v>
      </c>
      <c r="Z12" s="17">
        <v>0.216690228235385</v>
      </c>
      <c r="AA12" s="17">
        <v>0.19958169288886199</v>
      </c>
      <c r="AB12" s="17">
        <v>0.199719534095952</v>
      </c>
      <c r="AC12" s="17">
        <v>0.46031458607169701</v>
      </c>
      <c r="AD12" s="17">
        <v>0.213836103730253</v>
      </c>
      <c r="AE12" s="17">
        <v>0.71161051429044497</v>
      </c>
      <c r="AF12" s="17">
        <v>0.168119046988747</v>
      </c>
      <c r="AG12" s="17">
        <v>0.836227771718839</v>
      </c>
      <c r="AH12" s="17">
        <v>0</v>
      </c>
      <c r="AI12" s="17"/>
      <c r="AJ12" s="17">
        <v>0.35087994812871698</v>
      </c>
      <c r="AK12" s="17">
        <v>0.24968931241209699</v>
      </c>
      <c r="AL12" s="17"/>
      <c r="AM12" s="17">
        <v>0.33508700214098203</v>
      </c>
    </row>
    <row r="13" spans="2:39" ht="72.5" x14ac:dyDescent="0.35">
      <c r="B13" s="18" t="s">
        <v>277</v>
      </c>
      <c r="C13" s="17">
        <v>0.27097751732741898</v>
      </c>
      <c r="D13" s="17">
        <v>0.25806238968977102</v>
      </c>
      <c r="E13" s="17">
        <v>0.28445686582541702</v>
      </c>
      <c r="F13" s="17"/>
      <c r="G13" s="17">
        <v>0.29286843053601203</v>
      </c>
      <c r="H13" s="17">
        <v>0.29602240961942899</v>
      </c>
      <c r="I13" s="17">
        <v>0.26790216667850197</v>
      </c>
      <c r="J13" s="17">
        <v>0.24702203348662299</v>
      </c>
      <c r="K13" s="17">
        <v>0.22523400575295899</v>
      </c>
      <c r="L13" s="17">
        <v>0.30757876797946299</v>
      </c>
      <c r="M13" s="17"/>
      <c r="N13" s="17">
        <v>0.35479936648745702</v>
      </c>
      <c r="O13" s="17">
        <v>0.23905320286071799</v>
      </c>
      <c r="P13" s="17">
        <v>0.24279739295554101</v>
      </c>
      <c r="Q13" s="17">
        <v>0.139413391369859</v>
      </c>
      <c r="R13" s="17">
        <v>0.31922862354171899</v>
      </c>
      <c r="S13" s="17">
        <v>0.31757486579219202</v>
      </c>
      <c r="T13" s="17">
        <v>0.324288266061249</v>
      </c>
      <c r="U13" s="17">
        <v>0.254730489456854</v>
      </c>
      <c r="V13" s="17">
        <v>0.23440543409727199</v>
      </c>
      <c r="W13" s="17">
        <v>0.28715042066163698</v>
      </c>
      <c r="X13" s="17">
        <v>0.27160319994645399</v>
      </c>
      <c r="Y13" s="17">
        <v>0.39775968355000801</v>
      </c>
      <c r="Z13" s="17">
        <v>0.16608239818964199</v>
      </c>
      <c r="AA13" s="17">
        <v>0.16341476159701299</v>
      </c>
      <c r="AB13" s="17">
        <v>0.19521418134701499</v>
      </c>
      <c r="AC13" s="17">
        <v>0.53108387359522902</v>
      </c>
      <c r="AD13" s="17">
        <v>0.336438428154961</v>
      </c>
      <c r="AE13" s="17">
        <v>0.58978247201968503</v>
      </c>
      <c r="AF13" s="17">
        <v>0.242962630928486</v>
      </c>
      <c r="AG13" s="17">
        <v>0.60457934526019197</v>
      </c>
      <c r="AH13" s="17">
        <v>0.37161315967242098</v>
      </c>
      <c r="AI13" s="17"/>
      <c r="AJ13" s="17">
        <v>0.30161041710000502</v>
      </c>
      <c r="AK13" s="17">
        <v>0.26218558090327698</v>
      </c>
      <c r="AL13" s="17"/>
      <c r="AM13" s="17">
        <v>0.30875710232831599</v>
      </c>
    </row>
    <row r="14" spans="2:39" ht="29" x14ac:dyDescent="0.35">
      <c r="B14" s="18" t="s">
        <v>278</v>
      </c>
      <c r="C14" s="17">
        <v>0.26481835194702003</v>
      </c>
      <c r="D14" s="17">
        <v>0.30300269006345099</v>
      </c>
      <c r="E14" s="17">
        <v>0.225207730363473</v>
      </c>
      <c r="F14" s="17"/>
      <c r="G14" s="17">
        <v>0.38853191051668901</v>
      </c>
      <c r="H14" s="17">
        <v>0.30039885114765902</v>
      </c>
      <c r="I14" s="17">
        <v>0.254103941915512</v>
      </c>
      <c r="J14" s="17">
        <v>0.23690710829665801</v>
      </c>
      <c r="K14" s="17">
        <v>0.148539906299162</v>
      </c>
      <c r="L14" s="17">
        <v>0.31479450207533799</v>
      </c>
      <c r="M14" s="17"/>
      <c r="N14" s="17">
        <v>0.174733793702853</v>
      </c>
      <c r="O14" s="17">
        <v>0.21589495052337401</v>
      </c>
      <c r="P14" s="17">
        <v>0.246232102563643</v>
      </c>
      <c r="Q14" s="17">
        <v>0.24810355641687401</v>
      </c>
      <c r="R14" s="17">
        <v>0.31822835635736901</v>
      </c>
      <c r="S14" s="17">
        <v>0.34096964195190199</v>
      </c>
      <c r="T14" s="17">
        <v>0.19793096139264801</v>
      </c>
      <c r="U14" s="17">
        <v>0.15662975808309701</v>
      </c>
      <c r="V14" s="17">
        <v>0.32846384159299302</v>
      </c>
      <c r="W14" s="17">
        <v>0.27518841080253698</v>
      </c>
      <c r="X14" s="17">
        <v>0.13748125613301199</v>
      </c>
      <c r="Y14" s="17">
        <v>0.193968445440866</v>
      </c>
      <c r="Z14" s="17">
        <v>0.43579582888707602</v>
      </c>
      <c r="AA14" s="17">
        <v>0.432115254739739</v>
      </c>
      <c r="AB14" s="17">
        <v>0.33188855682373197</v>
      </c>
      <c r="AC14" s="17">
        <v>0.67421791542406695</v>
      </c>
      <c r="AD14" s="17">
        <v>0.16652958826362499</v>
      </c>
      <c r="AE14" s="17">
        <v>0.41021752798031502</v>
      </c>
      <c r="AF14" s="17">
        <v>0.73058553651006897</v>
      </c>
      <c r="AG14" s="17">
        <v>0.21206842729387601</v>
      </c>
      <c r="AH14" s="17">
        <v>0.18580657983621099</v>
      </c>
      <c r="AI14" s="17"/>
      <c r="AJ14" s="17">
        <v>0.28787283663583602</v>
      </c>
      <c r="AK14" s="17">
        <v>0.25611126859555899</v>
      </c>
      <c r="AL14" s="17"/>
      <c r="AM14" s="17">
        <v>0.28677056044565102</v>
      </c>
    </row>
    <row r="15" spans="2:39" ht="29" x14ac:dyDescent="0.35">
      <c r="B15" s="18" t="s">
        <v>279</v>
      </c>
      <c r="C15" s="17">
        <v>0.24169292056908001</v>
      </c>
      <c r="D15" s="17">
        <v>0.25336133807280697</v>
      </c>
      <c r="E15" s="17">
        <v>0.23129821694666</v>
      </c>
      <c r="F15" s="17"/>
      <c r="G15" s="17">
        <v>0.31956071915531198</v>
      </c>
      <c r="H15" s="17">
        <v>0.23711329378981599</v>
      </c>
      <c r="I15" s="17">
        <v>0.27890745391281901</v>
      </c>
      <c r="J15" s="17">
        <v>0.24164460076072999</v>
      </c>
      <c r="K15" s="17">
        <v>0.20366931390578899</v>
      </c>
      <c r="L15" s="17">
        <v>0.19810315299280401</v>
      </c>
      <c r="M15" s="17"/>
      <c r="N15" s="17">
        <v>0.27998439956216098</v>
      </c>
      <c r="O15" s="17">
        <v>0.208673199189261</v>
      </c>
      <c r="P15" s="17">
        <v>0.25821740059054299</v>
      </c>
      <c r="Q15" s="17">
        <v>0.229355336424622</v>
      </c>
      <c r="R15" s="17">
        <v>0.30145044706653201</v>
      </c>
      <c r="S15" s="17">
        <v>0.34398990410084002</v>
      </c>
      <c r="T15" s="17">
        <v>0.290557989195938</v>
      </c>
      <c r="U15" s="17">
        <v>0.108793902874898</v>
      </c>
      <c r="V15" s="17">
        <v>9.0140273534849394E-2</v>
      </c>
      <c r="W15" s="17">
        <v>0.258484158417078</v>
      </c>
      <c r="X15" s="17">
        <v>0.369904154119652</v>
      </c>
      <c r="Y15" s="17">
        <v>0.30207377216492998</v>
      </c>
      <c r="Z15" s="17">
        <v>0.246811515645566</v>
      </c>
      <c r="AA15" s="17">
        <v>0.14550335929673999</v>
      </c>
      <c r="AB15" s="17">
        <v>0.29777074699167799</v>
      </c>
      <c r="AC15" s="17">
        <v>0.17457924168726</v>
      </c>
      <c r="AD15" s="17">
        <v>0.116376398719599</v>
      </c>
      <c r="AE15" s="17">
        <v>0</v>
      </c>
      <c r="AF15" s="17">
        <v>7.04470734206607E-2</v>
      </c>
      <c r="AG15" s="17">
        <v>0.19625545898315799</v>
      </c>
      <c r="AH15" s="17">
        <v>0.19693634208456301</v>
      </c>
      <c r="AI15" s="17"/>
      <c r="AJ15" s="17">
        <v>0.26397783152877302</v>
      </c>
      <c r="AK15" s="17">
        <v>0.22697802018252999</v>
      </c>
      <c r="AL15" s="17"/>
      <c r="AM15" s="17">
        <v>0.26137564744307601</v>
      </c>
    </row>
    <row r="16" spans="2:39" ht="43.5" x14ac:dyDescent="0.35">
      <c r="B16" s="18" t="s">
        <v>280</v>
      </c>
      <c r="C16" s="17">
        <v>0.16285294808546899</v>
      </c>
      <c r="D16" s="17">
        <v>0.148314283328668</v>
      </c>
      <c r="E16" s="17">
        <v>0.17515111137261899</v>
      </c>
      <c r="F16" s="17"/>
      <c r="G16" s="17">
        <v>0.27625694700474901</v>
      </c>
      <c r="H16" s="17">
        <v>0.18985371072801299</v>
      </c>
      <c r="I16" s="17">
        <v>0.18520757111578401</v>
      </c>
      <c r="J16" s="17">
        <v>0.145081150544832</v>
      </c>
      <c r="K16" s="17">
        <v>0.12623199531618201</v>
      </c>
      <c r="L16" s="17">
        <v>0.103604350195746</v>
      </c>
      <c r="M16" s="17"/>
      <c r="N16" s="17">
        <v>0.13465399841054301</v>
      </c>
      <c r="O16" s="17">
        <v>0.18354622352859901</v>
      </c>
      <c r="P16" s="17">
        <v>0.14304719716748401</v>
      </c>
      <c r="Q16" s="17">
        <v>0.20909239972814</v>
      </c>
      <c r="R16" s="17">
        <v>0.14694343873283999</v>
      </c>
      <c r="S16" s="17">
        <v>0.25545388863548302</v>
      </c>
      <c r="T16" s="17">
        <v>0.16956512205859101</v>
      </c>
      <c r="U16" s="17">
        <v>0.18115737038290999</v>
      </c>
      <c r="V16" s="17">
        <v>0.18735190565183199</v>
      </c>
      <c r="W16" s="17">
        <v>0.10358906146782899</v>
      </c>
      <c r="X16" s="17">
        <v>0.26738005964744399</v>
      </c>
      <c r="Y16" s="17">
        <v>0.12322554725816</v>
      </c>
      <c r="Z16" s="17">
        <v>8.2959118697227899E-2</v>
      </c>
      <c r="AA16" s="17">
        <v>0.25178583539308602</v>
      </c>
      <c r="AB16" s="17">
        <v>7.6452599793352199E-2</v>
      </c>
      <c r="AC16" s="17">
        <v>0.29022503813471601</v>
      </c>
      <c r="AD16" s="17">
        <v>0.17161299159378501</v>
      </c>
      <c r="AE16" s="17">
        <v>0.28838948570955503</v>
      </c>
      <c r="AF16" s="17">
        <v>0.168119046988747</v>
      </c>
      <c r="AG16" s="17">
        <v>0</v>
      </c>
      <c r="AH16" s="17">
        <v>0.19693634208456301</v>
      </c>
      <c r="AI16" s="17"/>
      <c r="AJ16" s="17">
        <v>0.217617969354613</v>
      </c>
      <c r="AK16" s="17">
        <v>0.138870397906842</v>
      </c>
      <c r="AL16" s="17"/>
      <c r="AM16" s="17">
        <v>0.22063667292921299</v>
      </c>
    </row>
    <row r="17" spans="2:39" x14ac:dyDescent="0.35">
      <c r="B17" s="18" t="s">
        <v>62</v>
      </c>
      <c r="C17" s="17">
        <v>0.11429763645598399</v>
      </c>
      <c r="D17" s="17">
        <v>9.82219162462942E-2</v>
      </c>
      <c r="E17" s="17">
        <v>0.13025819866070501</v>
      </c>
      <c r="F17" s="17"/>
      <c r="G17" s="17">
        <v>2.70892289062977E-2</v>
      </c>
      <c r="H17" s="17">
        <v>4.6407170978889502E-2</v>
      </c>
      <c r="I17" s="17">
        <v>7.0799332639780194E-2</v>
      </c>
      <c r="J17" s="17">
        <v>0.132961645233793</v>
      </c>
      <c r="K17" s="17">
        <v>0.23520875201199701</v>
      </c>
      <c r="L17" s="17">
        <v>0.13570798365964301</v>
      </c>
      <c r="M17" s="17"/>
      <c r="N17" s="17">
        <v>9.4442142105506499E-2</v>
      </c>
      <c r="O17" s="17">
        <v>0.16078756700781799</v>
      </c>
      <c r="P17" s="17">
        <v>0.111786729997159</v>
      </c>
      <c r="Q17" s="17">
        <v>0.104287783896603</v>
      </c>
      <c r="R17" s="17">
        <v>0.101114077894029</v>
      </c>
      <c r="S17" s="17">
        <v>0.12070126466612</v>
      </c>
      <c r="T17" s="17">
        <v>0.123467960915115</v>
      </c>
      <c r="U17" s="17">
        <v>0.33487455027371898</v>
      </c>
      <c r="V17" s="17">
        <v>6.9824849086503202E-2</v>
      </c>
      <c r="W17" s="17">
        <v>8.4340900988435094E-2</v>
      </c>
      <c r="X17" s="17">
        <v>0</v>
      </c>
      <c r="Y17" s="17">
        <v>0</v>
      </c>
      <c r="Z17" s="17">
        <v>0.13306092331692199</v>
      </c>
      <c r="AA17" s="17">
        <v>0.109813054328171</v>
      </c>
      <c r="AB17" s="17">
        <v>0.17491035313328401</v>
      </c>
      <c r="AC17" s="17">
        <v>0</v>
      </c>
      <c r="AD17" s="17">
        <v>0.260622966337624</v>
      </c>
      <c r="AE17" s="17">
        <v>0</v>
      </c>
      <c r="AF17" s="17">
        <v>0</v>
      </c>
      <c r="AG17" s="17">
        <v>0</v>
      </c>
      <c r="AH17" s="17">
        <v>0</v>
      </c>
      <c r="AI17" s="17"/>
      <c r="AJ17" s="17">
        <v>5.10469715569997E-2</v>
      </c>
      <c r="AK17" s="17">
        <v>0.13721919289825599</v>
      </c>
      <c r="AL17" s="17"/>
      <c r="AM17" s="17">
        <v>5.40264356835541E-2</v>
      </c>
    </row>
    <row r="18" spans="2:39" x14ac:dyDescent="0.35">
      <c r="B18" s="18" t="s">
        <v>63</v>
      </c>
      <c r="C18" s="19">
        <v>7.0371958485383303E-3</v>
      </c>
      <c r="D18" s="19">
        <v>7.9930789247468804E-3</v>
      </c>
      <c r="E18" s="19">
        <v>6.1388713214811704E-3</v>
      </c>
      <c r="F18" s="19"/>
      <c r="G18" s="19">
        <v>0</v>
      </c>
      <c r="H18" s="19">
        <v>7.7551309819320902E-3</v>
      </c>
      <c r="I18" s="19">
        <v>1.5879883927465099E-2</v>
      </c>
      <c r="J18" s="19">
        <v>4.0920639897724098E-3</v>
      </c>
      <c r="K18" s="19">
        <v>1.08711949062803E-2</v>
      </c>
      <c r="L18" s="19">
        <v>0</v>
      </c>
      <c r="M18" s="19"/>
      <c r="N18" s="19">
        <v>0</v>
      </c>
      <c r="O18" s="19">
        <v>1.0833425064907099E-2</v>
      </c>
      <c r="P18" s="19">
        <v>0</v>
      </c>
      <c r="Q18" s="19">
        <v>9.2644084615381306E-3</v>
      </c>
      <c r="R18" s="19">
        <v>7.0276441189971702E-3</v>
      </c>
      <c r="S18" s="19">
        <v>0</v>
      </c>
      <c r="T18" s="19">
        <v>2.1323067787062701E-2</v>
      </c>
      <c r="U18" s="19">
        <v>0</v>
      </c>
      <c r="V18" s="19">
        <v>0</v>
      </c>
      <c r="W18" s="19">
        <v>0</v>
      </c>
      <c r="X18" s="19">
        <v>0</v>
      </c>
      <c r="Y18" s="19">
        <v>0</v>
      </c>
      <c r="Z18" s="19">
        <v>4.5362637153691501E-2</v>
      </c>
      <c r="AA18" s="19">
        <v>0</v>
      </c>
      <c r="AB18" s="19">
        <v>0</v>
      </c>
      <c r="AC18" s="19">
        <v>0</v>
      </c>
      <c r="AD18" s="19">
        <v>0</v>
      </c>
      <c r="AE18" s="19">
        <v>0</v>
      </c>
      <c r="AF18" s="19">
        <v>0</v>
      </c>
      <c r="AG18" s="19">
        <v>0</v>
      </c>
      <c r="AH18" s="19">
        <v>0</v>
      </c>
      <c r="AI18" s="19"/>
      <c r="AJ18" s="19">
        <v>9.5971257430340507E-3</v>
      </c>
      <c r="AK18" s="19">
        <v>4.7821770856815802E-3</v>
      </c>
      <c r="AL18" s="19"/>
      <c r="AM18" s="19">
        <v>3.5644360380060699E-3</v>
      </c>
    </row>
    <row r="19" spans="2:39" x14ac:dyDescent="0.35">
      <c r="B19" s="16"/>
    </row>
    <row r="20" spans="2:39" x14ac:dyDescent="0.35">
      <c r="B20" t="s">
        <v>66</v>
      </c>
    </row>
    <row r="21" spans="2:39" x14ac:dyDescent="0.35">
      <c r="B21" t="s">
        <v>67</v>
      </c>
    </row>
    <row r="23" spans="2:39" x14ac:dyDescent="0.35">
      <c r="B23"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ht="43.5" x14ac:dyDescent="0.35">
      <c r="B9" s="18" t="s">
        <v>282</v>
      </c>
      <c r="C9" s="17">
        <v>0.45762969157855998</v>
      </c>
      <c r="D9" s="17">
        <v>0.443970896936422</v>
      </c>
      <c r="E9" s="17">
        <v>0.46884640708039499</v>
      </c>
      <c r="F9" s="17"/>
      <c r="G9" s="17">
        <v>0.52852429243974997</v>
      </c>
      <c r="H9" s="17">
        <v>0.52308176107347903</v>
      </c>
      <c r="I9" s="17">
        <v>0.51470729781140501</v>
      </c>
      <c r="J9" s="17">
        <v>0.43413511546404998</v>
      </c>
      <c r="K9" s="17">
        <v>0.40848188067868102</v>
      </c>
      <c r="L9" s="17">
        <v>0.36849157706826602</v>
      </c>
      <c r="M9" s="17"/>
      <c r="N9" s="17">
        <v>0.47277021676901299</v>
      </c>
      <c r="O9" s="17">
        <v>0.455498002135103</v>
      </c>
      <c r="P9" s="17">
        <v>0.50766975170339601</v>
      </c>
      <c r="Q9" s="17">
        <v>0.40261113284128502</v>
      </c>
      <c r="R9" s="17">
        <v>0.48229750957353501</v>
      </c>
      <c r="S9" s="17">
        <v>0.45018650753449002</v>
      </c>
      <c r="T9" s="17">
        <v>0.44308259014796397</v>
      </c>
      <c r="U9" s="17">
        <v>0.327344571341456</v>
      </c>
      <c r="V9" s="17">
        <v>0.429065897969582</v>
      </c>
      <c r="W9" s="17">
        <v>0.37114328150995102</v>
      </c>
      <c r="X9" s="17">
        <v>0.56949488925499803</v>
      </c>
      <c r="Y9" s="17">
        <v>0.51799379096435305</v>
      </c>
      <c r="Z9" s="17">
        <v>0.44457746031635598</v>
      </c>
      <c r="AA9" s="17">
        <v>0.40172314516990998</v>
      </c>
      <c r="AB9" s="17">
        <v>0.53988182046655198</v>
      </c>
      <c r="AC9" s="17">
        <v>0.39993386369851402</v>
      </c>
      <c r="AD9" s="17">
        <v>0.558251988014272</v>
      </c>
      <c r="AE9" s="17">
        <v>0.69860701368987099</v>
      </c>
      <c r="AF9" s="17">
        <v>0.51555163457692099</v>
      </c>
      <c r="AG9" s="17">
        <v>0.88647424239421102</v>
      </c>
      <c r="AH9" s="17">
        <v>0.234514156158453</v>
      </c>
      <c r="AI9" s="17"/>
      <c r="AJ9" s="17">
        <v>0.50024211420675502</v>
      </c>
      <c r="AK9" s="17">
        <v>0.43774730256588201</v>
      </c>
      <c r="AL9" s="17"/>
      <c r="AM9" s="17">
        <v>0.51215762031846102</v>
      </c>
    </row>
    <row r="10" spans="2:39" x14ac:dyDescent="0.35">
      <c r="B10" s="18" t="s">
        <v>283</v>
      </c>
      <c r="C10" s="17">
        <v>0.43925608256927501</v>
      </c>
      <c r="D10" s="17">
        <v>0.41793993801906898</v>
      </c>
      <c r="E10" s="17">
        <v>0.45911977342555599</v>
      </c>
      <c r="F10" s="17"/>
      <c r="G10" s="17">
        <v>0.54491812146748397</v>
      </c>
      <c r="H10" s="17">
        <v>0.47366939882807602</v>
      </c>
      <c r="I10" s="17">
        <v>0.47984408235570197</v>
      </c>
      <c r="J10" s="17">
        <v>0.51196844365299699</v>
      </c>
      <c r="K10" s="17">
        <v>0.39239012406596502</v>
      </c>
      <c r="L10" s="17">
        <v>0.27855374717266201</v>
      </c>
      <c r="M10" s="17"/>
      <c r="N10" s="17">
        <v>0.49764364594431199</v>
      </c>
      <c r="O10" s="17">
        <v>0.55896616335326899</v>
      </c>
      <c r="P10" s="17">
        <v>0.49299370123550501</v>
      </c>
      <c r="Q10" s="17">
        <v>0.38642893607555001</v>
      </c>
      <c r="R10" s="17">
        <v>0.43785330381607301</v>
      </c>
      <c r="S10" s="17">
        <v>0.32314389511728397</v>
      </c>
      <c r="T10" s="17">
        <v>0.37760092334164802</v>
      </c>
      <c r="U10" s="17">
        <v>0.31108674360391703</v>
      </c>
      <c r="V10" s="17">
        <v>0.46011424253785699</v>
      </c>
      <c r="W10" s="17">
        <v>0.40437105431999298</v>
      </c>
      <c r="X10" s="17">
        <v>0.36292734256818798</v>
      </c>
      <c r="Y10" s="17">
        <v>0.184679611378467</v>
      </c>
      <c r="Z10" s="17">
        <v>0.55989954321687796</v>
      </c>
      <c r="AA10" s="17">
        <v>0.383218414216279</v>
      </c>
      <c r="AB10" s="17">
        <v>0.31946222920474998</v>
      </c>
      <c r="AC10" s="17">
        <v>0.47304657641938003</v>
      </c>
      <c r="AD10" s="17">
        <v>0.37904929831998702</v>
      </c>
      <c r="AE10" s="17">
        <v>0</v>
      </c>
      <c r="AF10" s="17">
        <v>0.29406889248366902</v>
      </c>
      <c r="AG10" s="17">
        <v>0.69021878341105303</v>
      </c>
      <c r="AH10" s="17">
        <v>0.19693634208456301</v>
      </c>
      <c r="AI10" s="17"/>
      <c r="AJ10" s="17">
        <v>0.50587366602614903</v>
      </c>
      <c r="AK10" s="17">
        <v>0.411717949116297</v>
      </c>
      <c r="AL10" s="17"/>
      <c r="AM10" s="17">
        <v>0.49358433775270799</v>
      </c>
    </row>
    <row r="11" spans="2:39" ht="58" x14ac:dyDescent="0.35">
      <c r="B11" s="18" t="s">
        <v>284</v>
      </c>
      <c r="C11" s="17">
        <v>0.43388866183123997</v>
      </c>
      <c r="D11" s="17">
        <v>0.40483390306325601</v>
      </c>
      <c r="E11" s="17">
        <v>0.459902744474247</v>
      </c>
      <c r="F11" s="17"/>
      <c r="G11" s="17">
        <v>0.599034828296511</v>
      </c>
      <c r="H11" s="17">
        <v>0.48579988406702401</v>
      </c>
      <c r="I11" s="17">
        <v>0.500858816731936</v>
      </c>
      <c r="J11" s="17">
        <v>0.38795464554805398</v>
      </c>
      <c r="K11" s="17">
        <v>0.37694098504956802</v>
      </c>
      <c r="L11" s="17">
        <v>0.32245879492164597</v>
      </c>
      <c r="M11" s="17"/>
      <c r="N11" s="17">
        <v>0.52887358306892795</v>
      </c>
      <c r="O11" s="17">
        <v>0.36052908159309299</v>
      </c>
      <c r="P11" s="17">
        <v>0.46717649267154998</v>
      </c>
      <c r="Q11" s="17">
        <v>0.42731030073376702</v>
      </c>
      <c r="R11" s="17">
        <v>0.50123883469712804</v>
      </c>
      <c r="S11" s="17">
        <v>0.40423124075957201</v>
      </c>
      <c r="T11" s="17">
        <v>0.41159389624290799</v>
      </c>
      <c r="U11" s="17">
        <v>0.45709780828894497</v>
      </c>
      <c r="V11" s="17">
        <v>0.76481051653145904</v>
      </c>
      <c r="W11" s="17">
        <v>0.30639222176648501</v>
      </c>
      <c r="X11" s="17">
        <v>0.53031458729518399</v>
      </c>
      <c r="Y11" s="17">
        <v>0.40591149627448098</v>
      </c>
      <c r="Z11" s="17">
        <v>0.39943171332331301</v>
      </c>
      <c r="AA11" s="17">
        <v>0.63969727251955799</v>
      </c>
      <c r="AB11" s="17">
        <v>0.46215043388706101</v>
      </c>
      <c r="AC11" s="17">
        <v>0.50245857797137805</v>
      </c>
      <c r="AD11" s="17">
        <v>0.366110316409823</v>
      </c>
      <c r="AE11" s="17">
        <v>0.69860701368987099</v>
      </c>
      <c r="AF11" s="17">
        <v>0.168119046988747</v>
      </c>
      <c r="AG11" s="17">
        <v>0.52644655512989202</v>
      </c>
      <c r="AH11" s="17">
        <v>0.38274292192077303</v>
      </c>
      <c r="AI11" s="17"/>
      <c r="AJ11" s="17">
        <v>0.49624515042353201</v>
      </c>
      <c r="AK11" s="17">
        <v>0.40643812616542002</v>
      </c>
      <c r="AL11" s="17"/>
      <c r="AM11" s="17">
        <v>0.45479353072341999</v>
      </c>
    </row>
    <row r="12" spans="2:39" ht="43.5" x14ac:dyDescent="0.35">
      <c r="B12" s="18" t="s">
        <v>285</v>
      </c>
      <c r="C12" s="17">
        <v>0.38647590658605202</v>
      </c>
      <c r="D12" s="17">
        <v>0.36526494975017199</v>
      </c>
      <c r="E12" s="17">
        <v>0.406044421999885</v>
      </c>
      <c r="F12" s="17"/>
      <c r="G12" s="17">
        <v>0.30300541951260601</v>
      </c>
      <c r="H12" s="17">
        <v>0.429175146187738</v>
      </c>
      <c r="I12" s="17">
        <v>0.46655393425886199</v>
      </c>
      <c r="J12" s="17">
        <v>0.34608516965958802</v>
      </c>
      <c r="K12" s="17">
        <v>0.36620196761541801</v>
      </c>
      <c r="L12" s="17">
        <v>0.36846749148639502</v>
      </c>
      <c r="M12" s="17"/>
      <c r="N12" s="17">
        <v>0.44356768734239099</v>
      </c>
      <c r="O12" s="17">
        <v>0.40661199951524801</v>
      </c>
      <c r="P12" s="17">
        <v>0.454176680766538</v>
      </c>
      <c r="Q12" s="17">
        <v>0.44008926481182797</v>
      </c>
      <c r="R12" s="17">
        <v>0.33121080013839699</v>
      </c>
      <c r="S12" s="17">
        <v>0.41455907248061002</v>
      </c>
      <c r="T12" s="17">
        <v>0.43141248387926401</v>
      </c>
      <c r="U12" s="17">
        <v>0.13531026462180701</v>
      </c>
      <c r="V12" s="17">
        <v>0.375521715379529</v>
      </c>
      <c r="W12" s="17">
        <v>0.37504322959806502</v>
      </c>
      <c r="X12" s="17">
        <v>0.27628838703499897</v>
      </c>
      <c r="Y12" s="17">
        <v>0.33085525993632298</v>
      </c>
      <c r="Z12" s="17">
        <v>0.456598758724647</v>
      </c>
      <c r="AA12" s="17">
        <v>0.36817148914888898</v>
      </c>
      <c r="AB12" s="17">
        <v>0.13039025981372401</v>
      </c>
      <c r="AC12" s="17">
        <v>0.51655905270778302</v>
      </c>
      <c r="AD12" s="17">
        <v>0</v>
      </c>
      <c r="AE12" s="17">
        <v>0.41021752798031502</v>
      </c>
      <c r="AF12" s="17">
        <v>0.38572342007558302</v>
      </c>
      <c r="AG12" s="17">
        <v>0.47355344487010798</v>
      </c>
      <c r="AH12" s="17">
        <v>0.38274292192077303</v>
      </c>
      <c r="AI12" s="17"/>
      <c r="AJ12" s="17">
        <v>0.44828275496457198</v>
      </c>
      <c r="AK12" s="17">
        <v>0.36081583944950901</v>
      </c>
      <c r="AL12" s="17"/>
      <c r="AM12" s="17">
        <v>0.44475157635252199</v>
      </c>
    </row>
    <row r="13" spans="2:39" ht="43.5" x14ac:dyDescent="0.35">
      <c r="B13" s="18" t="s">
        <v>286</v>
      </c>
      <c r="C13" s="17">
        <v>0.31238954174028399</v>
      </c>
      <c r="D13" s="17">
        <v>0.28549708298501297</v>
      </c>
      <c r="E13" s="17">
        <v>0.33717919044884098</v>
      </c>
      <c r="F13" s="17"/>
      <c r="G13" s="17">
        <v>0.44616356143041502</v>
      </c>
      <c r="H13" s="17">
        <v>0.35096498429157802</v>
      </c>
      <c r="I13" s="17">
        <v>0.312804933404562</v>
      </c>
      <c r="J13" s="17">
        <v>0.26939180509737398</v>
      </c>
      <c r="K13" s="17">
        <v>0.309894010207444</v>
      </c>
      <c r="L13" s="17">
        <v>0.24726621279532601</v>
      </c>
      <c r="M13" s="17"/>
      <c r="N13" s="17">
        <v>0.30458553429753499</v>
      </c>
      <c r="O13" s="17">
        <v>0.288554252730717</v>
      </c>
      <c r="P13" s="17">
        <v>0.32209598348062901</v>
      </c>
      <c r="Q13" s="17">
        <v>0.346343095964112</v>
      </c>
      <c r="R13" s="17">
        <v>0.41660255858303402</v>
      </c>
      <c r="S13" s="17">
        <v>0.51915016961879001</v>
      </c>
      <c r="T13" s="17">
        <v>0.23550343211598901</v>
      </c>
      <c r="U13" s="17">
        <v>0.178349707006209</v>
      </c>
      <c r="V13" s="17">
        <v>0.41801291588677297</v>
      </c>
      <c r="W13" s="17">
        <v>0.276148425656078</v>
      </c>
      <c r="X13" s="17">
        <v>0.11663214721812599</v>
      </c>
      <c r="Y13" s="17">
        <v>0.27033531941986799</v>
      </c>
      <c r="Z13" s="17">
        <v>0.34883401466045399</v>
      </c>
      <c r="AA13" s="17">
        <v>0.55498784870810902</v>
      </c>
      <c r="AB13" s="17">
        <v>0.32129949782786899</v>
      </c>
      <c r="AC13" s="17">
        <v>0.41509751135948703</v>
      </c>
      <c r="AD13" s="17">
        <v>0.43959648614659103</v>
      </c>
      <c r="AE13" s="17">
        <v>0</v>
      </c>
      <c r="AF13" s="17">
        <v>0.116308956585652</v>
      </c>
      <c r="AG13" s="17">
        <v>0.48936641318082602</v>
      </c>
      <c r="AH13" s="17">
        <v>0.38274292192077303</v>
      </c>
      <c r="AI13" s="17"/>
      <c r="AJ13" s="17">
        <v>0.35579392954413602</v>
      </c>
      <c r="AK13" s="17">
        <v>0.28587920257229599</v>
      </c>
      <c r="AL13" s="17"/>
      <c r="AM13" s="17">
        <v>0.34026625034372998</v>
      </c>
    </row>
    <row r="14" spans="2:39" x14ac:dyDescent="0.35">
      <c r="B14" s="18" t="s">
        <v>287</v>
      </c>
      <c r="C14" s="17">
        <v>0.28398080956947602</v>
      </c>
      <c r="D14" s="17">
        <v>0.30370401681957399</v>
      </c>
      <c r="E14" s="17">
        <v>0.26595397519300201</v>
      </c>
      <c r="F14" s="17"/>
      <c r="G14" s="17">
        <v>0.26390424120974398</v>
      </c>
      <c r="H14" s="17">
        <v>0.28881028984906498</v>
      </c>
      <c r="I14" s="17">
        <v>0.32594459709936202</v>
      </c>
      <c r="J14" s="17">
        <v>0.29573731518570001</v>
      </c>
      <c r="K14" s="17">
        <v>0.31063527246885703</v>
      </c>
      <c r="L14" s="17">
        <v>0.20824624511615</v>
      </c>
      <c r="M14" s="17"/>
      <c r="N14" s="17">
        <v>0.290996794063133</v>
      </c>
      <c r="O14" s="17">
        <v>0.31762115530646901</v>
      </c>
      <c r="P14" s="17">
        <v>0.28081873316438799</v>
      </c>
      <c r="Q14" s="17">
        <v>0.35216396102619901</v>
      </c>
      <c r="R14" s="17">
        <v>0.30505861762109299</v>
      </c>
      <c r="S14" s="17">
        <v>0.31776979073078299</v>
      </c>
      <c r="T14" s="17">
        <v>0.28654119495261299</v>
      </c>
      <c r="U14" s="17">
        <v>4.4488254205779398E-2</v>
      </c>
      <c r="V14" s="17">
        <v>0.411546967454886</v>
      </c>
      <c r="W14" s="17">
        <v>0.26064729950610399</v>
      </c>
      <c r="X14" s="17">
        <v>0.26738005964744399</v>
      </c>
      <c r="Y14" s="17">
        <v>0.113940013477911</v>
      </c>
      <c r="Z14" s="17">
        <v>0.37263448513127401</v>
      </c>
      <c r="AA14" s="17">
        <v>7.5211009621980907E-2</v>
      </c>
      <c r="AB14" s="17">
        <v>0.187543683441144</v>
      </c>
      <c r="AC14" s="17">
        <v>0.44993772693628598</v>
      </c>
      <c r="AD14" s="17">
        <v>7.3026740350780606E-2</v>
      </c>
      <c r="AE14" s="17">
        <v>0.69860701368987099</v>
      </c>
      <c r="AF14" s="17">
        <v>0</v>
      </c>
      <c r="AG14" s="17">
        <v>0.50603667557210497</v>
      </c>
      <c r="AH14" s="17">
        <v>0.19693634208456301</v>
      </c>
      <c r="AI14" s="17"/>
      <c r="AJ14" s="17">
        <v>0.29371470197497801</v>
      </c>
      <c r="AK14" s="17">
        <v>0.280037750348958</v>
      </c>
      <c r="AL14" s="17"/>
      <c r="AM14" s="17">
        <v>0.31350431286481001</v>
      </c>
    </row>
    <row r="15" spans="2:39" x14ac:dyDescent="0.35">
      <c r="B15" s="18" t="s">
        <v>62</v>
      </c>
      <c r="C15" s="17">
        <v>7.5437022786650904E-2</v>
      </c>
      <c r="D15" s="17">
        <v>6.5452543822606304E-2</v>
      </c>
      <c r="E15" s="17">
        <v>8.5366283168623505E-2</v>
      </c>
      <c r="F15" s="17"/>
      <c r="G15" s="17">
        <v>2.18576452543266E-2</v>
      </c>
      <c r="H15" s="17">
        <v>3.0515382821789599E-2</v>
      </c>
      <c r="I15" s="17">
        <v>6.3287878414895998E-2</v>
      </c>
      <c r="J15" s="17">
        <v>0.106425173882974</v>
      </c>
      <c r="K15" s="17">
        <v>0.14704647206392199</v>
      </c>
      <c r="L15" s="17">
        <v>5.8913331757677101E-2</v>
      </c>
      <c r="M15" s="17"/>
      <c r="N15" s="17">
        <v>4.8922280646086502E-2</v>
      </c>
      <c r="O15" s="17">
        <v>8.1073030052344106E-2</v>
      </c>
      <c r="P15" s="17">
        <v>4.8022683858196497E-2</v>
      </c>
      <c r="Q15" s="17">
        <v>0.10389320347778599</v>
      </c>
      <c r="R15" s="17">
        <v>6.6722411748137894E-2</v>
      </c>
      <c r="S15" s="17">
        <v>2.9553771859794201E-2</v>
      </c>
      <c r="T15" s="17">
        <v>6.8975176302528196E-2</v>
      </c>
      <c r="U15" s="17">
        <v>0.30624682902397499</v>
      </c>
      <c r="V15" s="17">
        <v>0</v>
      </c>
      <c r="W15" s="17">
        <v>7.1320231085734098E-2</v>
      </c>
      <c r="X15" s="17">
        <v>6.5035653259644097E-2</v>
      </c>
      <c r="Y15" s="17">
        <v>0</v>
      </c>
      <c r="Z15" s="17">
        <v>0.11874861701772101</v>
      </c>
      <c r="AA15" s="17">
        <v>5.9688691694239598E-2</v>
      </c>
      <c r="AB15" s="17">
        <v>0.17491035313328401</v>
      </c>
      <c r="AC15" s="17">
        <v>5.7601213511079399E-2</v>
      </c>
      <c r="AD15" s="17">
        <v>0.13785758321753899</v>
      </c>
      <c r="AE15" s="17">
        <v>0.30139298631012901</v>
      </c>
      <c r="AF15" s="17">
        <v>0</v>
      </c>
      <c r="AG15" s="17">
        <v>0</v>
      </c>
      <c r="AH15" s="17">
        <v>0</v>
      </c>
      <c r="AI15" s="17"/>
      <c r="AJ15" s="17">
        <v>2.9950909522211199E-2</v>
      </c>
      <c r="AK15" s="17">
        <v>9.4554966945811503E-2</v>
      </c>
      <c r="AL15" s="17"/>
      <c r="AM15" s="17">
        <v>3.4012807844290602E-2</v>
      </c>
    </row>
    <row r="16" spans="2:39" x14ac:dyDescent="0.35">
      <c r="B16" s="18" t="s">
        <v>63</v>
      </c>
      <c r="C16" s="19">
        <v>3.1432586554869801E-3</v>
      </c>
      <c r="D16" s="19">
        <v>5.3975168309891401E-3</v>
      </c>
      <c r="E16" s="19">
        <v>9.7542605925759302E-4</v>
      </c>
      <c r="F16" s="19"/>
      <c r="G16" s="19">
        <v>1.2524860752525801E-2</v>
      </c>
      <c r="H16" s="19">
        <v>0</v>
      </c>
      <c r="I16" s="19">
        <v>0</v>
      </c>
      <c r="J16" s="19">
        <v>0</v>
      </c>
      <c r="K16" s="19">
        <v>1.0551993676187499E-2</v>
      </c>
      <c r="L16" s="19">
        <v>0</v>
      </c>
      <c r="M16" s="19"/>
      <c r="N16" s="19">
        <v>0</v>
      </c>
      <c r="O16" s="19">
        <v>5.6093945429593504E-3</v>
      </c>
      <c r="P16" s="19">
        <v>3.9584566610586297E-3</v>
      </c>
      <c r="Q16" s="19">
        <v>0</v>
      </c>
      <c r="R16" s="19">
        <v>7.0276441189971702E-3</v>
      </c>
      <c r="S16" s="19">
        <v>0</v>
      </c>
      <c r="T16" s="19">
        <v>0</v>
      </c>
      <c r="U16" s="19">
        <v>0</v>
      </c>
      <c r="V16" s="19">
        <v>0</v>
      </c>
      <c r="W16" s="19">
        <v>7.8773445104586993E-3</v>
      </c>
      <c r="X16" s="19">
        <v>0</v>
      </c>
      <c r="Y16" s="19">
        <v>0</v>
      </c>
      <c r="Z16" s="19">
        <v>0</v>
      </c>
      <c r="AA16" s="19">
        <v>0</v>
      </c>
      <c r="AB16" s="19">
        <v>0</v>
      </c>
      <c r="AC16" s="19">
        <v>0</v>
      </c>
      <c r="AD16" s="19">
        <v>0</v>
      </c>
      <c r="AE16" s="19">
        <v>0</v>
      </c>
      <c r="AF16" s="19">
        <v>0</v>
      </c>
      <c r="AG16" s="19">
        <v>0</v>
      </c>
      <c r="AH16" s="19">
        <v>0</v>
      </c>
      <c r="AI16" s="19"/>
      <c r="AJ16" s="19">
        <v>0</v>
      </c>
      <c r="AK16" s="19">
        <v>3.58490174511458E-3</v>
      </c>
      <c r="AL16" s="19"/>
      <c r="AM16" s="19">
        <v>2.66878694586169E-3</v>
      </c>
    </row>
    <row r="17" spans="2:2" x14ac:dyDescent="0.35">
      <c r="B17" s="16"/>
    </row>
    <row r="18" spans="2:2" x14ac:dyDescent="0.35">
      <c r="B18" t="s">
        <v>66</v>
      </c>
    </row>
    <row r="19" spans="2:2" x14ac:dyDescent="0.35">
      <c r="B19" t="s">
        <v>67</v>
      </c>
    </row>
    <row r="21" spans="2:2" x14ac:dyDescent="0.35">
      <c r="B21"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M18"/>
  <sheetViews>
    <sheetView showGridLines="0" topLeftCell="A6" workbookViewId="0">
      <pane xSplit="2" topLeftCell="AA1" activePane="topRight" state="frozen"/>
      <selection pane="topRight" activeCell="AB10" sqref="AB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289</v>
      </c>
      <c r="C9" s="17">
        <v>0.47279875651136499</v>
      </c>
      <c r="D9" s="17">
        <v>0.43401472014248299</v>
      </c>
      <c r="E9" s="17">
        <v>0.51202730049561596</v>
      </c>
      <c r="F9" s="17"/>
      <c r="G9" s="17">
        <v>0.51898911539916803</v>
      </c>
      <c r="H9" s="17">
        <v>0.43366835354473499</v>
      </c>
      <c r="I9" s="17">
        <v>0.51274592505289196</v>
      </c>
      <c r="J9" s="17">
        <v>0.50029370890529101</v>
      </c>
      <c r="K9" s="17">
        <v>0.43828904167223998</v>
      </c>
      <c r="L9" s="17">
        <v>0.444029647637187</v>
      </c>
      <c r="M9" s="17"/>
      <c r="N9" s="17">
        <v>0.44582588250704902</v>
      </c>
      <c r="O9" s="17">
        <v>0.41929395009557802</v>
      </c>
      <c r="P9" s="17">
        <v>0.459337500412966</v>
      </c>
      <c r="Q9" s="17">
        <v>0.65958324511210198</v>
      </c>
      <c r="R9" s="17">
        <v>0.56708987299771896</v>
      </c>
      <c r="S9" s="17">
        <v>0.41727996028812597</v>
      </c>
      <c r="T9" s="17">
        <v>0.42561175171743598</v>
      </c>
      <c r="U9" s="17">
        <v>0.47150187180581499</v>
      </c>
      <c r="V9" s="17">
        <v>0.43776710891249898</v>
      </c>
      <c r="W9" s="17">
        <v>0.41153818171753198</v>
      </c>
      <c r="X9" s="17">
        <v>0.61738256017758197</v>
      </c>
      <c r="Y9" s="17">
        <v>0.30969658152148799</v>
      </c>
      <c r="Z9" s="17">
        <v>0.47990540176457402</v>
      </c>
      <c r="AA9" s="17">
        <v>0.63068482437894502</v>
      </c>
      <c r="AB9" s="17">
        <v>0.517837167211598</v>
      </c>
      <c r="AC9" s="17">
        <v>0.54098123014098998</v>
      </c>
      <c r="AD9" s="17">
        <v>0.25980072881244298</v>
      </c>
      <c r="AE9" s="17">
        <v>0.69860701368987099</v>
      </c>
      <c r="AF9" s="17">
        <v>0.36451596590433</v>
      </c>
      <c r="AG9" s="17">
        <v>0.49396332442789498</v>
      </c>
      <c r="AH9" s="17">
        <v>0.234514156158453</v>
      </c>
      <c r="AI9" s="17"/>
      <c r="AJ9" s="17">
        <v>0.49313847150346302</v>
      </c>
      <c r="AK9" s="17">
        <v>0.45703847306851902</v>
      </c>
      <c r="AL9" s="17"/>
      <c r="AM9" s="17">
        <v>0.47102418163372201</v>
      </c>
    </row>
    <row r="10" spans="2:39" x14ac:dyDescent="0.35">
      <c r="B10" s="18" t="s">
        <v>290</v>
      </c>
      <c r="C10" s="17">
        <v>0.359812435277644</v>
      </c>
      <c r="D10" s="17">
        <v>0.35012658584404399</v>
      </c>
      <c r="E10" s="17">
        <v>0.36918404594621501</v>
      </c>
      <c r="F10" s="17"/>
      <c r="G10" s="17">
        <v>0.38480421185380298</v>
      </c>
      <c r="H10" s="17">
        <v>0.39292936572105502</v>
      </c>
      <c r="I10" s="17">
        <v>0.37524392784620297</v>
      </c>
      <c r="J10" s="17">
        <v>0.40288216133385901</v>
      </c>
      <c r="K10" s="17">
        <v>0.42380130719230302</v>
      </c>
      <c r="L10" s="17">
        <v>0.19555754055049701</v>
      </c>
      <c r="M10" s="17"/>
      <c r="N10" s="17">
        <v>0.44151151902890301</v>
      </c>
      <c r="O10" s="17">
        <v>0.39823960469310299</v>
      </c>
      <c r="P10" s="17">
        <v>0.42297234036213799</v>
      </c>
      <c r="Q10" s="17">
        <v>0.29223489130527303</v>
      </c>
      <c r="R10" s="17">
        <v>0.31999830861356099</v>
      </c>
      <c r="S10" s="17">
        <v>0.54277409617332095</v>
      </c>
      <c r="T10" s="17">
        <v>0.41141387452356698</v>
      </c>
      <c r="U10" s="17">
        <v>0.34688656950032298</v>
      </c>
      <c r="V10" s="17">
        <v>0.28097765607785002</v>
      </c>
      <c r="W10" s="17">
        <v>0.27295228723110798</v>
      </c>
      <c r="X10" s="17">
        <v>0.25535207502916102</v>
      </c>
      <c r="Y10" s="17">
        <v>0.44773905781984902</v>
      </c>
      <c r="Z10" s="17">
        <v>0.36540496767742497</v>
      </c>
      <c r="AA10" s="17">
        <v>0.17068890803276901</v>
      </c>
      <c r="AB10" s="17">
        <v>0.41131977131333203</v>
      </c>
      <c r="AC10" s="17">
        <v>0.372393480101601</v>
      </c>
      <c r="AD10" s="17">
        <v>0.43673075259430399</v>
      </c>
      <c r="AE10" s="17">
        <v>0.30139298631012901</v>
      </c>
      <c r="AF10" s="17">
        <v>0.116308956585652</v>
      </c>
      <c r="AG10" s="17">
        <v>0.39251091796631599</v>
      </c>
      <c r="AH10" s="17">
        <v>0.37161315967242098</v>
      </c>
      <c r="AI10" s="17"/>
      <c r="AJ10" s="17">
        <v>0.406859772959282</v>
      </c>
      <c r="AK10" s="17">
        <v>0.34216538457538398</v>
      </c>
      <c r="AL10" s="17"/>
      <c r="AM10" s="17">
        <v>0.41997122510804802</v>
      </c>
    </row>
    <row r="11" spans="2:39" x14ac:dyDescent="0.35">
      <c r="B11" s="18" t="s">
        <v>291</v>
      </c>
      <c r="C11" s="17">
        <v>0.1202006893013</v>
      </c>
      <c r="D11" s="17">
        <v>0.15661755233852201</v>
      </c>
      <c r="E11" s="17">
        <v>8.5434495408245603E-2</v>
      </c>
      <c r="F11" s="17"/>
      <c r="G11" s="17">
        <v>7.1564222954888596E-2</v>
      </c>
      <c r="H11" s="17">
        <v>0.15474944234381799</v>
      </c>
      <c r="I11" s="17">
        <v>7.5128428797343993E-2</v>
      </c>
      <c r="J11" s="17">
        <v>7.0260000786468699E-2</v>
      </c>
      <c r="K11" s="17">
        <v>8.2558973800725202E-2</v>
      </c>
      <c r="L11" s="17">
        <v>0.25162743502277202</v>
      </c>
      <c r="M11" s="17"/>
      <c r="N11" s="17">
        <v>0.112662598464048</v>
      </c>
      <c r="O11" s="17">
        <v>0.104742205697921</v>
      </c>
      <c r="P11" s="17">
        <v>8.4156536387385503E-2</v>
      </c>
      <c r="Q11" s="17">
        <v>4.8181863582625502E-2</v>
      </c>
      <c r="R11" s="17">
        <v>0.100605431151398</v>
      </c>
      <c r="S11" s="17">
        <v>3.9945943538552797E-2</v>
      </c>
      <c r="T11" s="17">
        <v>0.14521491244787699</v>
      </c>
      <c r="U11" s="17">
        <v>6.3875957400037098E-2</v>
      </c>
      <c r="V11" s="17">
        <v>0.23943207721649201</v>
      </c>
      <c r="W11" s="17">
        <v>0.243820412341891</v>
      </c>
      <c r="X11" s="17">
        <v>0.12726536479325801</v>
      </c>
      <c r="Y11" s="17">
        <v>0.24256436065866299</v>
      </c>
      <c r="Z11" s="17">
        <v>7.4034883755608502E-2</v>
      </c>
      <c r="AA11" s="17">
        <v>0.198626267588286</v>
      </c>
      <c r="AB11" s="17">
        <v>7.0843061475069996E-2</v>
      </c>
      <c r="AC11" s="17">
        <v>2.9024076246329099E-2</v>
      </c>
      <c r="AD11" s="17">
        <v>0.165610935375714</v>
      </c>
      <c r="AE11" s="17">
        <v>0</v>
      </c>
      <c r="AF11" s="17">
        <v>0</v>
      </c>
      <c r="AG11" s="17">
        <v>0.11352575760578899</v>
      </c>
      <c r="AH11" s="17">
        <v>0.39387268416912502</v>
      </c>
      <c r="AI11" s="17"/>
      <c r="AJ11" s="17">
        <v>8.4056996561886907E-2</v>
      </c>
      <c r="AK11" s="17">
        <v>0.142902875362205</v>
      </c>
      <c r="AL11" s="17"/>
      <c r="AM11" s="17">
        <v>9.14844636552474E-2</v>
      </c>
    </row>
    <row r="12" spans="2:39" x14ac:dyDescent="0.35">
      <c r="B12" s="18" t="s">
        <v>292</v>
      </c>
      <c r="C12" s="17">
        <v>2.5163365415711601E-2</v>
      </c>
      <c r="D12" s="17">
        <v>3.1119193192686301E-2</v>
      </c>
      <c r="E12" s="17">
        <v>1.7143267357033001E-2</v>
      </c>
      <c r="F12" s="17"/>
      <c r="G12" s="17">
        <v>1.16078365000145E-2</v>
      </c>
      <c r="H12" s="17">
        <v>1.49944116401989E-2</v>
      </c>
      <c r="I12" s="17">
        <v>0</v>
      </c>
      <c r="J12" s="17">
        <v>4.3122405070552998E-3</v>
      </c>
      <c r="K12" s="17">
        <v>1.73194734137356E-2</v>
      </c>
      <c r="L12" s="17">
        <v>9.7232702257537204E-2</v>
      </c>
      <c r="M12" s="17"/>
      <c r="N12" s="17">
        <v>0</v>
      </c>
      <c r="O12" s="17">
        <v>3.8249802324966803E-2</v>
      </c>
      <c r="P12" s="17">
        <v>1.2483269367824099E-2</v>
      </c>
      <c r="Q12" s="17">
        <v>0</v>
      </c>
      <c r="R12" s="17">
        <v>5.27874311832507E-3</v>
      </c>
      <c r="S12" s="17">
        <v>0</v>
      </c>
      <c r="T12" s="17">
        <v>0</v>
      </c>
      <c r="U12" s="17">
        <v>3.7359595653127999E-2</v>
      </c>
      <c r="V12" s="17">
        <v>0</v>
      </c>
      <c r="W12" s="17">
        <v>5.8418553458905398E-2</v>
      </c>
      <c r="X12" s="17">
        <v>0</v>
      </c>
      <c r="Y12" s="17">
        <v>0</v>
      </c>
      <c r="Z12" s="17">
        <v>0</v>
      </c>
      <c r="AA12" s="17">
        <v>0</v>
      </c>
      <c r="AB12" s="17">
        <v>0</v>
      </c>
      <c r="AC12" s="17">
        <v>0</v>
      </c>
      <c r="AD12" s="17">
        <v>0</v>
      </c>
      <c r="AE12" s="17">
        <v>0</v>
      </c>
      <c r="AF12" s="17">
        <v>0.51917507751001801</v>
      </c>
      <c r="AG12" s="17">
        <v>0</v>
      </c>
      <c r="AH12" s="17">
        <v>0</v>
      </c>
      <c r="AI12" s="17"/>
      <c r="AJ12" s="17">
        <v>6.7384512154421896E-3</v>
      </c>
      <c r="AK12" s="17">
        <v>3.5337369731232401E-2</v>
      </c>
      <c r="AL12" s="17"/>
      <c r="AM12" s="17">
        <v>4.08151704744532E-3</v>
      </c>
    </row>
    <row r="13" spans="2:39" x14ac:dyDescent="0.35">
      <c r="B13" s="25" t="s">
        <v>62</v>
      </c>
      <c r="C13" s="26">
        <v>2.2024753493979601E-2</v>
      </c>
      <c r="D13" s="26">
        <v>2.8121948482264899E-2</v>
      </c>
      <c r="E13" s="26">
        <v>1.6210890792890401E-2</v>
      </c>
      <c r="F13" s="26"/>
      <c r="G13" s="26">
        <v>1.3034613292125999E-2</v>
      </c>
      <c r="H13" s="26">
        <v>3.65842675019297E-3</v>
      </c>
      <c r="I13" s="26">
        <v>3.68817183035604E-2</v>
      </c>
      <c r="J13" s="26">
        <v>2.2251888467325901E-2</v>
      </c>
      <c r="K13" s="26">
        <v>3.8031203920996397E-2</v>
      </c>
      <c r="L13" s="26">
        <v>1.1552674532007E-2</v>
      </c>
      <c r="M13" s="26"/>
      <c r="N13" s="26">
        <v>0</v>
      </c>
      <c r="O13" s="26">
        <v>3.9474437188431501E-2</v>
      </c>
      <c r="P13" s="26">
        <v>2.1050353469686402E-2</v>
      </c>
      <c r="Q13" s="26">
        <v>0</v>
      </c>
      <c r="R13" s="26">
        <v>7.0276441189971702E-3</v>
      </c>
      <c r="S13" s="26">
        <v>0</v>
      </c>
      <c r="T13" s="26">
        <v>1.7759461311119901E-2</v>
      </c>
      <c r="U13" s="26">
        <v>8.0376005640697704E-2</v>
      </c>
      <c r="V13" s="26">
        <v>4.18231577931584E-2</v>
      </c>
      <c r="W13" s="26">
        <v>1.32705652505637E-2</v>
      </c>
      <c r="X13" s="26">
        <v>0</v>
      </c>
      <c r="Y13" s="26">
        <v>0</v>
      </c>
      <c r="Z13" s="26">
        <v>8.0654746802392999E-2</v>
      </c>
      <c r="AA13" s="26">
        <v>0</v>
      </c>
      <c r="AB13" s="26">
        <v>0</v>
      </c>
      <c r="AC13" s="26">
        <v>5.7601213511079399E-2</v>
      </c>
      <c r="AD13" s="26">
        <v>0.13785758321753899</v>
      </c>
      <c r="AE13" s="26">
        <v>0</v>
      </c>
      <c r="AF13" s="26">
        <v>0</v>
      </c>
      <c r="AG13" s="26">
        <v>0</v>
      </c>
      <c r="AH13" s="26">
        <v>0</v>
      </c>
      <c r="AI13" s="26"/>
      <c r="AJ13" s="26">
        <v>9.2063077599258206E-3</v>
      </c>
      <c r="AK13" s="26">
        <v>2.2555897262659299E-2</v>
      </c>
      <c r="AL13" s="26"/>
      <c r="AM13" s="26">
        <v>1.3438612555537599E-2</v>
      </c>
    </row>
    <row r="14" spans="2:39" x14ac:dyDescent="0.35">
      <c r="B14" s="16"/>
    </row>
    <row r="15" spans="2:39" x14ac:dyDescent="0.35">
      <c r="B15" t="s">
        <v>66</v>
      </c>
    </row>
    <row r="16" spans="2:39" x14ac:dyDescent="0.35">
      <c r="B16" t="s">
        <v>67</v>
      </c>
    </row>
    <row r="18" spans="2:2" x14ac:dyDescent="0.35">
      <c r="B18"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M18"/>
  <sheetViews>
    <sheetView showGridLines="0" topLeftCell="A2" workbookViewId="0">
      <pane xSplit="2" topLeftCell="C1" activePane="topRight" state="frozen"/>
      <selection pane="topRight" activeCell="AE14" sqref="AE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294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289</v>
      </c>
      <c r="C9" s="17">
        <v>0.40896661829849101</v>
      </c>
      <c r="D9" s="17">
        <v>0.44033119126646297</v>
      </c>
      <c r="E9" s="17">
        <v>0.380143405501013</v>
      </c>
      <c r="F9" s="17"/>
      <c r="G9" s="17">
        <v>0.40162582981976702</v>
      </c>
      <c r="H9" s="17">
        <v>0.34884654853195302</v>
      </c>
      <c r="I9" s="17">
        <v>0.36572469883923697</v>
      </c>
      <c r="J9" s="17">
        <v>0.36917034035394303</v>
      </c>
      <c r="K9" s="17">
        <v>0.39960415072146099</v>
      </c>
      <c r="L9" s="17">
        <v>0.56140232138561696</v>
      </c>
      <c r="M9" s="17"/>
      <c r="N9" s="17">
        <v>0.55075004032498098</v>
      </c>
      <c r="O9" s="17">
        <v>0.337663362272839</v>
      </c>
      <c r="P9" s="17">
        <v>0.52727889966989105</v>
      </c>
      <c r="Q9" s="17">
        <v>0.32447563597325801</v>
      </c>
      <c r="R9" s="17">
        <v>0.39278010677066699</v>
      </c>
      <c r="S9" s="17">
        <v>0.380536522074855</v>
      </c>
      <c r="T9" s="17">
        <v>0.47811102760621599</v>
      </c>
      <c r="U9" s="17">
        <v>0.50886146745894301</v>
      </c>
      <c r="V9" s="17">
        <v>0.35051299101808298</v>
      </c>
      <c r="W9" s="17">
        <v>0.31957907947076197</v>
      </c>
      <c r="X9" s="17">
        <v>0.51153218282613</v>
      </c>
      <c r="Y9" s="17">
        <v>0.64943369429745601</v>
      </c>
      <c r="Z9" s="17">
        <v>0.37123343141257797</v>
      </c>
      <c r="AA9" s="17">
        <v>0.53535680472134395</v>
      </c>
      <c r="AB9" s="17">
        <v>0.29527968831750401</v>
      </c>
      <c r="AC9" s="17">
        <v>0.53421120517385901</v>
      </c>
      <c r="AD9" s="17">
        <v>0.37614904265518001</v>
      </c>
      <c r="AE9" s="17">
        <v>0.28838948570955503</v>
      </c>
      <c r="AF9" s="17">
        <v>9.7671973568086407E-2</v>
      </c>
      <c r="AG9" s="17">
        <v>0.47815035611717699</v>
      </c>
      <c r="AH9" s="17">
        <v>0.38274292192077303</v>
      </c>
      <c r="AI9" s="17"/>
      <c r="AJ9" s="17">
        <v>0.34592738508276999</v>
      </c>
      <c r="AK9" s="17">
        <v>0.43736831110098201</v>
      </c>
      <c r="AL9" s="17"/>
      <c r="AM9" s="17">
        <v>0.43418642866967899</v>
      </c>
    </row>
    <row r="10" spans="2:39" x14ac:dyDescent="0.35">
      <c r="B10" s="18" t="s">
        <v>290</v>
      </c>
      <c r="C10" s="17">
        <v>0.41089291617714802</v>
      </c>
      <c r="D10" s="17">
        <v>0.368852543640935</v>
      </c>
      <c r="E10" s="17">
        <v>0.45173124806930098</v>
      </c>
      <c r="F10" s="17"/>
      <c r="G10" s="17">
        <v>0.34870212650154703</v>
      </c>
      <c r="H10" s="17">
        <v>0.47709101508345803</v>
      </c>
      <c r="I10" s="17">
        <v>0.42994110786951101</v>
      </c>
      <c r="J10" s="17">
        <v>0.41154440979005902</v>
      </c>
      <c r="K10" s="17">
        <v>0.39940808088810598</v>
      </c>
      <c r="L10" s="17">
        <v>0.377320457888903</v>
      </c>
      <c r="M10" s="17"/>
      <c r="N10" s="17">
        <v>0.30284469361286398</v>
      </c>
      <c r="O10" s="17">
        <v>0.46037281679425801</v>
      </c>
      <c r="P10" s="17">
        <v>0.31174203060963301</v>
      </c>
      <c r="Q10" s="17">
        <v>0.56435299750782697</v>
      </c>
      <c r="R10" s="17">
        <v>0.41690885954753398</v>
      </c>
      <c r="S10" s="17">
        <v>0.47009569441181798</v>
      </c>
      <c r="T10" s="17">
        <v>0.403390313400106</v>
      </c>
      <c r="U10" s="17">
        <v>0.21819681977906399</v>
      </c>
      <c r="V10" s="17">
        <v>0.44112396510003599</v>
      </c>
      <c r="W10" s="17">
        <v>0.47702557925928502</v>
      </c>
      <c r="X10" s="17">
        <v>0.21405867550138599</v>
      </c>
      <c r="Y10" s="17">
        <v>0.21958870838217701</v>
      </c>
      <c r="Z10" s="17">
        <v>0.392599352402557</v>
      </c>
      <c r="AA10" s="17">
        <v>0.31010273253742998</v>
      </c>
      <c r="AB10" s="17">
        <v>0.276025359482925</v>
      </c>
      <c r="AC10" s="17">
        <v>0.203665842114579</v>
      </c>
      <c r="AD10" s="17">
        <v>0.41011126897729699</v>
      </c>
      <c r="AE10" s="17">
        <v>0.41021752798031502</v>
      </c>
      <c r="AF10" s="17">
        <v>0.90232802643191401</v>
      </c>
      <c r="AG10" s="17">
        <v>0.30978121658894697</v>
      </c>
      <c r="AH10" s="17">
        <v>0.42032073599466402</v>
      </c>
      <c r="AI10" s="17"/>
      <c r="AJ10" s="17">
        <v>0.45767742284124002</v>
      </c>
      <c r="AK10" s="17">
        <v>0.39335853508755902</v>
      </c>
      <c r="AL10" s="17"/>
      <c r="AM10" s="17">
        <v>0.417770619398184</v>
      </c>
    </row>
    <row r="11" spans="2:39" x14ac:dyDescent="0.35">
      <c r="B11" s="18" t="s">
        <v>291</v>
      </c>
      <c r="C11" s="17">
        <v>0.112889655413726</v>
      </c>
      <c r="D11" s="17">
        <v>0.119361675370356</v>
      </c>
      <c r="E11" s="17">
        <v>0.104692105990829</v>
      </c>
      <c r="F11" s="17"/>
      <c r="G11" s="17">
        <v>0.156800238609135</v>
      </c>
      <c r="H11" s="17">
        <v>0.12159437008587801</v>
      </c>
      <c r="I11" s="17">
        <v>0.13610068427719399</v>
      </c>
      <c r="J11" s="17">
        <v>0.138446570051246</v>
      </c>
      <c r="K11" s="17">
        <v>0.102820871242637</v>
      </c>
      <c r="L11" s="17">
        <v>3.9706363567397901E-2</v>
      </c>
      <c r="M11" s="17"/>
      <c r="N11" s="17">
        <v>7.6468230497395304E-2</v>
      </c>
      <c r="O11" s="17">
        <v>0.125519773283567</v>
      </c>
      <c r="P11" s="17">
        <v>7.1701115110732003E-2</v>
      </c>
      <c r="Q11" s="17">
        <v>9.81586595273055E-2</v>
      </c>
      <c r="R11" s="17">
        <v>0.14717549923350801</v>
      </c>
      <c r="S11" s="17">
        <v>0.10942183997477301</v>
      </c>
      <c r="T11" s="17">
        <v>8.5587482345622606E-2</v>
      </c>
      <c r="U11" s="17">
        <v>0.192565707121296</v>
      </c>
      <c r="V11" s="17">
        <v>9.6715037002219797E-2</v>
      </c>
      <c r="W11" s="17">
        <v>0.11924428160822299</v>
      </c>
      <c r="X11" s="17">
        <v>0.18589094077678001</v>
      </c>
      <c r="Y11" s="17">
        <v>0.13097759732036601</v>
      </c>
      <c r="Z11" s="17">
        <v>0.15551246938247201</v>
      </c>
      <c r="AA11" s="17">
        <v>0.104416100107295</v>
      </c>
      <c r="AB11" s="17">
        <v>0.22377998076941799</v>
      </c>
      <c r="AC11" s="17">
        <v>0.11318413929731901</v>
      </c>
      <c r="AD11" s="17">
        <v>4.3700215369106801E-2</v>
      </c>
      <c r="AE11" s="17">
        <v>0.30139298631012901</v>
      </c>
      <c r="AF11" s="17">
        <v>0</v>
      </c>
      <c r="AG11" s="17">
        <v>0</v>
      </c>
      <c r="AH11" s="17">
        <v>0.19693634208456301</v>
      </c>
      <c r="AI11" s="17"/>
      <c r="AJ11" s="17">
        <v>0.14914486571642099</v>
      </c>
      <c r="AK11" s="17">
        <v>9.6153391096319096E-2</v>
      </c>
      <c r="AL11" s="17"/>
      <c r="AM11" s="17">
        <v>0.11468080090716801</v>
      </c>
    </row>
    <row r="12" spans="2:39" x14ac:dyDescent="0.35">
      <c r="B12" s="18" t="s">
        <v>292</v>
      </c>
      <c r="C12" s="17">
        <v>4.33742440851326E-3</v>
      </c>
      <c r="D12" s="17">
        <v>5.09090620710959E-3</v>
      </c>
      <c r="E12" s="17">
        <v>3.6248790212525901E-3</v>
      </c>
      <c r="F12" s="17"/>
      <c r="G12" s="17">
        <v>4.2758017173346796E-3</v>
      </c>
      <c r="H12" s="17">
        <v>3.28178188710919E-3</v>
      </c>
      <c r="I12" s="17">
        <v>6.62862138643764E-3</v>
      </c>
      <c r="J12" s="17">
        <v>8.5492877468734303E-3</v>
      </c>
      <c r="K12" s="17">
        <v>2.9451541128190598E-3</v>
      </c>
      <c r="L12" s="17">
        <v>0</v>
      </c>
      <c r="M12" s="17"/>
      <c r="N12" s="17">
        <v>0</v>
      </c>
      <c r="O12" s="17">
        <v>2.2113747510022199E-3</v>
      </c>
      <c r="P12" s="17">
        <v>1.12913690959815E-2</v>
      </c>
      <c r="Q12" s="17">
        <v>0</v>
      </c>
      <c r="R12" s="17">
        <v>3.80735630130606E-3</v>
      </c>
      <c r="S12" s="17">
        <v>0</v>
      </c>
      <c r="T12" s="17">
        <v>0</v>
      </c>
      <c r="U12" s="17">
        <v>0</v>
      </c>
      <c r="V12" s="17">
        <v>0</v>
      </c>
      <c r="W12" s="17">
        <v>2.0576376005240801E-2</v>
      </c>
      <c r="X12" s="17">
        <v>0</v>
      </c>
      <c r="Y12" s="17">
        <v>0</v>
      </c>
      <c r="Z12" s="17">
        <v>0</v>
      </c>
      <c r="AA12" s="17">
        <v>0</v>
      </c>
      <c r="AB12" s="17">
        <v>0</v>
      </c>
      <c r="AC12" s="17">
        <v>0</v>
      </c>
      <c r="AD12" s="17">
        <v>0</v>
      </c>
      <c r="AE12" s="17">
        <v>0</v>
      </c>
      <c r="AF12" s="17">
        <v>0</v>
      </c>
      <c r="AG12" s="17">
        <v>0</v>
      </c>
      <c r="AH12" s="17">
        <v>0</v>
      </c>
      <c r="AI12" s="17"/>
      <c r="AJ12" s="17">
        <v>6.9705131969107102E-3</v>
      </c>
      <c r="AK12" s="17">
        <v>3.19078963185264E-3</v>
      </c>
      <c r="AL12" s="17"/>
      <c r="AM12" s="17">
        <v>2.7018093319870701E-3</v>
      </c>
    </row>
    <row r="13" spans="2:39" x14ac:dyDescent="0.35">
      <c r="B13" s="25" t="s">
        <v>62</v>
      </c>
      <c r="C13" s="26">
        <v>6.2913385702122501E-2</v>
      </c>
      <c r="D13" s="26">
        <v>6.63636835151378E-2</v>
      </c>
      <c r="E13" s="26">
        <v>5.9808361417604199E-2</v>
      </c>
      <c r="F13" s="26"/>
      <c r="G13" s="26">
        <v>8.8596003352217095E-2</v>
      </c>
      <c r="H13" s="26">
        <v>4.9186284411602103E-2</v>
      </c>
      <c r="I13" s="26">
        <v>6.1604887627620002E-2</v>
      </c>
      <c r="J13" s="26">
        <v>7.2289392057878807E-2</v>
      </c>
      <c r="K13" s="26">
        <v>9.5221743034976894E-2</v>
      </c>
      <c r="L13" s="26">
        <v>2.1570857158082001E-2</v>
      </c>
      <c r="M13" s="26"/>
      <c r="N13" s="26">
        <v>6.9937035564759595E-2</v>
      </c>
      <c r="O13" s="26">
        <v>7.4232672898333504E-2</v>
      </c>
      <c r="P13" s="26">
        <v>7.7986585513762405E-2</v>
      </c>
      <c r="Q13" s="26">
        <v>1.30127069916095E-2</v>
      </c>
      <c r="R13" s="26">
        <v>3.9328178146985103E-2</v>
      </c>
      <c r="S13" s="26">
        <v>3.9945943538552797E-2</v>
      </c>
      <c r="T13" s="26">
        <v>3.2911176648055998E-2</v>
      </c>
      <c r="U13" s="26">
        <v>8.0376005640697704E-2</v>
      </c>
      <c r="V13" s="26">
        <v>0.111648006879662</v>
      </c>
      <c r="W13" s="26">
        <v>6.3574683656489203E-2</v>
      </c>
      <c r="X13" s="26">
        <v>8.8518200895703794E-2</v>
      </c>
      <c r="Y13" s="26">
        <v>0</v>
      </c>
      <c r="Z13" s="26">
        <v>8.0654746802392999E-2</v>
      </c>
      <c r="AA13" s="26">
        <v>5.0124362633931503E-2</v>
      </c>
      <c r="AB13" s="26">
        <v>0.204914971430153</v>
      </c>
      <c r="AC13" s="26">
        <v>0.148938813414243</v>
      </c>
      <c r="AD13" s="26">
        <v>0.17003947299841601</v>
      </c>
      <c r="AE13" s="26">
        <v>0</v>
      </c>
      <c r="AF13" s="26">
        <v>0</v>
      </c>
      <c r="AG13" s="26">
        <v>0.21206842729387601</v>
      </c>
      <c r="AH13" s="26">
        <v>0</v>
      </c>
      <c r="AI13" s="26"/>
      <c r="AJ13" s="26">
        <v>4.0279813162659099E-2</v>
      </c>
      <c r="AK13" s="26">
        <v>6.9928973083287702E-2</v>
      </c>
      <c r="AL13" s="26"/>
      <c r="AM13" s="26">
        <v>3.0660341692982401E-2</v>
      </c>
    </row>
    <row r="14" spans="2:39" x14ac:dyDescent="0.35">
      <c r="B14" s="16"/>
    </row>
    <row r="15" spans="2:39" x14ac:dyDescent="0.35">
      <c r="B15" t="s">
        <v>66</v>
      </c>
    </row>
    <row r="16" spans="2:39" x14ac:dyDescent="0.35">
      <c r="B16" t="s">
        <v>67</v>
      </c>
    </row>
    <row r="18" spans="2:2" x14ac:dyDescent="0.35">
      <c r="B18"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x14ac:dyDescent="0.35">
      <c r="B9" s="18" t="s">
        <v>295</v>
      </c>
      <c r="C9" s="17">
        <v>0.17734904276445301</v>
      </c>
      <c r="D9" s="17">
        <v>0.15492470000454001</v>
      </c>
      <c r="E9" s="17">
        <v>0.200791217959049</v>
      </c>
      <c r="F9" s="17"/>
      <c r="G9" s="17">
        <v>0.196309530414392</v>
      </c>
      <c r="H9" s="17">
        <v>0.15270471944740699</v>
      </c>
      <c r="I9" s="17">
        <v>0.26635512443260301</v>
      </c>
      <c r="J9" s="17">
        <v>0.19680084677916301</v>
      </c>
      <c r="K9" s="17">
        <v>0.17429857155252099</v>
      </c>
      <c r="L9" s="17">
        <v>6.3231080146623403E-2</v>
      </c>
      <c r="M9" s="17"/>
      <c r="N9" s="17">
        <v>0.120749231980048</v>
      </c>
      <c r="O9" s="17">
        <v>0.16890149718047301</v>
      </c>
      <c r="P9" s="17">
        <v>0.17785033684766899</v>
      </c>
      <c r="Q9" s="17">
        <v>0.15372183900176101</v>
      </c>
      <c r="R9" s="17">
        <v>0.25706206867159598</v>
      </c>
      <c r="S9" s="17">
        <v>0.37966496805886502</v>
      </c>
      <c r="T9" s="17">
        <v>0.191491775591969</v>
      </c>
      <c r="U9" s="17">
        <v>0.15017284371964701</v>
      </c>
      <c r="V9" s="17">
        <v>0.47550407423943097</v>
      </c>
      <c r="W9" s="17">
        <v>0.14269924575997001</v>
      </c>
      <c r="X9" s="17">
        <v>0</v>
      </c>
      <c r="Y9" s="17">
        <v>0</v>
      </c>
      <c r="Z9" s="17">
        <v>0.13624737340687601</v>
      </c>
      <c r="AA9" s="17">
        <v>0.127142333434415</v>
      </c>
      <c r="AB9" s="17">
        <v>0.362010738012084</v>
      </c>
      <c r="AC9" s="17">
        <v>0.183064944691813</v>
      </c>
      <c r="AD9" s="17">
        <v>0.20746935260320101</v>
      </c>
      <c r="AE9" s="17">
        <v>0</v>
      </c>
      <c r="AF9" s="17">
        <v>0.19024640822337599</v>
      </c>
      <c r="AG9" s="17">
        <v>0</v>
      </c>
      <c r="AH9" s="17">
        <v>0</v>
      </c>
      <c r="AI9" s="17"/>
      <c r="AJ9" s="17">
        <v>0.24310199977946301</v>
      </c>
      <c r="AK9" s="17">
        <v>0.13454750430149601</v>
      </c>
      <c r="AL9" s="17"/>
      <c r="AM9" s="17">
        <v>0.207097516638417</v>
      </c>
    </row>
    <row r="10" spans="2:39" x14ac:dyDescent="0.35">
      <c r="B10" s="18" t="s">
        <v>296</v>
      </c>
      <c r="C10" s="17">
        <v>0.38485412804803398</v>
      </c>
      <c r="D10" s="17">
        <v>0.40089121437625702</v>
      </c>
      <c r="E10" s="17">
        <v>0.369109220599451</v>
      </c>
      <c r="F10" s="17"/>
      <c r="G10" s="17">
        <v>0.33746712329856499</v>
      </c>
      <c r="H10" s="17">
        <v>0.422898432586508</v>
      </c>
      <c r="I10" s="17">
        <v>0.38020121549582903</v>
      </c>
      <c r="J10" s="17">
        <v>0.39226986358639598</v>
      </c>
      <c r="K10" s="17">
        <v>0.33708724813395702</v>
      </c>
      <c r="L10" s="17">
        <v>0.417900283939794</v>
      </c>
      <c r="M10" s="17"/>
      <c r="N10" s="17">
        <v>0.19705521991594999</v>
      </c>
      <c r="O10" s="17">
        <v>0.39901480555690699</v>
      </c>
      <c r="P10" s="17">
        <v>0.41570912249366898</v>
      </c>
      <c r="Q10" s="17">
        <v>0.44345765990561598</v>
      </c>
      <c r="R10" s="17">
        <v>0.367273270269448</v>
      </c>
      <c r="S10" s="17">
        <v>0.206382083720937</v>
      </c>
      <c r="T10" s="17">
        <v>0.34682428414011501</v>
      </c>
      <c r="U10" s="17">
        <v>0.62453125012649402</v>
      </c>
      <c r="V10" s="17">
        <v>0.30316784714385397</v>
      </c>
      <c r="W10" s="17">
        <v>0.38481531007770098</v>
      </c>
      <c r="X10" s="17">
        <v>0.66551995371145301</v>
      </c>
      <c r="Y10" s="17">
        <v>0.62805817823789101</v>
      </c>
      <c r="Z10" s="17">
        <v>0.128420888604526</v>
      </c>
      <c r="AA10" s="17">
        <v>0.280618227286549</v>
      </c>
      <c r="AB10" s="17">
        <v>0.40973204859390899</v>
      </c>
      <c r="AC10" s="17">
        <v>0.76071362340587401</v>
      </c>
      <c r="AD10" s="17">
        <v>0.16123568566295701</v>
      </c>
      <c r="AE10" s="17">
        <v>0</v>
      </c>
      <c r="AF10" s="17">
        <v>0.22224613498033999</v>
      </c>
      <c r="AG10" s="17">
        <v>0.72298405495131901</v>
      </c>
      <c r="AH10" s="17">
        <v>1</v>
      </c>
      <c r="AI10" s="17"/>
      <c r="AJ10" s="17">
        <v>0.385113986526404</v>
      </c>
      <c r="AK10" s="17">
        <v>0.38088460989328299</v>
      </c>
      <c r="AL10" s="17"/>
      <c r="AM10" s="17">
        <v>0.37763469736933702</v>
      </c>
    </row>
    <row r="11" spans="2:39" x14ac:dyDescent="0.35">
      <c r="B11" s="18" t="s">
        <v>297</v>
      </c>
      <c r="C11" s="17">
        <v>0.309140762527225</v>
      </c>
      <c r="D11" s="17">
        <v>0.30561700311012102</v>
      </c>
      <c r="E11" s="17">
        <v>0.31139161474090299</v>
      </c>
      <c r="F11" s="17"/>
      <c r="G11" s="17">
        <v>0.34532183538646899</v>
      </c>
      <c r="H11" s="17">
        <v>0.31177827142840098</v>
      </c>
      <c r="I11" s="17">
        <v>0.24545881790277499</v>
      </c>
      <c r="J11" s="17">
        <v>0.31725459882923102</v>
      </c>
      <c r="K11" s="17">
        <v>0.33238101941060699</v>
      </c>
      <c r="L11" s="17">
        <v>0.33023212232170301</v>
      </c>
      <c r="M11" s="17"/>
      <c r="N11" s="17">
        <v>0.57045280935981901</v>
      </c>
      <c r="O11" s="17">
        <v>0.33997935219782199</v>
      </c>
      <c r="P11" s="17">
        <v>0.29092951331877798</v>
      </c>
      <c r="Q11" s="17">
        <v>0.33809811417840302</v>
      </c>
      <c r="R11" s="17">
        <v>0.20449613738164399</v>
      </c>
      <c r="S11" s="17">
        <v>0.291506021598191</v>
      </c>
      <c r="T11" s="17">
        <v>0.35986796859609699</v>
      </c>
      <c r="U11" s="17">
        <v>0.14031103449183699</v>
      </c>
      <c r="V11" s="17">
        <v>7.7285055557510599E-2</v>
      </c>
      <c r="W11" s="17">
        <v>0.27456939096692601</v>
      </c>
      <c r="X11" s="17">
        <v>0.20972348804035801</v>
      </c>
      <c r="Y11" s="17">
        <v>0.33294830498759098</v>
      </c>
      <c r="Z11" s="17">
        <v>0.60400054627085398</v>
      </c>
      <c r="AA11" s="17">
        <v>0.33755914645656998</v>
      </c>
      <c r="AB11" s="17">
        <v>0.22825721339400701</v>
      </c>
      <c r="AC11" s="17">
        <v>5.62214319023129E-2</v>
      </c>
      <c r="AD11" s="17">
        <v>0.52878826835279402</v>
      </c>
      <c r="AE11" s="17">
        <v>1</v>
      </c>
      <c r="AF11" s="17">
        <v>0</v>
      </c>
      <c r="AG11" s="17">
        <v>0.27701594504868099</v>
      </c>
      <c r="AH11" s="17">
        <v>0</v>
      </c>
      <c r="AI11" s="17"/>
      <c r="AJ11" s="17">
        <v>0.27644444661801199</v>
      </c>
      <c r="AK11" s="17">
        <v>0.33450357800595099</v>
      </c>
      <c r="AL11" s="17"/>
      <c r="AM11" s="17">
        <v>0.31769645509573402</v>
      </c>
    </row>
    <row r="12" spans="2:39" x14ac:dyDescent="0.35">
      <c r="B12" s="18" t="s">
        <v>298</v>
      </c>
      <c r="C12" s="17">
        <v>0.103398240883102</v>
      </c>
      <c r="D12" s="17">
        <v>0.12056496417522999</v>
      </c>
      <c r="E12" s="17">
        <v>8.5929125604795001E-2</v>
      </c>
      <c r="F12" s="17"/>
      <c r="G12" s="17">
        <v>8.9003815350559706E-2</v>
      </c>
      <c r="H12" s="17">
        <v>9.2958026182664494E-2</v>
      </c>
      <c r="I12" s="17">
        <v>7.3258693844220402E-2</v>
      </c>
      <c r="J12" s="17">
        <v>5.3539519249526997E-2</v>
      </c>
      <c r="K12" s="17">
        <v>0.13045960425886299</v>
      </c>
      <c r="L12" s="17">
        <v>0.188636513591879</v>
      </c>
      <c r="M12" s="17"/>
      <c r="N12" s="17">
        <v>0.111742738744183</v>
      </c>
      <c r="O12" s="17">
        <v>5.3917456057933903E-2</v>
      </c>
      <c r="P12" s="17">
        <v>9.6164797591844597E-2</v>
      </c>
      <c r="Q12" s="17">
        <v>5.4499156016552301E-2</v>
      </c>
      <c r="R12" s="17">
        <v>0.119929933048147</v>
      </c>
      <c r="S12" s="17">
        <v>0</v>
      </c>
      <c r="T12" s="17">
        <v>9.2263448607096496E-2</v>
      </c>
      <c r="U12" s="17">
        <v>8.4984871662021705E-2</v>
      </c>
      <c r="V12" s="17">
        <v>0.102670318051997</v>
      </c>
      <c r="W12" s="17">
        <v>0.176712324205541</v>
      </c>
      <c r="X12" s="17">
        <v>0</v>
      </c>
      <c r="Y12" s="17">
        <v>3.8993516774517199E-2</v>
      </c>
      <c r="Z12" s="17">
        <v>0.13133119171774399</v>
      </c>
      <c r="AA12" s="17">
        <v>0.25468029282246601</v>
      </c>
      <c r="AB12" s="17">
        <v>0</v>
      </c>
      <c r="AC12" s="17">
        <v>0</v>
      </c>
      <c r="AD12" s="17">
        <v>0.10250669338104799</v>
      </c>
      <c r="AE12" s="17">
        <v>0</v>
      </c>
      <c r="AF12" s="17">
        <v>0.58750745679628402</v>
      </c>
      <c r="AG12" s="17">
        <v>0</v>
      </c>
      <c r="AH12" s="17">
        <v>0</v>
      </c>
      <c r="AI12" s="17"/>
      <c r="AJ12" s="17">
        <v>6.5187952477420694E-2</v>
      </c>
      <c r="AK12" s="17">
        <v>0.13024510191744801</v>
      </c>
      <c r="AL12" s="17"/>
      <c r="AM12" s="17">
        <v>7.0657687056738694E-2</v>
      </c>
    </row>
    <row r="13" spans="2:39" x14ac:dyDescent="0.35">
      <c r="B13" s="18" t="s">
        <v>299</v>
      </c>
      <c r="C13" s="17">
        <v>1.7070618003642998E-2</v>
      </c>
      <c r="D13" s="17">
        <v>1.42378419477174E-2</v>
      </c>
      <c r="E13" s="17">
        <v>2.00213405427195E-2</v>
      </c>
      <c r="F13" s="17"/>
      <c r="G13" s="17">
        <v>2.4941976438199301E-2</v>
      </c>
      <c r="H13" s="17">
        <v>1.55260531084745E-2</v>
      </c>
      <c r="I13" s="17">
        <v>1.50011710145821E-2</v>
      </c>
      <c r="J13" s="17">
        <v>4.0135171555683101E-2</v>
      </c>
      <c r="K13" s="17">
        <v>9.9497949665254305E-3</v>
      </c>
      <c r="L13" s="17">
        <v>0</v>
      </c>
      <c r="M13" s="17"/>
      <c r="N13" s="17">
        <v>0</v>
      </c>
      <c r="O13" s="17">
        <v>2.0566806184791599E-2</v>
      </c>
      <c r="P13" s="17">
        <v>1.9346229748038499E-2</v>
      </c>
      <c r="Q13" s="17">
        <v>0</v>
      </c>
      <c r="R13" s="17">
        <v>1.8740867657349902E-2</v>
      </c>
      <c r="S13" s="17">
        <v>0.122446926622007</v>
      </c>
      <c r="T13" s="17">
        <v>9.5525230647232392E-3</v>
      </c>
      <c r="U13" s="17">
        <v>0</v>
      </c>
      <c r="V13" s="17">
        <v>4.1372705007207203E-2</v>
      </c>
      <c r="W13" s="17">
        <v>1.13323953906609E-2</v>
      </c>
      <c r="X13" s="17">
        <v>0.124756558248189</v>
      </c>
      <c r="Y13" s="17">
        <v>0</v>
      </c>
      <c r="Z13" s="17">
        <v>0</v>
      </c>
      <c r="AA13" s="17">
        <v>0</v>
      </c>
      <c r="AB13" s="17">
        <v>0</v>
      </c>
      <c r="AC13" s="17">
        <v>0</v>
      </c>
      <c r="AD13" s="17">
        <v>0</v>
      </c>
      <c r="AE13" s="17">
        <v>0</v>
      </c>
      <c r="AF13" s="17">
        <v>0</v>
      </c>
      <c r="AG13" s="17">
        <v>0</v>
      </c>
      <c r="AH13" s="17">
        <v>0</v>
      </c>
      <c r="AI13" s="17"/>
      <c r="AJ13" s="17">
        <v>2.24476350674074E-2</v>
      </c>
      <c r="AK13" s="17">
        <v>1.11438553911482E-2</v>
      </c>
      <c r="AL13" s="17"/>
      <c r="AM13" s="17">
        <v>1.5564197819396599E-2</v>
      </c>
    </row>
    <row r="14" spans="2:39" x14ac:dyDescent="0.35">
      <c r="B14" s="18" t="s">
        <v>62</v>
      </c>
      <c r="C14" s="19">
        <v>8.1872077735431099E-3</v>
      </c>
      <c r="D14" s="19">
        <v>3.76427638613323E-3</v>
      </c>
      <c r="E14" s="19">
        <v>1.27574805530822E-2</v>
      </c>
      <c r="F14" s="19"/>
      <c r="G14" s="19">
        <v>6.9557191118140302E-3</v>
      </c>
      <c r="H14" s="19">
        <v>4.1344972465451203E-3</v>
      </c>
      <c r="I14" s="19">
        <v>1.97249773099899E-2</v>
      </c>
      <c r="J14" s="19">
        <v>0</v>
      </c>
      <c r="K14" s="19">
        <v>1.58237616775267E-2</v>
      </c>
      <c r="L14" s="19">
        <v>0</v>
      </c>
      <c r="M14" s="19"/>
      <c r="N14" s="19">
        <v>0</v>
      </c>
      <c r="O14" s="19">
        <v>1.7620082822072398E-2</v>
      </c>
      <c r="P14" s="19">
        <v>0</v>
      </c>
      <c r="Q14" s="19">
        <v>1.0223230897668301E-2</v>
      </c>
      <c r="R14" s="19">
        <v>3.24977229718156E-2</v>
      </c>
      <c r="S14" s="19">
        <v>0</v>
      </c>
      <c r="T14" s="19">
        <v>0</v>
      </c>
      <c r="U14" s="19">
        <v>0</v>
      </c>
      <c r="V14" s="19">
        <v>0</v>
      </c>
      <c r="W14" s="19">
        <v>9.8713335992009297E-3</v>
      </c>
      <c r="X14" s="19">
        <v>0</v>
      </c>
      <c r="Y14" s="19">
        <v>0</v>
      </c>
      <c r="Z14" s="19">
        <v>0</v>
      </c>
      <c r="AA14" s="19">
        <v>0</v>
      </c>
      <c r="AB14" s="19">
        <v>0</v>
      </c>
      <c r="AC14" s="19">
        <v>0</v>
      </c>
      <c r="AD14" s="19">
        <v>0</v>
      </c>
      <c r="AE14" s="19">
        <v>0</v>
      </c>
      <c r="AF14" s="19">
        <v>0</v>
      </c>
      <c r="AG14" s="19">
        <v>0</v>
      </c>
      <c r="AH14" s="19">
        <v>0</v>
      </c>
      <c r="AI14" s="19"/>
      <c r="AJ14" s="19">
        <v>7.7039795312924602E-3</v>
      </c>
      <c r="AK14" s="19">
        <v>8.6753504906733996E-3</v>
      </c>
      <c r="AL14" s="19"/>
      <c r="AM14" s="19">
        <v>1.1349446020376901E-2</v>
      </c>
    </row>
    <row r="15" spans="2:39" x14ac:dyDescent="0.35">
      <c r="B15" s="16" t="s">
        <v>102</v>
      </c>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x14ac:dyDescent="0.35">
      <c r="B9" s="18" t="s">
        <v>301</v>
      </c>
      <c r="C9" s="17">
        <v>0.321394010485614</v>
      </c>
      <c r="D9" s="17">
        <v>0.34781328099664599</v>
      </c>
      <c r="E9" s="17">
        <v>0.29483285635727502</v>
      </c>
      <c r="F9" s="17"/>
      <c r="G9" s="17">
        <v>0.27799088658441601</v>
      </c>
      <c r="H9" s="17">
        <v>0.25802516817372201</v>
      </c>
      <c r="I9" s="17">
        <v>0.25335796760506402</v>
      </c>
      <c r="J9" s="17">
        <v>0.25631185976642801</v>
      </c>
      <c r="K9" s="17">
        <v>0.33613498051816798</v>
      </c>
      <c r="L9" s="17">
        <v>0.56927901592500496</v>
      </c>
      <c r="M9" s="17"/>
      <c r="N9" s="17">
        <v>0.34403944323396701</v>
      </c>
      <c r="O9" s="17">
        <v>0.28384938684939398</v>
      </c>
      <c r="P9" s="17">
        <v>0.28887569625051202</v>
      </c>
      <c r="Q9" s="17">
        <v>0.25799117656290799</v>
      </c>
      <c r="R9" s="17">
        <v>0.26251271069765902</v>
      </c>
      <c r="S9" s="17">
        <v>0.70005007224274096</v>
      </c>
      <c r="T9" s="17">
        <v>0.44875524638346598</v>
      </c>
      <c r="U9" s="17">
        <v>0.115921546960798</v>
      </c>
      <c r="V9" s="17">
        <v>0.406614358723978</v>
      </c>
      <c r="W9" s="17">
        <v>0.36425326552419801</v>
      </c>
      <c r="X9" s="17">
        <v>0.15360805661293001</v>
      </c>
      <c r="Y9" s="17">
        <v>9.5803594218407298E-2</v>
      </c>
      <c r="Z9" s="17">
        <v>0.30330263381697398</v>
      </c>
      <c r="AA9" s="17">
        <v>0.41899653939360298</v>
      </c>
      <c r="AB9" s="17">
        <v>0.34388545431925699</v>
      </c>
      <c r="AC9" s="17">
        <v>0.34884622328745302</v>
      </c>
      <c r="AD9" s="17">
        <v>0.29871426155787001</v>
      </c>
      <c r="AE9" s="17">
        <v>0</v>
      </c>
      <c r="AF9" s="17">
        <v>0.53071254490933895</v>
      </c>
      <c r="AG9" s="17">
        <v>0</v>
      </c>
      <c r="AH9" s="17">
        <v>0.56854950175698404</v>
      </c>
      <c r="AI9" s="17"/>
      <c r="AJ9" s="17">
        <v>0.26146396297369401</v>
      </c>
      <c r="AK9" s="17">
        <v>0.36369492419146698</v>
      </c>
      <c r="AL9" s="17"/>
      <c r="AM9" s="17">
        <v>0.31118959808326502</v>
      </c>
    </row>
    <row r="10" spans="2:39" x14ac:dyDescent="0.35">
      <c r="B10" s="18" t="s">
        <v>302</v>
      </c>
      <c r="C10" s="17">
        <v>0.40194613627600601</v>
      </c>
      <c r="D10" s="17">
        <v>0.39344736301627198</v>
      </c>
      <c r="E10" s="17">
        <v>0.41149798284613798</v>
      </c>
      <c r="F10" s="17"/>
      <c r="G10" s="17">
        <v>0.39618609146968498</v>
      </c>
      <c r="H10" s="17">
        <v>0.445559752637812</v>
      </c>
      <c r="I10" s="17">
        <v>0.44516840906945898</v>
      </c>
      <c r="J10" s="17">
        <v>0.41799065934164298</v>
      </c>
      <c r="K10" s="17">
        <v>0.35958768841465999</v>
      </c>
      <c r="L10" s="17">
        <v>0.32172480382160001</v>
      </c>
      <c r="M10" s="17"/>
      <c r="N10" s="17">
        <v>0.35754746405489202</v>
      </c>
      <c r="O10" s="17">
        <v>0.35520509572158898</v>
      </c>
      <c r="P10" s="17">
        <v>0.46374885958609902</v>
      </c>
      <c r="Q10" s="17">
        <v>0.415487163660968</v>
      </c>
      <c r="R10" s="17">
        <v>0.35470910046832099</v>
      </c>
      <c r="S10" s="17">
        <v>6.3499980672314299E-2</v>
      </c>
      <c r="T10" s="17">
        <v>0.39796085471727599</v>
      </c>
      <c r="U10" s="17">
        <v>0.75652648427964797</v>
      </c>
      <c r="V10" s="17">
        <v>0.38389557325582202</v>
      </c>
      <c r="W10" s="17">
        <v>0.34552406354556398</v>
      </c>
      <c r="X10" s="17">
        <v>0.59687882689069205</v>
      </c>
      <c r="Y10" s="17">
        <v>0.77671929018036701</v>
      </c>
      <c r="Z10" s="17">
        <v>0.43508603626818498</v>
      </c>
      <c r="AA10" s="17">
        <v>0.27592082342629398</v>
      </c>
      <c r="AB10" s="17">
        <v>0.56649259574765398</v>
      </c>
      <c r="AC10" s="17">
        <v>0.35177205841088099</v>
      </c>
      <c r="AD10" s="17">
        <v>0.46663287161605899</v>
      </c>
      <c r="AE10" s="17">
        <v>1</v>
      </c>
      <c r="AF10" s="17">
        <v>0.27904104686728498</v>
      </c>
      <c r="AG10" s="17">
        <v>0.86424062744000896</v>
      </c>
      <c r="AH10" s="17">
        <v>0.234514156158453</v>
      </c>
      <c r="AI10" s="17"/>
      <c r="AJ10" s="17">
        <v>0.437821098555567</v>
      </c>
      <c r="AK10" s="17">
        <v>0.37642002934468799</v>
      </c>
      <c r="AL10" s="17"/>
      <c r="AM10" s="17">
        <v>0.41487021523208101</v>
      </c>
    </row>
    <row r="11" spans="2:39" x14ac:dyDescent="0.35">
      <c r="B11" s="18" t="s">
        <v>303</v>
      </c>
      <c r="C11" s="17">
        <v>0.25152452729549002</v>
      </c>
      <c r="D11" s="17">
        <v>0.244368602545354</v>
      </c>
      <c r="E11" s="17">
        <v>0.25740027641308999</v>
      </c>
      <c r="F11" s="17"/>
      <c r="G11" s="17">
        <v>0.29677565217600499</v>
      </c>
      <c r="H11" s="17">
        <v>0.26785359574228002</v>
      </c>
      <c r="I11" s="17">
        <v>0.285989645486599</v>
      </c>
      <c r="J11" s="17">
        <v>0.28503806446533098</v>
      </c>
      <c r="K11" s="17">
        <v>0.26331177571520697</v>
      </c>
      <c r="L11" s="17">
        <v>0.108996180253395</v>
      </c>
      <c r="M11" s="17"/>
      <c r="N11" s="17">
        <v>0.29841309271114103</v>
      </c>
      <c r="O11" s="17">
        <v>0.32718480546370898</v>
      </c>
      <c r="P11" s="17">
        <v>0.232678945165257</v>
      </c>
      <c r="Q11" s="17">
        <v>0.29900480622669701</v>
      </c>
      <c r="R11" s="17">
        <v>0.33701019946642202</v>
      </c>
      <c r="S11" s="17">
        <v>0.16396553811894701</v>
      </c>
      <c r="T11" s="17">
        <v>0.14289640800487199</v>
      </c>
      <c r="U11" s="17">
        <v>0.12755196875955399</v>
      </c>
      <c r="V11" s="17">
        <v>0.20949006802019901</v>
      </c>
      <c r="W11" s="17">
        <v>0.27269531981495998</v>
      </c>
      <c r="X11" s="17">
        <v>0.124756558248189</v>
      </c>
      <c r="Y11" s="17">
        <v>0.12747711560122499</v>
      </c>
      <c r="Z11" s="17">
        <v>0.26161132991483999</v>
      </c>
      <c r="AA11" s="17">
        <v>0.240192963847776</v>
      </c>
      <c r="AB11" s="17">
        <v>8.9621949933089001E-2</v>
      </c>
      <c r="AC11" s="17">
        <v>0.22203724614597001</v>
      </c>
      <c r="AD11" s="17">
        <v>0.234652866826071</v>
      </c>
      <c r="AE11" s="17">
        <v>0</v>
      </c>
      <c r="AF11" s="17">
        <v>0.19024640822337599</v>
      </c>
      <c r="AG11" s="17">
        <v>0.13575937255999099</v>
      </c>
      <c r="AH11" s="17">
        <v>0.19693634208456301</v>
      </c>
      <c r="AI11" s="17"/>
      <c r="AJ11" s="17">
        <v>0.28143193284419399</v>
      </c>
      <c r="AK11" s="17">
        <v>0.23189805568956401</v>
      </c>
      <c r="AL11" s="17"/>
      <c r="AM11" s="17">
        <v>0.24874515925441701</v>
      </c>
    </row>
    <row r="12" spans="2:39" x14ac:dyDescent="0.35">
      <c r="B12" s="18" t="s">
        <v>304</v>
      </c>
      <c r="C12" s="17">
        <v>8.2769607959733097E-3</v>
      </c>
      <c r="D12" s="17">
        <v>6.5443001109954397E-3</v>
      </c>
      <c r="E12" s="17">
        <v>1.00774485519189E-2</v>
      </c>
      <c r="F12" s="17"/>
      <c r="G12" s="17">
        <v>2.0716150834347101E-2</v>
      </c>
      <c r="H12" s="17">
        <v>0</v>
      </c>
      <c r="I12" s="17">
        <v>1.02759318330355E-2</v>
      </c>
      <c r="J12" s="17">
        <v>7.63193261503845E-3</v>
      </c>
      <c r="K12" s="17">
        <v>1.58237616775267E-2</v>
      </c>
      <c r="L12" s="17">
        <v>0</v>
      </c>
      <c r="M12" s="17"/>
      <c r="N12" s="17">
        <v>0</v>
      </c>
      <c r="O12" s="17">
        <v>2.5302290130879299E-2</v>
      </c>
      <c r="P12" s="17">
        <v>0</v>
      </c>
      <c r="Q12" s="17">
        <v>5.69436635778953E-3</v>
      </c>
      <c r="R12" s="17">
        <v>1.1699279492351699E-2</v>
      </c>
      <c r="S12" s="17">
        <v>0</v>
      </c>
      <c r="T12" s="17">
        <v>1.03874908943854E-2</v>
      </c>
      <c r="U12" s="17">
        <v>0</v>
      </c>
      <c r="V12" s="17">
        <v>0</v>
      </c>
      <c r="W12" s="17">
        <v>7.7180619364302702E-3</v>
      </c>
      <c r="X12" s="17">
        <v>0</v>
      </c>
      <c r="Y12" s="17">
        <v>0</v>
      </c>
      <c r="Z12" s="17">
        <v>0</v>
      </c>
      <c r="AA12" s="17">
        <v>0</v>
      </c>
      <c r="AB12" s="17">
        <v>0</v>
      </c>
      <c r="AC12" s="17">
        <v>0</v>
      </c>
      <c r="AD12" s="17">
        <v>0</v>
      </c>
      <c r="AE12" s="17">
        <v>0</v>
      </c>
      <c r="AF12" s="17">
        <v>0</v>
      </c>
      <c r="AG12" s="17">
        <v>0</v>
      </c>
      <c r="AH12" s="17">
        <v>0</v>
      </c>
      <c r="AI12" s="17"/>
      <c r="AJ12" s="17">
        <v>6.70775808045813E-3</v>
      </c>
      <c r="AK12" s="17">
        <v>9.4665713801100893E-3</v>
      </c>
      <c r="AL12" s="17"/>
      <c r="AM12" s="17">
        <v>7.4740094181552103E-3</v>
      </c>
    </row>
    <row r="13" spans="2:39" x14ac:dyDescent="0.35">
      <c r="B13" s="18" t="s">
        <v>305</v>
      </c>
      <c r="C13" s="17">
        <v>3.87412640743847E-3</v>
      </c>
      <c r="D13" s="17">
        <v>5.91353793493963E-3</v>
      </c>
      <c r="E13" s="17">
        <v>1.78202529836468E-3</v>
      </c>
      <c r="F13" s="17"/>
      <c r="G13" s="17">
        <v>8.3312189355477205E-3</v>
      </c>
      <c r="H13" s="17">
        <v>4.4010007964986903E-3</v>
      </c>
      <c r="I13" s="17">
        <v>0</v>
      </c>
      <c r="J13" s="17">
        <v>3.9615349253468704E-3</v>
      </c>
      <c r="K13" s="17">
        <v>8.84088095795613E-3</v>
      </c>
      <c r="L13" s="17">
        <v>0</v>
      </c>
      <c r="M13" s="17"/>
      <c r="N13" s="17">
        <v>0</v>
      </c>
      <c r="O13" s="17">
        <v>0</v>
      </c>
      <c r="P13" s="17">
        <v>7.4940706958032599E-3</v>
      </c>
      <c r="Q13" s="17">
        <v>0</v>
      </c>
      <c r="R13" s="17">
        <v>6.7675547711774997E-3</v>
      </c>
      <c r="S13" s="17">
        <v>7.2484408965997602E-2</v>
      </c>
      <c r="T13" s="17">
        <v>0</v>
      </c>
      <c r="U13" s="17">
        <v>0</v>
      </c>
      <c r="V13" s="17">
        <v>0</v>
      </c>
      <c r="W13" s="17">
        <v>0</v>
      </c>
      <c r="X13" s="17">
        <v>0</v>
      </c>
      <c r="Y13" s="17">
        <v>0</v>
      </c>
      <c r="Z13" s="17">
        <v>0</v>
      </c>
      <c r="AA13" s="17">
        <v>0</v>
      </c>
      <c r="AB13" s="17">
        <v>0</v>
      </c>
      <c r="AC13" s="17">
        <v>0</v>
      </c>
      <c r="AD13" s="17">
        <v>0</v>
      </c>
      <c r="AE13" s="17">
        <v>0</v>
      </c>
      <c r="AF13" s="17">
        <v>0</v>
      </c>
      <c r="AG13" s="17">
        <v>0</v>
      </c>
      <c r="AH13" s="17">
        <v>0</v>
      </c>
      <c r="AI13" s="17"/>
      <c r="AJ13" s="17">
        <v>5.14158761999869E-3</v>
      </c>
      <c r="AK13" s="17">
        <v>1.6802789465510701E-3</v>
      </c>
      <c r="AL13" s="17"/>
      <c r="AM13" s="17">
        <v>3.8777273962876599E-3</v>
      </c>
    </row>
    <row r="14" spans="2:39" x14ac:dyDescent="0.35">
      <c r="B14" s="18" t="s">
        <v>62</v>
      </c>
      <c r="C14" s="19">
        <v>1.29842387394788E-2</v>
      </c>
      <c r="D14" s="19">
        <v>1.9129153957927101E-3</v>
      </c>
      <c r="E14" s="19">
        <v>2.4409410533214299E-2</v>
      </c>
      <c r="F14" s="19"/>
      <c r="G14" s="19">
        <v>0</v>
      </c>
      <c r="H14" s="19">
        <v>2.41604826496882E-2</v>
      </c>
      <c r="I14" s="19">
        <v>5.2080460058426398E-3</v>
      </c>
      <c r="J14" s="19">
        <v>2.9065948886213E-2</v>
      </c>
      <c r="K14" s="19">
        <v>1.6300912716481899E-2</v>
      </c>
      <c r="L14" s="19">
        <v>0</v>
      </c>
      <c r="M14" s="19"/>
      <c r="N14" s="19">
        <v>0</v>
      </c>
      <c r="O14" s="19">
        <v>8.4584218344289797E-3</v>
      </c>
      <c r="P14" s="19">
        <v>7.20242830232858E-3</v>
      </c>
      <c r="Q14" s="19">
        <v>2.1822487191637398E-2</v>
      </c>
      <c r="R14" s="19">
        <v>2.7301155104068501E-2</v>
      </c>
      <c r="S14" s="19">
        <v>0</v>
      </c>
      <c r="T14" s="19">
        <v>0</v>
      </c>
      <c r="U14" s="19">
        <v>0</v>
      </c>
      <c r="V14" s="19">
        <v>0</v>
      </c>
      <c r="W14" s="19">
        <v>9.8092891788471304E-3</v>
      </c>
      <c r="X14" s="19">
        <v>0.124756558248189</v>
      </c>
      <c r="Y14" s="19">
        <v>0</v>
      </c>
      <c r="Z14" s="19">
        <v>0</v>
      </c>
      <c r="AA14" s="19">
        <v>6.4889673332326397E-2</v>
      </c>
      <c r="AB14" s="19">
        <v>0</v>
      </c>
      <c r="AC14" s="19">
        <v>7.73444721556968E-2</v>
      </c>
      <c r="AD14" s="19">
        <v>0</v>
      </c>
      <c r="AE14" s="19">
        <v>0</v>
      </c>
      <c r="AF14" s="19">
        <v>0</v>
      </c>
      <c r="AG14" s="19">
        <v>0</v>
      </c>
      <c r="AH14" s="19">
        <v>0</v>
      </c>
      <c r="AI14" s="19"/>
      <c r="AJ14" s="19">
        <v>7.43365992608855E-3</v>
      </c>
      <c r="AK14" s="19">
        <v>1.6840140447620201E-2</v>
      </c>
      <c r="AL14" s="19"/>
      <c r="AM14" s="19">
        <v>1.38432906157954E-2</v>
      </c>
    </row>
    <row r="15" spans="2:39" x14ac:dyDescent="0.35">
      <c r="B15" s="16" t="s">
        <v>102</v>
      </c>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1" t="s">
        <v>314</v>
      </c>
      <c r="E2" s="28"/>
      <c r="F2" s="28"/>
    </row>
    <row r="6" spans="2:6" ht="50" customHeight="1" x14ac:dyDescent="0.35">
      <c r="B6" s="20" t="s">
        <v>15</v>
      </c>
      <c r="C6" s="20" t="s">
        <v>307</v>
      </c>
      <c r="D6" s="20" t="s">
        <v>308</v>
      </c>
      <c r="E6" s="20" t="s">
        <v>309</v>
      </c>
    </row>
    <row r="7" spans="2:6" x14ac:dyDescent="0.35">
      <c r="B7" s="18" t="s">
        <v>310</v>
      </c>
      <c r="C7" s="17">
        <v>0.24593997174225601</v>
      </c>
      <c r="D7" s="17">
        <v>0.28605043457956397</v>
      </c>
      <c r="E7" s="17">
        <v>0.206153263844052</v>
      </c>
    </row>
    <row r="8" spans="2:6" x14ac:dyDescent="0.35">
      <c r="B8" s="18" t="s">
        <v>311</v>
      </c>
      <c r="C8" s="17">
        <v>0.371493946694677</v>
      </c>
      <c r="D8" s="17">
        <v>0.41721751162326198</v>
      </c>
      <c r="E8" s="17">
        <v>0.31917905529563301</v>
      </c>
    </row>
    <row r="9" spans="2:6" x14ac:dyDescent="0.35">
      <c r="B9" s="18" t="s">
        <v>134</v>
      </c>
      <c r="C9" s="17">
        <v>0.27911744800508398</v>
      </c>
      <c r="D9" s="17">
        <v>0.20366273778360999</v>
      </c>
      <c r="E9" s="17">
        <v>0.29753946225597599</v>
      </c>
    </row>
    <row r="10" spans="2:6" x14ac:dyDescent="0.35">
      <c r="B10" s="18" t="s">
        <v>312</v>
      </c>
      <c r="C10" s="17">
        <v>1.08366098986053E-2</v>
      </c>
      <c r="D10" s="17">
        <v>4.6033060255313202E-2</v>
      </c>
      <c r="E10" s="17">
        <v>5.6074302705875899E-2</v>
      </c>
    </row>
    <row r="11" spans="2:6" x14ac:dyDescent="0.35">
      <c r="B11" s="18" t="s">
        <v>313</v>
      </c>
      <c r="C11" s="17">
        <v>4.8606205260923402E-3</v>
      </c>
      <c r="D11" s="17">
        <v>5.8867074725566602E-3</v>
      </c>
      <c r="E11" s="17">
        <v>3.3450748291273397E-2</v>
      </c>
    </row>
    <row r="12" spans="2:6" x14ac:dyDescent="0.35">
      <c r="B12" s="18" t="s">
        <v>62</v>
      </c>
      <c r="C12" s="17">
        <v>8.7751403133286193E-2</v>
      </c>
      <c r="D12" s="17">
        <v>4.1149548285694899E-2</v>
      </c>
      <c r="E12" s="17">
        <v>8.7603167607190294E-2</v>
      </c>
    </row>
    <row r="13" spans="2:6" x14ac:dyDescent="0.35">
      <c r="B13" s="23" t="s">
        <v>137</v>
      </c>
      <c r="C13" s="21">
        <v>0.61743391843693296</v>
      </c>
      <c r="D13" s="21">
        <v>0.70326794620282596</v>
      </c>
      <c r="E13" s="21">
        <v>0.52533231913968503</v>
      </c>
    </row>
    <row r="14" spans="2:6" x14ac:dyDescent="0.35">
      <c r="B14" s="23" t="s">
        <v>138</v>
      </c>
      <c r="C14" s="21">
        <v>1.56972304246977E-2</v>
      </c>
      <c r="D14" s="21">
        <v>5.1919767727869902E-2</v>
      </c>
      <c r="E14" s="21">
        <v>8.9525050997149302E-2</v>
      </c>
    </row>
    <row r="15" spans="2:6" x14ac:dyDescent="0.35">
      <c r="B15" s="23" t="s">
        <v>139</v>
      </c>
      <c r="C15" s="22">
        <v>0.60173668801223501</v>
      </c>
      <c r="D15" s="22">
        <v>0.65134817847495596</v>
      </c>
      <c r="E15" s="22">
        <v>0.43580726814253601</v>
      </c>
    </row>
    <row r="16" spans="2:6" x14ac:dyDescent="0.35">
      <c r="B16" s="16" t="s">
        <v>87</v>
      </c>
      <c r="C16" s="16"/>
      <c r="D16" s="16"/>
      <c r="E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310</v>
      </c>
      <c r="C9" s="17">
        <v>0.206153263844052</v>
      </c>
      <c r="D9" s="17">
        <v>0.25726067743849101</v>
      </c>
      <c r="E9" s="17">
        <v>0.165499292807505</v>
      </c>
      <c r="F9" s="17"/>
      <c r="G9" s="17">
        <v>0.26089081565808098</v>
      </c>
      <c r="H9" s="17">
        <v>0.20706281896947801</v>
      </c>
      <c r="I9" s="17">
        <v>0.19850255985573401</v>
      </c>
      <c r="J9" s="17">
        <v>0.27140987367007202</v>
      </c>
      <c r="K9" s="17">
        <v>0.20570190829094601</v>
      </c>
      <c r="L9" s="17">
        <v>8.2149221341435E-2</v>
      </c>
      <c r="M9" s="17"/>
      <c r="N9" s="17">
        <v>0.23347235404501801</v>
      </c>
      <c r="O9" s="17">
        <v>0.16895606680650299</v>
      </c>
      <c r="P9" s="17">
        <v>0.24489799900874501</v>
      </c>
      <c r="Q9" s="17">
        <v>0.22157122921179301</v>
      </c>
      <c r="R9" s="17">
        <v>0.211825144443923</v>
      </c>
      <c r="S9" s="17">
        <v>0.192025380361145</v>
      </c>
      <c r="T9" s="17">
        <v>0.24932436857290299</v>
      </c>
      <c r="U9" s="17">
        <v>0.14582339235387101</v>
      </c>
      <c r="V9" s="17">
        <v>0.23111138478217799</v>
      </c>
      <c r="W9" s="17">
        <v>0.13640596939840499</v>
      </c>
      <c r="X9" s="17">
        <v>0.36051828951120601</v>
      </c>
      <c r="Y9" s="17">
        <v>6.7654775118867305E-2</v>
      </c>
      <c r="Z9" s="17">
        <v>0.184230433206899</v>
      </c>
      <c r="AA9" s="17">
        <v>3.9494250253571901E-2</v>
      </c>
      <c r="AB9" s="17">
        <v>0.24655476949973801</v>
      </c>
      <c r="AC9" s="17">
        <v>0.66118049783246202</v>
      </c>
      <c r="AD9" s="17">
        <v>0.15766680109341299</v>
      </c>
      <c r="AE9" s="17" t="s">
        <v>85</v>
      </c>
      <c r="AF9" s="17">
        <v>0</v>
      </c>
      <c r="AG9" s="17">
        <v>0</v>
      </c>
      <c r="AH9" s="17" t="s">
        <v>85</v>
      </c>
      <c r="AI9" s="17"/>
      <c r="AJ9" s="17">
        <v>0.17587386204618199</v>
      </c>
      <c r="AK9" s="17">
        <v>0.222634070340165</v>
      </c>
      <c r="AL9" s="17"/>
      <c r="AM9" s="17">
        <v>0.206153263844052</v>
      </c>
    </row>
    <row r="10" spans="2:39" x14ac:dyDescent="0.35">
      <c r="B10" s="18" t="s">
        <v>311</v>
      </c>
      <c r="C10" s="17">
        <v>0.31917905529563301</v>
      </c>
      <c r="D10" s="17">
        <v>0.35487164914156299</v>
      </c>
      <c r="E10" s="17">
        <v>0.28949989495008199</v>
      </c>
      <c r="F10" s="17"/>
      <c r="G10" s="17">
        <v>0.34265721665912702</v>
      </c>
      <c r="H10" s="17">
        <v>0.32858895540188898</v>
      </c>
      <c r="I10" s="17">
        <v>0.36823012766591301</v>
      </c>
      <c r="J10" s="17">
        <v>0.27225271554090302</v>
      </c>
      <c r="K10" s="17">
        <v>0.31984880818414901</v>
      </c>
      <c r="L10" s="17">
        <v>0.246214291061257</v>
      </c>
      <c r="M10" s="17"/>
      <c r="N10" s="17">
        <v>0.122550222571116</v>
      </c>
      <c r="O10" s="17">
        <v>0.30454703010565998</v>
      </c>
      <c r="P10" s="17">
        <v>0.39724234581376699</v>
      </c>
      <c r="Q10" s="17">
        <v>0.35771027711778303</v>
      </c>
      <c r="R10" s="17">
        <v>0.30853427739374301</v>
      </c>
      <c r="S10" s="17">
        <v>0.74629395781598895</v>
      </c>
      <c r="T10" s="17">
        <v>0.36723557734852902</v>
      </c>
      <c r="U10" s="17">
        <v>0.16908772075217501</v>
      </c>
      <c r="V10" s="17">
        <v>0.28153489635761197</v>
      </c>
      <c r="W10" s="17">
        <v>0.22193389618319401</v>
      </c>
      <c r="X10" s="17">
        <v>0.26921538521280503</v>
      </c>
      <c r="Y10" s="17">
        <v>0.54172384902832305</v>
      </c>
      <c r="Z10" s="17">
        <v>0.33763011575155899</v>
      </c>
      <c r="AA10" s="17">
        <v>0.44392007416644003</v>
      </c>
      <c r="AB10" s="17">
        <v>0.13733165169066699</v>
      </c>
      <c r="AC10" s="17">
        <v>9.0317593236789395E-2</v>
      </c>
      <c r="AD10" s="17">
        <v>0.60161529410900205</v>
      </c>
      <c r="AE10" s="17" t="s">
        <v>85</v>
      </c>
      <c r="AF10" s="17">
        <v>0</v>
      </c>
      <c r="AG10" s="17">
        <v>0</v>
      </c>
      <c r="AH10" s="17" t="s">
        <v>85</v>
      </c>
      <c r="AI10" s="17"/>
      <c r="AJ10" s="17">
        <v>0.36898225744977597</v>
      </c>
      <c r="AK10" s="17">
        <v>0.28272033233153399</v>
      </c>
      <c r="AL10" s="17"/>
      <c r="AM10" s="17">
        <v>0.31917905529563301</v>
      </c>
    </row>
    <row r="11" spans="2:39" x14ac:dyDescent="0.35">
      <c r="B11" s="18" t="s">
        <v>134</v>
      </c>
      <c r="C11" s="17">
        <v>0.29753946225597599</v>
      </c>
      <c r="D11" s="17">
        <v>0.25174290094859603</v>
      </c>
      <c r="E11" s="17">
        <v>0.33736940975777302</v>
      </c>
      <c r="F11" s="17"/>
      <c r="G11" s="17">
        <v>0.17347154566472101</v>
      </c>
      <c r="H11" s="17">
        <v>0.28869035251545599</v>
      </c>
      <c r="I11" s="17">
        <v>0.322503332833393</v>
      </c>
      <c r="J11" s="17">
        <v>0.31598796420007802</v>
      </c>
      <c r="K11" s="17">
        <v>0.26776276127168702</v>
      </c>
      <c r="L11" s="17">
        <v>0.39848819084523701</v>
      </c>
      <c r="M11" s="17"/>
      <c r="N11" s="17">
        <v>0.49781479445971399</v>
      </c>
      <c r="O11" s="17">
        <v>0.33760268641253</v>
      </c>
      <c r="P11" s="17">
        <v>0.19177297121341499</v>
      </c>
      <c r="Q11" s="17">
        <v>0.39009553767435001</v>
      </c>
      <c r="R11" s="17">
        <v>0.22663462929803099</v>
      </c>
      <c r="S11" s="17">
        <v>0</v>
      </c>
      <c r="T11" s="17">
        <v>0.228548539343947</v>
      </c>
      <c r="U11" s="17">
        <v>0.11617478174791999</v>
      </c>
      <c r="V11" s="17">
        <v>0.48735371886021001</v>
      </c>
      <c r="W11" s="17">
        <v>0.39857326650318298</v>
      </c>
      <c r="X11" s="17">
        <v>0.20432155388439699</v>
      </c>
      <c r="Y11" s="17">
        <v>0.18852624687678701</v>
      </c>
      <c r="Z11" s="17">
        <v>0.29165348584504103</v>
      </c>
      <c r="AA11" s="17">
        <v>0.40266021409630198</v>
      </c>
      <c r="AB11" s="17">
        <v>0.52265445197372695</v>
      </c>
      <c r="AC11" s="17">
        <v>0.124250954465374</v>
      </c>
      <c r="AD11" s="17">
        <v>5.8121553509192701E-2</v>
      </c>
      <c r="AE11" s="17" t="s">
        <v>85</v>
      </c>
      <c r="AF11" s="17">
        <v>0</v>
      </c>
      <c r="AG11" s="17">
        <v>1</v>
      </c>
      <c r="AH11" s="17" t="s">
        <v>85</v>
      </c>
      <c r="AI11" s="17"/>
      <c r="AJ11" s="17">
        <v>0.29168473070061601</v>
      </c>
      <c r="AK11" s="17">
        <v>0.30619882088789202</v>
      </c>
      <c r="AL11" s="17"/>
      <c r="AM11" s="17">
        <v>0.29753946225597599</v>
      </c>
    </row>
    <row r="12" spans="2:39" x14ac:dyDescent="0.35">
      <c r="B12" s="18" t="s">
        <v>312</v>
      </c>
      <c r="C12" s="17">
        <v>5.6074302705875899E-2</v>
      </c>
      <c r="D12" s="17">
        <v>5.8324910661850499E-2</v>
      </c>
      <c r="E12" s="17">
        <v>5.4615406202876103E-2</v>
      </c>
      <c r="F12" s="17"/>
      <c r="G12" s="17">
        <v>7.5011109945959095E-2</v>
      </c>
      <c r="H12" s="17">
        <v>7.6673316704439096E-2</v>
      </c>
      <c r="I12" s="17">
        <v>3.7004919000711498E-2</v>
      </c>
      <c r="J12" s="17">
        <v>6.36436152772199E-2</v>
      </c>
      <c r="K12" s="17">
        <v>5.2431553070401503E-2</v>
      </c>
      <c r="L12" s="17">
        <v>3.5767181531181302E-2</v>
      </c>
      <c r="M12" s="17"/>
      <c r="N12" s="17">
        <v>0</v>
      </c>
      <c r="O12" s="17">
        <v>5.1968576054745301E-2</v>
      </c>
      <c r="P12" s="17">
        <v>7.5096852084169594E-2</v>
      </c>
      <c r="Q12" s="17">
        <v>0</v>
      </c>
      <c r="R12" s="17">
        <v>6.5077029024635302E-2</v>
      </c>
      <c r="S12" s="17">
        <v>6.1680661822866301E-2</v>
      </c>
      <c r="T12" s="17">
        <v>3.9800853833400797E-2</v>
      </c>
      <c r="U12" s="17">
        <v>6.82089298637574E-2</v>
      </c>
      <c r="V12" s="17">
        <v>0</v>
      </c>
      <c r="W12" s="17">
        <v>0.11083654042820699</v>
      </c>
      <c r="X12" s="17">
        <v>0.165944771391592</v>
      </c>
      <c r="Y12" s="17">
        <v>0</v>
      </c>
      <c r="Z12" s="17">
        <v>8.3869131884672501E-2</v>
      </c>
      <c r="AA12" s="17">
        <v>3.9494250253571901E-2</v>
      </c>
      <c r="AB12" s="17">
        <v>9.3459126835868697E-2</v>
      </c>
      <c r="AC12" s="17">
        <v>0</v>
      </c>
      <c r="AD12" s="17">
        <v>0.100476512126611</v>
      </c>
      <c r="AE12" s="17" t="s">
        <v>85</v>
      </c>
      <c r="AF12" s="17">
        <v>0</v>
      </c>
      <c r="AG12" s="17">
        <v>0</v>
      </c>
      <c r="AH12" s="17" t="s">
        <v>85</v>
      </c>
      <c r="AI12" s="17"/>
      <c r="AJ12" s="17">
        <v>6.0076658609961399E-2</v>
      </c>
      <c r="AK12" s="17">
        <v>5.4243361586912002E-2</v>
      </c>
      <c r="AL12" s="17"/>
      <c r="AM12" s="17">
        <v>5.6074302705875899E-2</v>
      </c>
    </row>
    <row r="13" spans="2:39" x14ac:dyDescent="0.35">
      <c r="B13" s="18" t="s">
        <v>313</v>
      </c>
      <c r="C13" s="17">
        <v>3.3450748291273397E-2</v>
      </c>
      <c r="D13" s="17">
        <v>4.8093106023432503E-2</v>
      </c>
      <c r="E13" s="17">
        <v>2.1622721695134999E-2</v>
      </c>
      <c r="F13" s="17"/>
      <c r="G13" s="17">
        <v>6.3090013869196798E-2</v>
      </c>
      <c r="H13" s="17">
        <v>5.81331082553606E-3</v>
      </c>
      <c r="I13" s="17">
        <v>4.1471144185993E-2</v>
      </c>
      <c r="J13" s="17">
        <v>2.1604666037320801E-2</v>
      </c>
      <c r="K13" s="17">
        <v>1.82608262994098E-2</v>
      </c>
      <c r="L13" s="17">
        <v>6.4868677385822193E-2</v>
      </c>
      <c r="M13" s="17"/>
      <c r="N13" s="17">
        <v>0.10933079103834301</v>
      </c>
      <c r="O13" s="17">
        <v>2.30999746099971E-2</v>
      </c>
      <c r="P13" s="17">
        <v>6.9138193276212598E-3</v>
      </c>
      <c r="Q13" s="17">
        <v>0</v>
      </c>
      <c r="R13" s="17">
        <v>0</v>
      </c>
      <c r="S13" s="17">
        <v>0</v>
      </c>
      <c r="T13" s="17">
        <v>5.3294691618197901E-2</v>
      </c>
      <c r="U13" s="17">
        <v>0</v>
      </c>
      <c r="V13" s="17">
        <v>0</v>
      </c>
      <c r="W13" s="17">
        <v>9.2876020899423595E-2</v>
      </c>
      <c r="X13" s="17">
        <v>0</v>
      </c>
      <c r="Y13" s="17">
        <v>0.202095128976023</v>
      </c>
      <c r="Z13" s="17">
        <v>0.102616833311828</v>
      </c>
      <c r="AA13" s="17">
        <v>0</v>
      </c>
      <c r="AB13" s="17">
        <v>0</v>
      </c>
      <c r="AC13" s="17">
        <v>0</v>
      </c>
      <c r="AD13" s="17">
        <v>8.2119839161781602E-2</v>
      </c>
      <c r="AE13" s="17" t="s">
        <v>85</v>
      </c>
      <c r="AF13" s="17">
        <v>0</v>
      </c>
      <c r="AG13" s="17">
        <v>0</v>
      </c>
      <c r="AH13" s="17" t="s">
        <v>85</v>
      </c>
      <c r="AI13" s="17"/>
      <c r="AJ13" s="17">
        <v>3.6806378885537998E-2</v>
      </c>
      <c r="AK13" s="17">
        <v>3.1628662380488497E-2</v>
      </c>
      <c r="AL13" s="17"/>
      <c r="AM13" s="17">
        <v>3.3450748291273397E-2</v>
      </c>
    </row>
    <row r="14" spans="2:39" x14ac:dyDescent="0.35">
      <c r="B14" s="18" t="s">
        <v>62</v>
      </c>
      <c r="C14" s="17">
        <v>8.7603167607190294E-2</v>
      </c>
      <c r="D14" s="17">
        <v>2.9706755786067601E-2</v>
      </c>
      <c r="E14" s="17">
        <v>0.131393274586629</v>
      </c>
      <c r="F14" s="17"/>
      <c r="G14" s="17">
        <v>8.4879298202915301E-2</v>
      </c>
      <c r="H14" s="17">
        <v>9.3171245583201001E-2</v>
      </c>
      <c r="I14" s="17">
        <v>3.2287916458255503E-2</v>
      </c>
      <c r="J14" s="17">
        <v>5.5101165274406297E-2</v>
      </c>
      <c r="K14" s="17">
        <v>0.135994142883406</v>
      </c>
      <c r="L14" s="17">
        <v>0.17251243783506801</v>
      </c>
      <c r="M14" s="17"/>
      <c r="N14" s="17">
        <v>3.6831837885808703E-2</v>
      </c>
      <c r="O14" s="17">
        <v>0.113825666010564</v>
      </c>
      <c r="P14" s="17">
        <v>8.4076012552282295E-2</v>
      </c>
      <c r="Q14" s="17">
        <v>3.0622955996074799E-2</v>
      </c>
      <c r="R14" s="17">
        <v>0.187928919839668</v>
      </c>
      <c r="S14" s="17">
        <v>0</v>
      </c>
      <c r="T14" s="17">
        <v>6.17959692830225E-2</v>
      </c>
      <c r="U14" s="17">
        <v>0.50070517528227698</v>
      </c>
      <c r="V14" s="17">
        <v>0</v>
      </c>
      <c r="W14" s="17">
        <v>3.9374306587586401E-2</v>
      </c>
      <c r="X14" s="17">
        <v>0</v>
      </c>
      <c r="Y14" s="17">
        <v>0</v>
      </c>
      <c r="Z14" s="17">
        <v>0</v>
      </c>
      <c r="AA14" s="17">
        <v>7.4431211230113897E-2</v>
      </c>
      <c r="AB14" s="17">
        <v>0</v>
      </c>
      <c r="AC14" s="17">
        <v>0.124250954465374</v>
      </c>
      <c r="AD14" s="17">
        <v>0</v>
      </c>
      <c r="AE14" s="17" t="s">
        <v>85</v>
      </c>
      <c r="AF14" s="17">
        <v>1</v>
      </c>
      <c r="AG14" s="17">
        <v>0</v>
      </c>
      <c r="AH14" s="17" t="s">
        <v>85</v>
      </c>
      <c r="AI14" s="17"/>
      <c r="AJ14" s="17">
        <v>6.6576112307925595E-2</v>
      </c>
      <c r="AK14" s="17">
        <v>0.102574752473009</v>
      </c>
      <c r="AL14" s="17"/>
      <c r="AM14" s="17">
        <v>8.7603167607190294E-2</v>
      </c>
    </row>
    <row r="15" spans="2:39" x14ac:dyDescent="0.35">
      <c r="B15" s="18" t="s">
        <v>137</v>
      </c>
      <c r="C15" s="21">
        <v>0.52533231913968503</v>
      </c>
      <c r="D15" s="21">
        <v>0.61213232658005301</v>
      </c>
      <c r="E15" s="21">
        <v>0.45499918775758702</v>
      </c>
      <c r="F15" s="21"/>
      <c r="G15" s="21">
        <v>0.60354803231720799</v>
      </c>
      <c r="H15" s="21">
        <v>0.53565177437136702</v>
      </c>
      <c r="I15" s="21">
        <v>0.56673268752164696</v>
      </c>
      <c r="J15" s="21">
        <v>0.54366258921097499</v>
      </c>
      <c r="K15" s="21">
        <v>0.52555071647509599</v>
      </c>
      <c r="L15" s="21">
        <v>0.32836351240269201</v>
      </c>
      <c r="M15" s="21"/>
      <c r="N15" s="21">
        <v>0.35602257661613401</v>
      </c>
      <c r="O15" s="21">
        <v>0.47350309691216302</v>
      </c>
      <c r="P15" s="21">
        <v>0.64214034482251203</v>
      </c>
      <c r="Q15" s="21">
        <v>0.57928150632957498</v>
      </c>
      <c r="R15" s="21">
        <v>0.52035942183766604</v>
      </c>
      <c r="S15" s="21">
        <v>0.93831933817713398</v>
      </c>
      <c r="T15" s="21">
        <v>0.61655994592143204</v>
      </c>
      <c r="U15" s="21">
        <v>0.31491111310604503</v>
      </c>
      <c r="V15" s="21">
        <v>0.51264628113979005</v>
      </c>
      <c r="W15" s="21">
        <v>0.35833986558159903</v>
      </c>
      <c r="X15" s="21">
        <v>0.62973367472401098</v>
      </c>
      <c r="Y15" s="21">
        <v>0.60937862414719002</v>
      </c>
      <c r="Z15" s="21">
        <v>0.52186054895845801</v>
      </c>
      <c r="AA15" s="21">
        <v>0.48341432442001198</v>
      </c>
      <c r="AB15" s="21">
        <v>0.383886421190405</v>
      </c>
      <c r="AC15" s="21">
        <v>0.75149809106925203</v>
      </c>
      <c r="AD15" s="21">
        <v>0.75928209520241496</v>
      </c>
      <c r="AE15" s="21" t="s">
        <v>85</v>
      </c>
      <c r="AF15" s="21">
        <v>0</v>
      </c>
      <c r="AG15" s="21">
        <v>0</v>
      </c>
      <c r="AH15" s="21" t="s">
        <v>85</v>
      </c>
      <c r="AI15" s="21"/>
      <c r="AJ15" s="21">
        <v>0.54485611949595902</v>
      </c>
      <c r="AK15" s="21">
        <v>0.50535440267169895</v>
      </c>
      <c r="AL15" s="21"/>
      <c r="AM15" s="21">
        <v>0.52533231913968503</v>
      </c>
    </row>
    <row r="16" spans="2:39" x14ac:dyDescent="0.35">
      <c r="B16" s="18" t="s">
        <v>138</v>
      </c>
      <c r="C16" s="21">
        <v>8.9525050997149302E-2</v>
      </c>
      <c r="D16" s="21">
        <v>0.106418016685283</v>
      </c>
      <c r="E16" s="21">
        <v>7.6238127898011099E-2</v>
      </c>
      <c r="F16" s="21"/>
      <c r="G16" s="21">
        <v>0.13810112381515599</v>
      </c>
      <c r="H16" s="21">
        <v>8.2486627529975196E-2</v>
      </c>
      <c r="I16" s="21">
        <v>7.8476063186704498E-2</v>
      </c>
      <c r="J16" s="21">
        <v>8.5248281314540694E-2</v>
      </c>
      <c r="K16" s="21">
        <v>7.0692379369811306E-2</v>
      </c>
      <c r="L16" s="21">
        <v>0.100635858917003</v>
      </c>
      <c r="M16" s="21"/>
      <c r="N16" s="21">
        <v>0.10933079103834301</v>
      </c>
      <c r="O16" s="21">
        <v>7.5068550664742398E-2</v>
      </c>
      <c r="P16" s="21">
        <v>8.2010671411790803E-2</v>
      </c>
      <c r="Q16" s="21">
        <v>0</v>
      </c>
      <c r="R16" s="21">
        <v>6.5077029024635302E-2</v>
      </c>
      <c r="S16" s="21">
        <v>6.1680661822866301E-2</v>
      </c>
      <c r="T16" s="21">
        <v>9.3095545451598594E-2</v>
      </c>
      <c r="U16" s="21">
        <v>6.82089298637574E-2</v>
      </c>
      <c r="V16" s="21">
        <v>0</v>
      </c>
      <c r="W16" s="21">
        <v>0.20371256132763099</v>
      </c>
      <c r="X16" s="21">
        <v>0.165944771391592</v>
      </c>
      <c r="Y16" s="21">
        <v>0.202095128976023</v>
      </c>
      <c r="Z16" s="21">
        <v>0.18648596519649999</v>
      </c>
      <c r="AA16" s="21">
        <v>3.9494250253571901E-2</v>
      </c>
      <c r="AB16" s="21">
        <v>9.3459126835868697E-2</v>
      </c>
      <c r="AC16" s="21">
        <v>0</v>
      </c>
      <c r="AD16" s="21">
        <v>0.18259635128839299</v>
      </c>
      <c r="AE16" s="21" t="s">
        <v>85</v>
      </c>
      <c r="AF16" s="21">
        <v>0</v>
      </c>
      <c r="AG16" s="21">
        <v>0</v>
      </c>
      <c r="AH16" s="21" t="s">
        <v>85</v>
      </c>
      <c r="AI16" s="21"/>
      <c r="AJ16" s="21">
        <v>9.6883037495499397E-2</v>
      </c>
      <c r="AK16" s="21">
        <v>8.5872023967400499E-2</v>
      </c>
      <c r="AL16" s="21"/>
      <c r="AM16" s="21">
        <v>8.9525050997149302E-2</v>
      </c>
    </row>
    <row r="17" spans="2:39" x14ac:dyDescent="0.35">
      <c r="B17" s="18" t="s">
        <v>139</v>
      </c>
      <c r="C17" s="22">
        <v>0.43580726814253601</v>
      </c>
      <c r="D17" s="22">
        <v>0.50571430989476995</v>
      </c>
      <c r="E17" s="22">
        <v>0.37876105985957598</v>
      </c>
      <c r="F17" s="22"/>
      <c r="G17" s="22">
        <v>0.465446908502052</v>
      </c>
      <c r="H17" s="22">
        <v>0.45316514684139197</v>
      </c>
      <c r="I17" s="22">
        <v>0.48825662433494299</v>
      </c>
      <c r="J17" s="22">
        <v>0.458414307896434</v>
      </c>
      <c r="K17" s="22">
        <v>0.45485833710528401</v>
      </c>
      <c r="L17" s="22">
        <v>0.22772765348568899</v>
      </c>
      <c r="M17" s="22"/>
      <c r="N17" s="22">
        <v>0.24669178557779101</v>
      </c>
      <c r="O17" s="22">
        <v>0.39843454624742097</v>
      </c>
      <c r="P17" s="22">
        <v>0.56012967341072195</v>
      </c>
      <c r="Q17" s="22">
        <v>0.57928150632957498</v>
      </c>
      <c r="R17" s="22">
        <v>0.45528239281303101</v>
      </c>
      <c r="S17" s="22">
        <v>0.87663867635426695</v>
      </c>
      <c r="T17" s="22">
        <v>0.523464400469834</v>
      </c>
      <c r="U17" s="22">
        <v>0.24670218324228799</v>
      </c>
      <c r="V17" s="22">
        <v>0.51264628113979005</v>
      </c>
      <c r="W17" s="22">
        <v>0.15462730425396801</v>
      </c>
      <c r="X17" s="22">
        <v>0.46378890333241901</v>
      </c>
      <c r="Y17" s="22">
        <v>0.40728349517116702</v>
      </c>
      <c r="Z17" s="22">
        <v>0.335374583761958</v>
      </c>
      <c r="AA17" s="22">
        <v>0.44392007416644003</v>
      </c>
      <c r="AB17" s="22">
        <v>0.29042729435453601</v>
      </c>
      <c r="AC17" s="22">
        <v>0.75149809106925203</v>
      </c>
      <c r="AD17" s="22">
        <v>0.57668574391402205</v>
      </c>
      <c r="AE17" s="22" t="s">
        <v>85</v>
      </c>
      <c r="AF17" s="22">
        <v>0</v>
      </c>
      <c r="AG17" s="22">
        <v>0</v>
      </c>
      <c r="AH17" s="22" t="s">
        <v>85</v>
      </c>
      <c r="AI17" s="22"/>
      <c r="AJ17" s="22">
        <v>0.44797308200045899</v>
      </c>
      <c r="AK17" s="22">
        <v>0.419482378704298</v>
      </c>
      <c r="AL17" s="22"/>
      <c r="AM17" s="22">
        <v>0.43580726814253601</v>
      </c>
    </row>
    <row r="18" spans="2:39" x14ac:dyDescent="0.35">
      <c r="B18" s="16" t="s">
        <v>87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310</v>
      </c>
      <c r="C9" s="17">
        <v>0.28605043457956397</v>
      </c>
      <c r="D9" s="17">
        <v>0.35484048007963098</v>
      </c>
      <c r="E9" s="17">
        <v>0.23139104402107</v>
      </c>
      <c r="F9" s="17"/>
      <c r="G9" s="17">
        <v>0.34472832104047102</v>
      </c>
      <c r="H9" s="17">
        <v>0.257910896899333</v>
      </c>
      <c r="I9" s="17">
        <v>0.30240481687513998</v>
      </c>
      <c r="J9" s="17">
        <v>0.34972413254043699</v>
      </c>
      <c r="K9" s="17">
        <v>0.250696357036715</v>
      </c>
      <c r="L9" s="17">
        <v>0.20055674799151799</v>
      </c>
      <c r="M9" s="17"/>
      <c r="N9" s="17">
        <v>0.20273673938490699</v>
      </c>
      <c r="O9" s="17">
        <v>0.36968104920821498</v>
      </c>
      <c r="P9" s="17">
        <v>0.316373307617897</v>
      </c>
      <c r="Q9" s="17">
        <v>0.267228238993166</v>
      </c>
      <c r="R9" s="17">
        <v>0.20133030834295201</v>
      </c>
      <c r="S9" s="17">
        <v>0.28081498689726803</v>
      </c>
      <c r="T9" s="17">
        <v>0.29441977979876399</v>
      </c>
      <c r="U9" s="17">
        <v>0.10453358483924199</v>
      </c>
      <c r="V9" s="17">
        <v>0.39151335339468302</v>
      </c>
      <c r="W9" s="17">
        <v>0.24565694610918301</v>
      </c>
      <c r="X9" s="17">
        <v>0.26921538521280503</v>
      </c>
      <c r="Y9" s="17">
        <v>0.46297075421866202</v>
      </c>
      <c r="Z9" s="17">
        <v>0.26446306512657602</v>
      </c>
      <c r="AA9" s="17">
        <v>0.14591398741922701</v>
      </c>
      <c r="AB9" s="17">
        <v>0.123277384749869</v>
      </c>
      <c r="AC9" s="17">
        <v>0.41774707364051999</v>
      </c>
      <c r="AD9" s="17">
        <v>0.361858789593065</v>
      </c>
      <c r="AE9" s="17" t="s">
        <v>85</v>
      </c>
      <c r="AF9" s="17">
        <v>0</v>
      </c>
      <c r="AG9" s="17">
        <v>0</v>
      </c>
      <c r="AH9" s="17" t="s">
        <v>85</v>
      </c>
      <c r="AI9" s="17"/>
      <c r="AJ9" s="17">
        <v>0.29867809603765499</v>
      </c>
      <c r="AK9" s="17">
        <v>0.27824749172237401</v>
      </c>
      <c r="AL9" s="17"/>
      <c r="AM9" s="17">
        <v>0.28605043457956397</v>
      </c>
    </row>
    <row r="10" spans="2:39" x14ac:dyDescent="0.35">
      <c r="B10" s="18" t="s">
        <v>311</v>
      </c>
      <c r="C10" s="17">
        <v>0.41721751162326198</v>
      </c>
      <c r="D10" s="17">
        <v>0.37386143889879903</v>
      </c>
      <c r="E10" s="17">
        <v>0.45135193609728302</v>
      </c>
      <c r="F10" s="17"/>
      <c r="G10" s="17">
        <v>0.36988079243503202</v>
      </c>
      <c r="H10" s="17">
        <v>0.39578508906448201</v>
      </c>
      <c r="I10" s="17">
        <v>0.39487535578120497</v>
      </c>
      <c r="J10" s="17">
        <v>0.414979905155205</v>
      </c>
      <c r="K10" s="17">
        <v>0.48345559770466301</v>
      </c>
      <c r="L10" s="17">
        <v>0.46683349974397798</v>
      </c>
      <c r="M10" s="17"/>
      <c r="N10" s="17">
        <v>0.62151889660122495</v>
      </c>
      <c r="O10" s="17">
        <v>0.34933325056813802</v>
      </c>
      <c r="P10" s="17">
        <v>0.45625499000453401</v>
      </c>
      <c r="Q10" s="17">
        <v>0.42827454942320298</v>
      </c>
      <c r="R10" s="17">
        <v>0.38469995023078701</v>
      </c>
      <c r="S10" s="17">
        <v>0.33671296529991901</v>
      </c>
      <c r="T10" s="17">
        <v>0.39304490961774602</v>
      </c>
      <c r="U10" s="17">
        <v>0.48308488690593798</v>
      </c>
      <c r="V10" s="17">
        <v>0.24525517567681801</v>
      </c>
      <c r="W10" s="17">
        <v>0.45501449070349698</v>
      </c>
      <c r="X10" s="17">
        <v>0.57458787916038601</v>
      </c>
      <c r="Y10" s="17">
        <v>2.96501170114928E-2</v>
      </c>
      <c r="Z10" s="17">
        <v>0.48792825602058298</v>
      </c>
      <c r="AA10" s="17">
        <v>0.63073061273509001</v>
      </c>
      <c r="AB10" s="17">
        <v>0.259551657938215</v>
      </c>
      <c r="AC10" s="17">
        <v>0.58225292635948001</v>
      </c>
      <c r="AD10" s="17">
        <v>0.33494606588654302</v>
      </c>
      <c r="AE10" s="17" t="s">
        <v>85</v>
      </c>
      <c r="AF10" s="17">
        <v>1</v>
      </c>
      <c r="AG10" s="17">
        <v>0.51936326632136998</v>
      </c>
      <c r="AH10" s="17" t="s">
        <v>85</v>
      </c>
      <c r="AI10" s="17"/>
      <c r="AJ10" s="17">
        <v>0.414224960514393</v>
      </c>
      <c r="AK10" s="17">
        <v>0.41578667701245497</v>
      </c>
      <c r="AL10" s="17"/>
      <c r="AM10" s="17">
        <v>0.41721751162326198</v>
      </c>
    </row>
    <row r="11" spans="2:39" x14ac:dyDescent="0.35">
      <c r="B11" s="18" t="s">
        <v>134</v>
      </c>
      <c r="C11" s="17">
        <v>0.20366273778360999</v>
      </c>
      <c r="D11" s="17">
        <v>0.20501099786129401</v>
      </c>
      <c r="E11" s="17">
        <v>0.203987955531828</v>
      </c>
      <c r="F11" s="17"/>
      <c r="G11" s="17">
        <v>0.177849600192825</v>
      </c>
      <c r="H11" s="17">
        <v>0.24837965249262101</v>
      </c>
      <c r="I11" s="17">
        <v>0.24037835624630399</v>
      </c>
      <c r="J11" s="17">
        <v>0.210435044885775</v>
      </c>
      <c r="K11" s="17">
        <v>0.18739340714809799</v>
      </c>
      <c r="L11" s="17">
        <v>9.8992523066928795E-2</v>
      </c>
      <c r="M11" s="17"/>
      <c r="N11" s="17">
        <v>0.175744364013868</v>
      </c>
      <c r="O11" s="17">
        <v>0.19309407819857699</v>
      </c>
      <c r="P11" s="17">
        <v>0.15646127322383099</v>
      </c>
      <c r="Q11" s="17">
        <v>0.26780037752631403</v>
      </c>
      <c r="R11" s="17">
        <v>0.177226181694737</v>
      </c>
      <c r="S11" s="17">
        <v>0.29298723945820598</v>
      </c>
      <c r="T11" s="17">
        <v>0.21691372019882499</v>
      </c>
      <c r="U11" s="17">
        <v>0</v>
      </c>
      <c r="V11" s="17">
        <v>0.23921408488059201</v>
      </c>
      <c r="W11" s="17">
        <v>0.23928492031603901</v>
      </c>
      <c r="X11" s="17">
        <v>0.156196735626809</v>
      </c>
      <c r="Y11" s="17">
        <v>0.43972435365097801</v>
      </c>
      <c r="Z11" s="17">
        <v>0.24760867885284099</v>
      </c>
      <c r="AA11" s="17">
        <v>2.8576697279606701E-2</v>
      </c>
      <c r="AB11" s="17">
        <v>0.52371183047604697</v>
      </c>
      <c r="AC11" s="17">
        <v>0</v>
      </c>
      <c r="AD11" s="17">
        <v>0.30319514452039098</v>
      </c>
      <c r="AE11" s="17" t="s">
        <v>85</v>
      </c>
      <c r="AF11" s="17">
        <v>0</v>
      </c>
      <c r="AG11" s="17">
        <v>0.48063673367863002</v>
      </c>
      <c r="AH11" s="17" t="s">
        <v>85</v>
      </c>
      <c r="AI11" s="17"/>
      <c r="AJ11" s="17">
        <v>0.22862051752772</v>
      </c>
      <c r="AK11" s="17">
        <v>0.187032221434872</v>
      </c>
      <c r="AL11" s="17"/>
      <c r="AM11" s="17">
        <v>0.20366273778360999</v>
      </c>
    </row>
    <row r="12" spans="2:39" x14ac:dyDescent="0.35">
      <c r="B12" s="18" t="s">
        <v>312</v>
      </c>
      <c r="C12" s="17">
        <v>4.6033060255313202E-2</v>
      </c>
      <c r="D12" s="17">
        <v>3.9092758811617397E-2</v>
      </c>
      <c r="E12" s="17">
        <v>5.2075785661607699E-2</v>
      </c>
      <c r="F12" s="17"/>
      <c r="G12" s="17">
        <v>4.2893437122167498E-2</v>
      </c>
      <c r="H12" s="17">
        <v>4.2050027855794397E-2</v>
      </c>
      <c r="I12" s="17">
        <v>3.8883420637325403E-2</v>
      </c>
      <c r="J12" s="17">
        <v>0</v>
      </c>
      <c r="K12" s="17">
        <v>2.3190442106928302E-2</v>
      </c>
      <c r="L12" s="17">
        <v>0.154288719984429</v>
      </c>
      <c r="M12" s="17"/>
      <c r="N12" s="17">
        <v>0</v>
      </c>
      <c r="O12" s="17">
        <v>1.8665374475053099E-2</v>
      </c>
      <c r="P12" s="17">
        <v>3.75613209294621E-2</v>
      </c>
      <c r="Q12" s="17">
        <v>1.83484170286582E-2</v>
      </c>
      <c r="R12" s="17">
        <v>0.17848720389672601</v>
      </c>
      <c r="S12" s="17">
        <v>0</v>
      </c>
      <c r="T12" s="17">
        <v>8.5577344945302294E-2</v>
      </c>
      <c r="U12" s="17">
        <v>0</v>
      </c>
      <c r="V12" s="17">
        <v>0</v>
      </c>
      <c r="W12" s="17">
        <v>1.23294867149436E-2</v>
      </c>
      <c r="X12" s="17">
        <v>0</v>
      </c>
      <c r="Y12" s="17">
        <v>6.7654775118867305E-2</v>
      </c>
      <c r="Z12" s="17">
        <v>0</v>
      </c>
      <c r="AA12" s="17">
        <v>0.19477870256607599</v>
      </c>
      <c r="AB12" s="17">
        <v>9.3459126835868697E-2</v>
      </c>
      <c r="AC12" s="17">
        <v>0</v>
      </c>
      <c r="AD12" s="17">
        <v>0</v>
      </c>
      <c r="AE12" s="17" t="s">
        <v>85</v>
      </c>
      <c r="AF12" s="17">
        <v>0</v>
      </c>
      <c r="AG12" s="17">
        <v>0</v>
      </c>
      <c r="AH12" s="17" t="s">
        <v>85</v>
      </c>
      <c r="AI12" s="17"/>
      <c r="AJ12" s="17">
        <v>2.7346644825157401E-2</v>
      </c>
      <c r="AK12" s="17">
        <v>6.10955417392747E-2</v>
      </c>
      <c r="AL12" s="17"/>
      <c r="AM12" s="17">
        <v>4.6033060255313202E-2</v>
      </c>
    </row>
    <row r="13" spans="2:39" x14ac:dyDescent="0.35">
      <c r="B13" s="18" t="s">
        <v>313</v>
      </c>
      <c r="C13" s="17">
        <v>5.8867074725566602E-3</v>
      </c>
      <c r="D13" s="17">
        <v>1.03452763960502E-2</v>
      </c>
      <c r="E13" s="17">
        <v>2.2547841073107598E-3</v>
      </c>
      <c r="F13" s="17"/>
      <c r="G13" s="17">
        <v>0</v>
      </c>
      <c r="H13" s="17">
        <v>2.57704339492838E-2</v>
      </c>
      <c r="I13" s="17">
        <v>0</v>
      </c>
      <c r="J13" s="17">
        <v>4.71138114268082E-3</v>
      </c>
      <c r="K13" s="17">
        <v>0</v>
      </c>
      <c r="L13" s="17">
        <v>0</v>
      </c>
      <c r="M13" s="17"/>
      <c r="N13" s="17">
        <v>0</v>
      </c>
      <c r="O13" s="17">
        <v>0</v>
      </c>
      <c r="P13" s="17">
        <v>5.1151486481011803E-3</v>
      </c>
      <c r="Q13" s="17">
        <v>0</v>
      </c>
      <c r="R13" s="17">
        <v>0</v>
      </c>
      <c r="S13" s="17">
        <v>8.94848083446078E-2</v>
      </c>
      <c r="T13" s="17">
        <v>0</v>
      </c>
      <c r="U13" s="17">
        <v>0</v>
      </c>
      <c r="V13" s="17">
        <v>0.12401738604790601</v>
      </c>
      <c r="W13" s="17">
        <v>0</v>
      </c>
      <c r="X13" s="17">
        <v>0</v>
      </c>
      <c r="Y13" s="17">
        <v>0</v>
      </c>
      <c r="Z13" s="17">
        <v>0</v>
      </c>
      <c r="AA13" s="17">
        <v>0</v>
      </c>
      <c r="AB13" s="17">
        <v>0</v>
      </c>
      <c r="AC13" s="17">
        <v>0</v>
      </c>
      <c r="AD13" s="17">
        <v>0</v>
      </c>
      <c r="AE13" s="17" t="s">
        <v>85</v>
      </c>
      <c r="AF13" s="17">
        <v>0</v>
      </c>
      <c r="AG13" s="17">
        <v>0</v>
      </c>
      <c r="AH13" s="17" t="s">
        <v>85</v>
      </c>
      <c r="AI13" s="17"/>
      <c r="AJ13" s="17">
        <v>1.7849738442061299E-3</v>
      </c>
      <c r="AK13" s="17">
        <v>6.9177268777799502E-3</v>
      </c>
      <c r="AL13" s="17"/>
      <c r="AM13" s="17">
        <v>5.8867074725566602E-3</v>
      </c>
    </row>
    <row r="14" spans="2:39" x14ac:dyDescent="0.35">
      <c r="B14" s="18" t="s">
        <v>62</v>
      </c>
      <c r="C14" s="17">
        <v>4.1149548285694899E-2</v>
      </c>
      <c r="D14" s="17">
        <v>1.68490479526083E-2</v>
      </c>
      <c r="E14" s="17">
        <v>5.8938494580900197E-2</v>
      </c>
      <c r="F14" s="17"/>
      <c r="G14" s="17">
        <v>6.4647849209504393E-2</v>
      </c>
      <c r="H14" s="17">
        <v>3.0103899738485498E-2</v>
      </c>
      <c r="I14" s="17">
        <v>2.34580504600253E-2</v>
      </c>
      <c r="J14" s="17">
        <v>2.01495362759017E-2</v>
      </c>
      <c r="K14" s="17">
        <v>5.5264196003596097E-2</v>
      </c>
      <c r="L14" s="17">
        <v>7.9328509213145895E-2</v>
      </c>
      <c r="M14" s="17"/>
      <c r="N14" s="17">
        <v>0</v>
      </c>
      <c r="O14" s="17">
        <v>6.9226247550016495E-2</v>
      </c>
      <c r="P14" s="17">
        <v>2.8233959576175399E-2</v>
      </c>
      <c r="Q14" s="17">
        <v>1.83484170286582E-2</v>
      </c>
      <c r="R14" s="17">
        <v>5.8256355834797303E-2</v>
      </c>
      <c r="S14" s="17">
        <v>0</v>
      </c>
      <c r="T14" s="17">
        <v>1.00442454393631E-2</v>
      </c>
      <c r="U14" s="17">
        <v>0.41238152825482</v>
      </c>
      <c r="V14" s="17">
        <v>0</v>
      </c>
      <c r="W14" s="17">
        <v>4.7714156156337999E-2</v>
      </c>
      <c r="X14" s="17">
        <v>0</v>
      </c>
      <c r="Y14" s="17">
        <v>0</v>
      </c>
      <c r="Z14" s="17">
        <v>0</v>
      </c>
      <c r="AA14" s="17">
        <v>0</v>
      </c>
      <c r="AB14" s="17">
        <v>0</v>
      </c>
      <c r="AC14" s="17">
        <v>0</v>
      </c>
      <c r="AD14" s="17">
        <v>0</v>
      </c>
      <c r="AE14" s="17" t="s">
        <v>85</v>
      </c>
      <c r="AF14" s="17">
        <v>0</v>
      </c>
      <c r="AG14" s="17">
        <v>0</v>
      </c>
      <c r="AH14" s="17" t="s">
        <v>85</v>
      </c>
      <c r="AI14" s="17"/>
      <c r="AJ14" s="17">
        <v>2.93448072508685E-2</v>
      </c>
      <c r="AK14" s="17">
        <v>5.0920341213244603E-2</v>
      </c>
      <c r="AL14" s="17"/>
      <c r="AM14" s="17">
        <v>4.1149548285694899E-2</v>
      </c>
    </row>
    <row r="15" spans="2:39" x14ac:dyDescent="0.35">
      <c r="B15" s="18" t="s">
        <v>137</v>
      </c>
      <c r="C15" s="21">
        <v>0.70326794620282596</v>
      </c>
      <c r="D15" s="21">
        <v>0.72870191897842995</v>
      </c>
      <c r="E15" s="21">
        <v>0.68274298011835299</v>
      </c>
      <c r="F15" s="21"/>
      <c r="G15" s="21">
        <v>0.71460911347550304</v>
      </c>
      <c r="H15" s="21">
        <v>0.65369598596381495</v>
      </c>
      <c r="I15" s="21">
        <v>0.69728017265634501</v>
      </c>
      <c r="J15" s="21">
        <v>0.76470403769564199</v>
      </c>
      <c r="K15" s="21">
        <v>0.73415195474137795</v>
      </c>
      <c r="L15" s="21">
        <v>0.66739024773549604</v>
      </c>
      <c r="M15" s="21"/>
      <c r="N15" s="21">
        <v>0.82425563598613205</v>
      </c>
      <c r="O15" s="21">
        <v>0.71901429977635301</v>
      </c>
      <c r="P15" s="21">
        <v>0.77262829762243002</v>
      </c>
      <c r="Q15" s="21">
        <v>0.69550278841636903</v>
      </c>
      <c r="R15" s="21">
        <v>0.58603025857374003</v>
      </c>
      <c r="S15" s="21">
        <v>0.61752795219718604</v>
      </c>
      <c r="T15" s="21">
        <v>0.68746468941650996</v>
      </c>
      <c r="U15" s="21">
        <v>0.58761847174518</v>
      </c>
      <c r="V15" s="21">
        <v>0.63676852907150105</v>
      </c>
      <c r="W15" s="21">
        <v>0.70067143681267996</v>
      </c>
      <c r="X15" s="21">
        <v>0.84380326437319098</v>
      </c>
      <c r="Y15" s="21">
        <v>0.49262087123015502</v>
      </c>
      <c r="Z15" s="21">
        <v>0.75239132114715901</v>
      </c>
      <c r="AA15" s="21">
        <v>0.77664460015431802</v>
      </c>
      <c r="AB15" s="21">
        <v>0.38282904268808399</v>
      </c>
      <c r="AC15" s="21">
        <v>1</v>
      </c>
      <c r="AD15" s="21">
        <v>0.69680485547960902</v>
      </c>
      <c r="AE15" s="21" t="s">
        <v>85</v>
      </c>
      <c r="AF15" s="21">
        <v>1</v>
      </c>
      <c r="AG15" s="21">
        <v>0.51936326632136998</v>
      </c>
      <c r="AH15" s="21" t="s">
        <v>85</v>
      </c>
      <c r="AI15" s="21"/>
      <c r="AJ15" s="21">
        <v>0.712903056552047</v>
      </c>
      <c r="AK15" s="21">
        <v>0.69403416873482904</v>
      </c>
      <c r="AL15" s="21"/>
      <c r="AM15" s="21">
        <v>0.70326794620282596</v>
      </c>
    </row>
    <row r="16" spans="2:39" x14ac:dyDescent="0.35">
      <c r="B16" s="18" t="s">
        <v>138</v>
      </c>
      <c r="C16" s="21">
        <v>5.1919767727869902E-2</v>
      </c>
      <c r="D16" s="21">
        <v>4.9438035207667597E-2</v>
      </c>
      <c r="E16" s="21">
        <v>5.4330569768918403E-2</v>
      </c>
      <c r="F16" s="21"/>
      <c r="G16" s="21">
        <v>4.2893437122167498E-2</v>
      </c>
      <c r="H16" s="21">
        <v>6.7820461805078197E-2</v>
      </c>
      <c r="I16" s="21">
        <v>3.8883420637325403E-2</v>
      </c>
      <c r="J16" s="21">
        <v>4.71138114268082E-3</v>
      </c>
      <c r="K16" s="21">
        <v>2.3190442106928302E-2</v>
      </c>
      <c r="L16" s="21">
        <v>0.154288719984429</v>
      </c>
      <c r="M16" s="21"/>
      <c r="N16" s="21">
        <v>0</v>
      </c>
      <c r="O16" s="21">
        <v>1.8665374475053099E-2</v>
      </c>
      <c r="P16" s="21">
        <v>4.2676469577563297E-2</v>
      </c>
      <c r="Q16" s="21">
        <v>1.83484170286582E-2</v>
      </c>
      <c r="R16" s="21">
        <v>0.17848720389672601</v>
      </c>
      <c r="S16" s="21">
        <v>8.94848083446078E-2</v>
      </c>
      <c r="T16" s="21">
        <v>8.5577344945302294E-2</v>
      </c>
      <c r="U16" s="21">
        <v>0</v>
      </c>
      <c r="V16" s="21">
        <v>0.12401738604790601</v>
      </c>
      <c r="W16" s="21">
        <v>1.23294867149436E-2</v>
      </c>
      <c r="X16" s="21">
        <v>0</v>
      </c>
      <c r="Y16" s="21">
        <v>6.7654775118867305E-2</v>
      </c>
      <c r="Z16" s="21">
        <v>0</v>
      </c>
      <c r="AA16" s="21">
        <v>0.19477870256607599</v>
      </c>
      <c r="AB16" s="21">
        <v>9.3459126835868697E-2</v>
      </c>
      <c r="AC16" s="21">
        <v>0</v>
      </c>
      <c r="AD16" s="21">
        <v>0</v>
      </c>
      <c r="AE16" s="21" t="s">
        <v>85</v>
      </c>
      <c r="AF16" s="21">
        <v>0</v>
      </c>
      <c r="AG16" s="21">
        <v>0</v>
      </c>
      <c r="AH16" s="21" t="s">
        <v>85</v>
      </c>
      <c r="AI16" s="21"/>
      <c r="AJ16" s="21">
        <v>2.9131618669363601E-2</v>
      </c>
      <c r="AK16" s="21">
        <v>6.8013268617054701E-2</v>
      </c>
      <c r="AL16" s="21"/>
      <c r="AM16" s="21">
        <v>5.1919767727869902E-2</v>
      </c>
    </row>
    <row r="17" spans="2:39" x14ac:dyDescent="0.35">
      <c r="B17" s="18" t="s">
        <v>139</v>
      </c>
      <c r="C17" s="22">
        <v>0.65134817847495596</v>
      </c>
      <c r="D17" s="22">
        <v>0.67926388377076297</v>
      </c>
      <c r="E17" s="22">
        <v>0.62841241034943496</v>
      </c>
      <c r="F17" s="22"/>
      <c r="G17" s="22">
        <v>0.67171567635333596</v>
      </c>
      <c r="H17" s="22">
        <v>0.585875524158737</v>
      </c>
      <c r="I17" s="22">
        <v>0.65839675201902004</v>
      </c>
      <c r="J17" s="22">
        <v>0.759992656552961</v>
      </c>
      <c r="K17" s="22">
        <v>0.71096151263444995</v>
      </c>
      <c r="L17" s="22">
        <v>0.51310152775106599</v>
      </c>
      <c r="M17" s="22"/>
      <c r="N17" s="22">
        <v>0.82425563598613205</v>
      </c>
      <c r="O17" s="22">
        <v>0.7003489253013</v>
      </c>
      <c r="P17" s="22">
        <v>0.72995182804486702</v>
      </c>
      <c r="Q17" s="22">
        <v>0.67715437138771095</v>
      </c>
      <c r="R17" s="22">
        <v>0.40754305467701402</v>
      </c>
      <c r="S17" s="22">
        <v>0.528043143852578</v>
      </c>
      <c r="T17" s="22">
        <v>0.60188734447120795</v>
      </c>
      <c r="U17" s="22">
        <v>0.58761847174518</v>
      </c>
      <c r="V17" s="22">
        <v>0.51275114302359504</v>
      </c>
      <c r="W17" s="22">
        <v>0.68834195009773602</v>
      </c>
      <c r="X17" s="22">
        <v>0.84380326437319098</v>
      </c>
      <c r="Y17" s="22">
        <v>0.42496609611128799</v>
      </c>
      <c r="Z17" s="22">
        <v>0.75239132114715901</v>
      </c>
      <c r="AA17" s="22">
        <v>0.58186589758824203</v>
      </c>
      <c r="AB17" s="22">
        <v>0.289369915852216</v>
      </c>
      <c r="AC17" s="22">
        <v>1</v>
      </c>
      <c r="AD17" s="22">
        <v>0.69680485547960902</v>
      </c>
      <c r="AE17" s="22" t="s">
        <v>85</v>
      </c>
      <c r="AF17" s="22">
        <v>1</v>
      </c>
      <c r="AG17" s="22">
        <v>0.51936326632136998</v>
      </c>
      <c r="AH17" s="22" t="s">
        <v>85</v>
      </c>
      <c r="AI17" s="22"/>
      <c r="AJ17" s="22">
        <v>0.68377143788268402</v>
      </c>
      <c r="AK17" s="22">
        <v>0.626020900117774</v>
      </c>
      <c r="AL17" s="22"/>
      <c r="AM17" s="22">
        <v>0.65134817847495596</v>
      </c>
    </row>
    <row r="18" spans="2:39" x14ac:dyDescent="0.35">
      <c r="B18" s="16" t="s">
        <v>87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580</v>
      </c>
      <c r="D7" s="10">
        <v>276</v>
      </c>
      <c r="E7" s="10">
        <v>302</v>
      </c>
      <c r="F7" s="10"/>
      <c r="G7" s="10">
        <v>108</v>
      </c>
      <c r="H7" s="10">
        <v>130</v>
      </c>
      <c r="I7" s="10">
        <v>140</v>
      </c>
      <c r="J7" s="10">
        <v>116</v>
      </c>
      <c r="K7" s="10">
        <v>64</v>
      </c>
      <c r="L7" s="10">
        <v>22</v>
      </c>
      <c r="M7" s="10"/>
      <c r="N7" s="10">
        <v>18</v>
      </c>
      <c r="O7" s="10">
        <v>122</v>
      </c>
      <c r="P7" s="10">
        <v>104</v>
      </c>
      <c r="Q7" s="10">
        <v>46</v>
      </c>
      <c r="R7" s="10">
        <v>59</v>
      </c>
      <c r="S7" s="10">
        <v>9</v>
      </c>
      <c r="T7" s="10">
        <v>76</v>
      </c>
      <c r="U7" s="10">
        <v>9</v>
      </c>
      <c r="V7" s="10">
        <v>11</v>
      </c>
      <c r="W7" s="10">
        <v>59</v>
      </c>
      <c r="X7" s="10">
        <v>6</v>
      </c>
      <c r="Y7" s="10">
        <v>7</v>
      </c>
      <c r="Z7" s="10">
        <v>11</v>
      </c>
      <c r="AA7" s="10">
        <v>11</v>
      </c>
      <c r="AB7" s="10">
        <v>10</v>
      </c>
      <c r="AC7" s="10">
        <v>9</v>
      </c>
      <c r="AD7" s="10">
        <v>10</v>
      </c>
      <c r="AE7" s="10" t="s">
        <v>84</v>
      </c>
      <c r="AF7" s="10">
        <v>1</v>
      </c>
      <c r="AG7" s="10">
        <v>2</v>
      </c>
      <c r="AH7" s="10" t="s">
        <v>84</v>
      </c>
      <c r="AI7" s="10"/>
      <c r="AJ7" s="10">
        <v>329</v>
      </c>
      <c r="AK7" s="10">
        <v>243</v>
      </c>
      <c r="AL7" s="10"/>
      <c r="AM7" s="10">
        <v>580</v>
      </c>
    </row>
    <row r="8" spans="2:39" ht="30" customHeight="1" x14ac:dyDescent="0.35">
      <c r="B8" s="11" t="s">
        <v>20</v>
      </c>
      <c r="C8" s="11">
        <v>518</v>
      </c>
      <c r="D8" s="11">
        <v>233</v>
      </c>
      <c r="E8" s="11">
        <v>283</v>
      </c>
      <c r="F8" s="11"/>
      <c r="G8" s="11">
        <v>65</v>
      </c>
      <c r="H8" s="11">
        <v>103</v>
      </c>
      <c r="I8" s="11">
        <v>125</v>
      </c>
      <c r="J8" s="11">
        <v>83</v>
      </c>
      <c r="K8" s="11">
        <v>76</v>
      </c>
      <c r="L8" s="11">
        <v>65</v>
      </c>
      <c r="M8" s="11"/>
      <c r="N8" s="11">
        <v>25</v>
      </c>
      <c r="O8" s="11">
        <v>104</v>
      </c>
      <c r="P8" s="11">
        <v>77</v>
      </c>
      <c r="Q8" s="11">
        <v>43</v>
      </c>
      <c r="R8" s="11">
        <v>49</v>
      </c>
      <c r="S8" s="11">
        <v>7</v>
      </c>
      <c r="T8" s="11">
        <v>62</v>
      </c>
      <c r="U8" s="11">
        <v>13</v>
      </c>
      <c r="V8" s="11">
        <v>16</v>
      </c>
      <c r="W8" s="11">
        <v>52</v>
      </c>
      <c r="X8" s="11">
        <v>11</v>
      </c>
      <c r="Y8" s="11">
        <v>7</v>
      </c>
      <c r="Z8" s="11">
        <v>12</v>
      </c>
      <c r="AA8" s="11">
        <v>11</v>
      </c>
      <c r="AB8" s="11">
        <v>10</v>
      </c>
      <c r="AC8" s="11">
        <v>6</v>
      </c>
      <c r="AD8" s="11">
        <v>9</v>
      </c>
      <c r="AE8" s="11" t="s">
        <v>84</v>
      </c>
      <c r="AF8" s="11">
        <v>2</v>
      </c>
      <c r="AG8" s="11">
        <v>2</v>
      </c>
      <c r="AH8" s="11" t="s">
        <v>84</v>
      </c>
      <c r="AI8" s="11"/>
      <c r="AJ8" s="11">
        <v>220</v>
      </c>
      <c r="AK8" s="11">
        <v>292</v>
      </c>
      <c r="AL8" s="11"/>
      <c r="AM8" s="11">
        <v>518</v>
      </c>
    </row>
    <row r="9" spans="2:39" x14ac:dyDescent="0.35">
      <c r="B9" s="18" t="s">
        <v>310</v>
      </c>
      <c r="C9" s="17">
        <v>0.24593997174225601</v>
      </c>
      <c r="D9" s="17">
        <v>0.31092815987670303</v>
      </c>
      <c r="E9" s="17">
        <v>0.19413012103558899</v>
      </c>
      <c r="F9" s="17"/>
      <c r="G9" s="17">
        <v>0.31466927624594299</v>
      </c>
      <c r="H9" s="17">
        <v>0.15188374315512301</v>
      </c>
      <c r="I9" s="17">
        <v>0.24479147947631399</v>
      </c>
      <c r="J9" s="17">
        <v>0.32881855748397698</v>
      </c>
      <c r="K9" s="17">
        <v>0.26977610303127902</v>
      </c>
      <c r="L9" s="17">
        <v>0.19458032190160199</v>
      </c>
      <c r="M9" s="17"/>
      <c r="N9" s="17">
        <v>0.35720190374869198</v>
      </c>
      <c r="O9" s="17">
        <v>0.211625182133866</v>
      </c>
      <c r="P9" s="17">
        <v>0.29084702112285699</v>
      </c>
      <c r="Q9" s="17">
        <v>0.247709239276868</v>
      </c>
      <c r="R9" s="17">
        <v>0.225138717658808</v>
      </c>
      <c r="S9" s="17">
        <v>0.38533786345085502</v>
      </c>
      <c r="T9" s="17">
        <v>0.239233883951152</v>
      </c>
      <c r="U9" s="17">
        <v>0.198090184773491</v>
      </c>
      <c r="V9" s="17">
        <v>0.23111138478217799</v>
      </c>
      <c r="W9" s="17">
        <v>0.150869065362321</v>
      </c>
      <c r="X9" s="17">
        <v>0.51671502513801504</v>
      </c>
      <c r="Y9" s="17">
        <v>0.25511117302937403</v>
      </c>
      <c r="Z9" s="17">
        <v>0.26446306512657602</v>
      </c>
      <c r="AA9" s="17">
        <v>0.18390788884200901</v>
      </c>
      <c r="AB9" s="17">
        <v>0.24655476949973801</v>
      </c>
      <c r="AC9" s="17">
        <v>0.41774707364051999</v>
      </c>
      <c r="AD9" s="17">
        <v>0.313577167692206</v>
      </c>
      <c r="AE9" s="17" t="s">
        <v>85</v>
      </c>
      <c r="AF9" s="17">
        <v>0</v>
      </c>
      <c r="AG9" s="17">
        <v>0</v>
      </c>
      <c r="AH9" s="17" t="s">
        <v>85</v>
      </c>
      <c r="AI9" s="17"/>
      <c r="AJ9" s="17">
        <v>0.20477642557144099</v>
      </c>
      <c r="AK9" s="17">
        <v>0.27999300812542</v>
      </c>
      <c r="AL9" s="17"/>
      <c r="AM9" s="17">
        <v>0.24593997174225601</v>
      </c>
    </row>
    <row r="10" spans="2:39" x14ac:dyDescent="0.35">
      <c r="B10" s="18" t="s">
        <v>311</v>
      </c>
      <c r="C10" s="17">
        <v>0.371493946694677</v>
      </c>
      <c r="D10" s="17">
        <v>0.37587776866428002</v>
      </c>
      <c r="E10" s="17">
        <v>0.367979078348045</v>
      </c>
      <c r="F10" s="17"/>
      <c r="G10" s="17">
        <v>0.313946374987637</v>
      </c>
      <c r="H10" s="17">
        <v>0.39977534605773701</v>
      </c>
      <c r="I10" s="17">
        <v>0.36983729160963102</v>
      </c>
      <c r="J10" s="17">
        <v>0.307103440550337</v>
      </c>
      <c r="K10" s="17">
        <v>0.46126575446832402</v>
      </c>
      <c r="L10" s="17">
        <v>0.36527993814644</v>
      </c>
      <c r="M10" s="17"/>
      <c r="N10" s="17">
        <v>0.35772294119909698</v>
      </c>
      <c r="O10" s="17">
        <v>0.33369469634445997</v>
      </c>
      <c r="P10" s="17">
        <v>0.39903403379831198</v>
      </c>
      <c r="Q10" s="17">
        <v>0.28326079610268001</v>
      </c>
      <c r="R10" s="17">
        <v>0.30239737703587</v>
      </c>
      <c r="S10" s="17">
        <v>0.412240333529722</v>
      </c>
      <c r="T10" s="17">
        <v>0.447893117447766</v>
      </c>
      <c r="U10" s="17">
        <v>0.16771383645507601</v>
      </c>
      <c r="V10" s="17">
        <v>0.369272561724725</v>
      </c>
      <c r="W10" s="17">
        <v>0.43736337080277898</v>
      </c>
      <c r="X10" s="17">
        <v>0.31734020347039299</v>
      </c>
      <c r="Y10" s="17">
        <v>0.74488882697062597</v>
      </c>
      <c r="Z10" s="17">
        <v>0.44323847012280798</v>
      </c>
      <c r="AA10" s="17">
        <v>0.70216664967430498</v>
      </c>
      <c r="AB10" s="17">
        <v>0.13627427318834701</v>
      </c>
      <c r="AC10" s="17">
        <v>0.17494017559167499</v>
      </c>
      <c r="AD10" s="17">
        <v>0.46762225247568001</v>
      </c>
      <c r="AE10" s="17" t="s">
        <v>85</v>
      </c>
      <c r="AF10" s="17">
        <v>0</v>
      </c>
      <c r="AG10" s="17">
        <v>0.48063673367863002</v>
      </c>
      <c r="AH10" s="17" t="s">
        <v>85</v>
      </c>
      <c r="AI10" s="17"/>
      <c r="AJ10" s="17">
        <v>0.35048003961159002</v>
      </c>
      <c r="AK10" s="17">
        <v>0.38108221174777401</v>
      </c>
      <c r="AL10" s="17"/>
      <c r="AM10" s="17">
        <v>0.371493946694677</v>
      </c>
    </row>
    <row r="11" spans="2:39" x14ac:dyDescent="0.35">
      <c r="B11" s="18" t="s">
        <v>134</v>
      </c>
      <c r="C11" s="17">
        <v>0.27911744800508398</v>
      </c>
      <c r="D11" s="17">
        <v>0.24446210704389101</v>
      </c>
      <c r="E11" s="17">
        <v>0.30510954484837899</v>
      </c>
      <c r="F11" s="17"/>
      <c r="G11" s="17">
        <v>0.25882177913633803</v>
      </c>
      <c r="H11" s="17">
        <v>0.32477950678330902</v>
      </c>
      <c r="I11" s="17">
        <v>0.30834175267074099</v>
      </c>
      <c r="J11" s="17">
        <v>0.294277002196774</v>
      </c>
      <c r="K11" s="17">
        <v>0.17969500843640901</v>
      </c>
      <c r="L11" s="17">
        <v>0.26762730211689101</v>
      </c>
      <c r="M11" s="17"/>
      <c r="N11" s="17">
        <v>0.28507515505221098</v>
      </c>
      <c r="O11" s="17">
        <v>0.32066668801966303</v>
      </c>
      <c r="P11" s="17">
        <v>0.22027663283391299</v>
      </c>
      <c r="Q11" s="17">
        <v>0.41236719119207399</v>
      </c>
      <c r="R11" s="17">
        <v>0.30920425005058</v>
      </c>
      <c r="S11" s="17">
        <v>0.202421803019423</v>
      </c>
      <c r="T11" s="17">
        <v>0.21484042189503599</v>
      </c>
      <c r="U11" s="17">
        <v>0.221814450516612</v>
      </c>
      <c r="V11" s="17">
        <v>0.31242984680542102</v>
      </c>
      <c r="W11" s="17">
        <v>0.32404968672041101</v>
      </c>
      <c r="X11" s="17">
        <v>0.165944771391592</v>
      </c>
      <c r="Y11" s="17">
        <v>0</v>
      </c>
      <c r="Z11" s="17">
        <v>0.29229846475061599</v>
      </c>
      <c r="AA11" s="17">
        <v>0.113925461483686</v>
      </c>
      <c r="AB11" s="17">
        <v>0.51811365487570704</v>
      </c>
      <c r="AC11" s="17">
        <v>0.283061796302431</v>
      </c>
      <c r="AD11" s="17">
        <v>5.8121553509192701E-2</v>
      </c>
      <c r="AE11" s="17" t="s">
        <v>85</v>
      </c>
      <c r="AF11" s="17">
        <v>0</v>
      </c>
      <c r="AG11" s="17">
        <v>0.51936326632136998</v>
      </c>
      <c r="AH11" s="17" t="s">
        <v>85</v>
      </c>
      <c r="AI11" s="17"/>
      <c r="AJ11" s="17">
        <v>0.307906614685373</v>
      </c>
      <c r="AK11" s="17">
        <v>0.25845974454769399</v>
      </c>
      <c r="AL11" s="17"/>
      <c r="AM11" s="17">
        <v>0.27911744800508398</v>
      </c>
    </row>
    <row r="12" spans="2:39" x14ac:dyDescent="0.35">
      <c r="B12" s="18" t="s">
        <v>312</v>
      </c>
      <c r="C12" s="17">
        <v>1.08366098986053E-2</v>
      </c>
      <c r="D12" s="17">
        <v>1.8584321376078902E-2</v>
      </c>
      <c r="E12" s="17">
        <v>4.5296523183494001E-3</v>
      </c>
      <c r="F12" s="17"/>
      <c r="G12" s="17">
        <v>2.81053200970178E-2</v>
      </c>
      <c r="H12" s="17">
        <v>1.8462252875585099E-2</v>
      </c>
      <c r="I12" s="17">
        <v>5.4301853748763102E-3</v>
      </c>
      <c r="J12" s="17">
        <v>0</v>
      </c>
      <c r="K12" s="17">
        <v>1.5789489980192199E-2</v>
      </c>
      <c r="L12" s="17">
        <v>0</v>
      </c>
      <c r="M12" s="17"/>
      <c r="N12" s="17">
        <v>0</v>
      </c>
      <c r="O12" s="17">
        <v>0</v>
      </c>
      <c r="P12" s="17">
        <v>2.5625100589615101E-2</v>
      </c>
      <c r="Q12" s="17">
        <v>1.1043585742174599E-2</v>
      </c>
      <c r="R12" s="17">
        <v>2.58747362702785E-2</v>
      </c>
      <c r="S12" s="17">
        <v>0</v>
      </c>
      <c r="T12" s="17">
        <v>2.01586104063569E-2</v>
      </c>
      <c r="U12" s="17">
        <v>0</v>
      </c>
      <c r="V12" s="17">
        <v>0</v>
      </c>
      <c r="W12" s="17">
        <v>1.23294867149436E-2</v>
      </c>
      <c r="X12" s="17">
        <v>0</v>
      </c>
      <c r="Y12" s="17">
        <v>0</v>
      </c>
      <c r="Z12" s="17">
        <v>0</v>
      </c>
      <c r="AA12" s="17">
        <v>0</v>
      </c>
      <c r="AB12" s="17">
        <v>0</v>
      </c>
      <c r="AC12" s="17">
        <v>0</v>
      </c>
      <c r="AD12" s="17">
        <v>0</v>
      </c>
      <c r="AE12" s="17" t="s">
        <v>85</v>
      </c>
      <c r="AF12" s="17">
        <v>0</v>
      </c>
      <c r="AG12" s="17">
        <v>0</v>
      </c>
      <c r="AH12" s="17" t="s">
        <v>85</v>
      </c>
      <c r="AI12" s="17"/>
      <c r="AJ12" s="17">
        <v>1.9329126928220999E-2</v>
      </c>
      <c r="AK12" s="17">
        <v>4.6630995056760396E-3</v>
      </c>
      <c r="AL12" s="17"/>
      <c r="AM12" s="17">
        <v>1.08366098986053E-2</v>
      </c>
    </row>
    <row r="13" spans="2:39" x14ac:dyDescent="0.35">
      <c r="B13" s="18" t="s">
        <v>313</v>
      </c>
      <c r="C13" s="17">
        <v>4.8606205260923402E-3</v>
      </c>
      <c r="D13" s="17">
        <v>6.2831521519822898E-3</v>
      </c>
      <c r="E13" s="17">
        <v>3.72286438980455E-3</v>
      </c>
      <c r="F13" s="17"/>
      <c r="G13" s="17">
        <v>0</v>
      </c>
      <c r="H13" s="17">
        <v>1.1621928908976301E-2</v>
      </c>
      <c r="I13" s="17">
        <v>0</v>
      </c>
      <c r="J13" s="17">
        <v>1.5832834748977401E-2</v>
      </c>
      <c r="K13" s="17">
        <v>0</v>
      </c>
      <c r="L13" s="17">
        <v>0</v>
      </c>
      <c r="M13" s="17"/>
      <c r="N13" s="17">
        <v>0</v>
      </c>
      <c r="O13" s="17">
        <v>8.9221119400835595E-3</v>
      </c>
      <c r="P13" s="17">
        <v>1.2494260752314801E-2</v>
      </c>
      <c r="Q13" s="17">
        <v>0</v>
      </c>
      <c r="R13" s="17">
        <v>0</v>
      </c>
      <c r="S13" s="17">
        <v>0</v>
      </c>
      <c r="T13" s="17">
        <v>1.0114364966993699E-2</v>
      </c>
      <c r="U13" s="17">
        <v>0</v>
      </c>
      <c r="V13" s="17">
        <v>0</v>
      </c>
      <c r="W13" s="17">
        <v>0</v>
      </c>
      <c r="X13" s="17">
        <v>0</v>
      </c>
      <c r="Y13" s="17">
        <v>0</v>
      </c>
      <c r="Z13" s="17">
        <v>0</v>
      </c>
      <c r="AA13" s="17">
        <v>0</v>
      </c>
      <c r="AB13" s="17">
        <v>0</v>
      </c>
      <c r="AC13" s="17">
        <v>0</v>
      </c>
      <c r="AD13" s="17">
        <v>0</v>
      </c>
      <c r="AE13" s="17" t="s">
        <v>85</v>
      </c>
      <c r="AF13" s="17">
        <v>0</v>
      </c>
      <c r="AG13" s="17">
        <v>0</v>
      </c>
      <c r="AH13" s="17" t="s">
        <v>85</v>
      </c>
      <c r="AI13" s="17"/>
      <c r="AJ13" s="17">
        <v>1.14440294919306E-2</v>
      </c>
      <c r="AK13" s="17">
        <v>0</v>
      </c>
      <c r="AL13" s="17"/>
      <c r="AM13" s="17">
        <v>4.8606205260923402E-3</v>
      </c>
    </row>
    <row r="14" spans="2:39" x14ac:dyDescent="0.35">
      <c r="B14" s="18" t="s">
        <v>62</v>
      </c>
      <c r="C14" s="17">
        <v>8.7751403133286193E-2</v>
      </c>
      <c r="D14" s="17">
        <v>4.3864490887065899E-2</v>
      </c>
      <c r="E14" s="17">
        <v>0.124528739059832</v>
      </c>
      <c r="F14" s="17"/>
      <c r="G14" s="17">
        <v>8.4457249533063494E-2</v>
      </c>
      <c r="H14" s="17">
        <v>9.3477222219269698E-2</v>
      </c>
      <c r="I14" s="17">
        <v>7.1599290868437193E-2</v>
      </c>
      <c r="J14" s="17">
        <v>5.3968165019935302E-2</v>
      </c>
      <c r="K14" s="17">
        <v>7.3473644083795697E-2</v>
      </c>
      <c r="L14" s="17">
        <v>0.17251243783506801</v>
      </c>
      <c r="M14" s="17"/>
      <c r="N14" s="17">
        <v>0</v>
      </c>
      <c r="O14" s="17">
        <v>0.12509132156192801</v>
      </c>
      <c r="P14" s="17">
        <v>5.1722950902987598E-2</v>
      </c>
      <c r="Q14" s="17">
        <v>4.5619187686203697E-2</v>
      </c>
      <c r="R14" s="17">
        <v>0.13738491898446401</v>
      </c>
      <c r="S14" s="17">
        <v>0</v>
      </c>
      <c r="T14" s="17">
        <v>6.7759601332695998E-2</v>
      </c>
      <c r="U14" s="17">
        <v>0.41238152825482</v>
      </c>
      <c r="V14" s="17">
        <v>8.7186206687675696E-2</v>
      </c>
      <c r="W14" s="17">
        <v>7.5388390399545605E-2</v>
      </c>
      <c r="X14" s="17">
        <v>0</v>
      </c>
      <c r="Y14" s="17">
        <v>0</v>
      </c>
      <c r="Z14" s="17">
        <v>0</v>
      </c>
      <c r="AA14" s="17">
        <v>0</v>
      </c>
      <c r="AB14" s="17">
        <v>9.9057302436209096E-2</v>
      </c>
      <c r="AC14" s="17">
        <v>0.124250954465374</v>
      </c>
      <c r="AD14" s="17">
        <v>0.160679026322921</v>
      </c>
      <c r="AE14" s="17" t="s">
        <v>85</v>
      </c>
      <c r="AF14" s="17">
        <v>1</v>
      </c>
      <c r="AG14" s="17">
        <v>0</v>
      </c>
      <c r="AH14" s="17" t="s">
        <v>85</v>
      </c>
      <c r="AI14" s="17"/>
      <c r="AJ14" s="17">
        <v>0.10606376371144501</v>
      </c>
      <c r="AK14" s="17">
        <v>7.5801936073436604E-2</v>
      </c>
      <c r="AL14" s="17"/>
      <c r="AM14" s="17">
        <v>8.7751403133286193E-2</v>
      </c>
    </row>
    <row r="15" spans="2:39" x14ac:dyDescent="0.35">
      <c r="B15" s="18" t="s">
        <v>137</v>
      </c>
      <c r="C15" s="21">
        <v>0.61743391843693296</v>
      </c>
      <c r="D15" s="21">
        <v>0.68680592854098199</v>
      </c>
      <c r="E15" s="21">
        <v>0.56210919938363402</v>
      </c>
      <c r="F15" s="21"/>
      <c r="G15" s="21">
        <v>0.62861565123357999</v>
      </c>
      <c r="H15" s="21">
        <v>0.55165908921286</v>
      </c>
      <c r="I15" s="21">
        <v>0.61462877108594505</v>
      </c>
      <c r="J15" s="21">
        <v>0.63592199803431404</v>
      </c>
      <c r="K15" s="21">
        <v>0.73104185749960304</v>
      </c>
      <c r="L15" s="21">
        <v>0.55986026004804101</v>
      </c>
      <c r="M15" s="21"/>
      <c r="N15" s="21">
        <v>0.71492484494778896</v>
      </c>
      <c r="O15" s="21">
        <v>0.54531987847832597</v>
      </c>
      <c r="P15" s="21">
        <v>0.68988105492117002</v>
      </c>
      <c r="Q15" s="21">
        <v>0.53097003537954801</v>
      </c>
      <c r="R15" s="21">
        <v>0.52753609469467799</v>
      </c>
      <c r="S15" s="21">
        <v>0.79757819698057697</v>
      </c>
      <c r="T15" s="21">
        <v>0.68712700139891802</v>
      </c>
      <c r="U15" s="21">
        <v>0.36580402122856798</v>
      </c>
      <c r="V15" s="21">
        <v>0.60038394650690297</v>
      </c>
      <c r="W15" s="21">
        <v>0.58823243616510001</v>
      </c>
      <c r="X15" s="21">
        <v>0.83405522860840797</v>
      </c>
      <c r="Y15" s="21">
        <v>1</v>
      </c>
      <c r="Z15" s="21">
        <v>0.70770153524938395</v>
      </c>
      <c r="AA15" s="21">
        <v>0.88607453851631401</v>
      </c>
      <c r="AB15" s="21">
        <v>0.38282904268808399</v>
      </c>
      <c r="AC15" s="21">
        <v>0.59268724923219496</v>
      </c>
      <c r="AD15" s="21">
        <v>0.78119942016788602</v>
      </c>
      <c r="AE15" s="21" t="s">
        <v>85</v>
      </c>
      <c r="AF15" s="21">
        <v>0</v>
      </c>
      <c r="AG15" s="21">
        <v>0.48063673367863002</v>
      </c>
      <c r="AH15" s="21" t="s">
        <v>85</v>
      </c>
      <c r="AI15" s="21"/>
      <c r="AJ15" s="21">
        <v>0.55525646518303096</v>
      </c>
      <c r="AK15" s="21">
        <v>0.66107521987319395</v>
      </c>
      <c r="AL15" s="21"/>
      <c r="AM15" s="21">
        <v>0.61743391843693296</v>
      </c>
    </row>
    <row r="16" spans="2:39" x14ac:dyDescent="0.35">
      <c r="B16" s="18" t="s">
        <v>138</v>
      </c>
      <c r="C16" s="21">
        <v>1.56972304246977E-2</v>
      </c>
      <c r="D16" s="21">
        <v>2.48674735280612E-2</v>
      </c>
      <c r="E16" s="21">
        <v>8.2525167081539501E-3</v>
      </c>
      <c r="F16" s="21"/>
      <c r="G16" s="21">
        <v>2.81053200970178E-2</v>
      </c>
      <c r="H16" s="21">
        <v>3.00841817845614E-2</v>
      </c>
      <c r="I16" s="21">
        <v>5.4301853748763102E-3</v>
      </c>
      <c r="J16" s="21">
        <v>1.5832834748977401E-2</v>
      </c>
      <c r="K16" s="21">
        <v>1.5789489980192199E-2</v>
      </c>
      <c r="L16" s="21">
        <v>0</v>
      </c>
      <c r="M16" s="21"/>
      <c r="N16" s="21">
        <v>0</v>
      </c>
      <c r="O16" s="21">
        <v>8.9221119400835595E-3</v>
      </c>
      <c r="P16" s="21">
        <v>3.8119361341929801E-2</v>
      </c>
      <c r="Q16" s="21">
        <v>1.1043585742174599E-2</v>
      </c>
      <c r="R16" s="21">
        <v>2.58747362702785E-2</v>
      </c>
      <c r="S16" s="21">
        <v>0</v>
      </c>
      <c r="T16" s="21">
        <v>3.0272975373350601E-2</v>
      </c>
      <c r="U16" s="21">
        <v>0</v>
      </c>
      <c r="V16" s="21">
        <v>0</v>
      </c>
      <c r="W16" s="21">
        <v>1.23294867149436E-2</v>
      </c>
      <c r="X16" s="21">
        <v>0</v>
      </c>
      <c r="Y16" s="21">
        <v>0</v>
      </c>
      <c r="Z16" s="21">
        <v>0</v>
      </c>
      <c r="AA16" s="21">
        <v>0</v>
      </c>
      <c r="AB16" s="21">
        <v>0</v>
      </c>
      <c r="AC16" s="21">
        <v>0</v>
      </c>
      <c r="AD16" s="21">
        <v>0</v>
      </c>
      <c r="AE16" s="21" t="s">
        <v>85</v>
      </c>
      <c r="AF16" s="21">
        <v>0</v>
      </c>
      <c r="AG16" s="21">
        <v>0</v>
      </c>
      <c r="AH16" s="21" t="s">
        <v>85</v>
      </c>
      <c r="AI16" s="21"/>
      <c r="AJ16" s="21">
        <v>3.07731564201516E-2</v>
      </c>
      <c r="AK16" s="21">
        <v>4.6630995056760396E-3</v>
      </c>
      <c r="AL16" s="21"/>
      <c r="AM16" s="21">
        <v>1.56972304246977E-2</v>
      </c>
    </row>
    <row r="17" spans="2:39" x14ac:dyDescent="0.35">
      <c r="B17" s="18" t="s">
        <v>139</v>
      </c>
      <c r="C17" s="22">
        <v>0.60173668801223501</v>
      </c>
      <c r="D17" s="22">
        <v>0.66193845501292103</v>
      </c>
      <c r="E17" s="22">
        <v>0.55385668267548005</v>
      </c>
      <c r="F17" s="22"/>
      <c r="G17" s="22">
        <v>0.60051033113656305</v>
      </c>
      <c r="H17" s="22">
        <v>0.52157490742829904</v>
      </c>
      <c r="I17" s="22">
        <v>0.609198585711069</v>
      </c>
      <c r="J17" s="22">
        <v>0.62008916328533603</v>
      </c>
      <c r="K17" s="22">
        <v>0.71525236751941002</v>
      </c>
      <c r="L17" s="22">
        <v>0.55986026004804101</v>
      </c>
      <c r="M17" s="22"/>
      <c r="N17" s="22">
        <v>0.71492484494778896</v>
      </c>
      <c r="O17" s="22">
        <v>0.536397766538242</v>
      </c>
      <c r="P17" s="22">
        <v>0.65176169357923996</v>
      </c>
      <c r="Q17" s="22">
        <v>0.519926449637373</v>
      </c>
      <c r="R17" s="22">
        <v>0.50166135842439996</v>
      </c>
      <c r="S17" s="22">
        <v>0.79757819698057697</v>
      </c>
      <c r="T17" s="22">
        <v>0.65685402602556697</v>
      </c>
      <c r="U17" s="22">
        <v>0.36580402122856798</v>
      </c>
      <c r="V17" s="22">
        <v>0.60038394650690297</v>
      </c>
      <c r="W17" s="22">
        <v>0.57590294945015597</v>
      </c>
      <c r="X17" s="22">
        <v>0.83405522860840797</v>
      </c>
      <c r="Y17" s="22">
        <v>1</v>
      </c>
      <c r="Z17" s="22">
        <v>0.70770153524938395</v>
      </c>
      <c r="AA17" s="22">
        <v>0.88607453851631401</v>
      </c>
      <c r="AB17" s="22">
        <v>0.38282904268808399</v>
      </c>
      <c r="AC17" s="22">
        <v>0.59268724923219496</v>
      </c>
      <c r="AD17" s="22">
        <v>0.78119942016788602</v>
      </c>
      <c r="AE17" s="22" t="s">
        <v>85</v>
      </c>
      <c r="AF17" s="22">
        <v>0</v>
      </c>
      <c r="AG17" s="22">
        <v>0.48063673367863002</v>
      </c>
      <c r="AH17" s="22" t="s">
        <v>85</v>
      </c>
      <c r="AI17" s="22"/>
      <c r="AJ17" s="22">
        <v>0.52448330876287896</v>
      </c>
      <c r="AK17" s="22">
        <v>0.65641212036751795</v>
      </c>
      <c r="AL17" s="22"/>
      <c r="AM17" s="22">
        <v>0.60173668801223501</v>
      </c>
    </row>
    <row r="18" spans="2:39" x14ac:dyDescent="0.35">
      <c r="B18" s="16" t="s">
        <v>87</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ht="29" x14ac:dyDescent="0.35">
      <c r="B9" s="18" t="s">
        <v>318</v>
      </c>
      <c r="C9" s="17">
        <v>0.25267477561766599</v>
      </c>
      <c r="D9" s="17">
        <v>0.26404432171593201</v>
      </c>
      <c r="E9" s="17">
        <v>0.242609270253686</v>
      </c>
      <c r="F9" s="17"/>
      <c r="G9" s="17">
        <v>0.25524292302677098</v>
      </c>
      <c r="H9" s="17">
        <v>0.19107798587642999</v>
      </c>
      <c r="I9" s="17">
        <v>0.27342683406819301</v>
      </c>
      <c r="J9" s="17">
        <v>0.217004611781007</v>
      </c>
      <c r="K9" s="17">
        <v>0.24125610175598999</v>
      </c>
      <c r="L9" s="17">
        <v>0.32931975461135199</v>
      </c>
      <c r="M9" s="17"/>
      <c r="N9" s="17">
        <v>0.23765487435128099</v>
      </c>
      <c r="O9" s="17">
        <v>0.22392630851683901</v>
      </c>
      <c r="P9" s="17">
        <v>0.19140820617041199</v>
      </c>
      <c r="Q9" s="17">
        <v>0.303810507883992</v>
      </c>
      <c r="R9" s="17">
        <v>0.34120153503186801</v>
      </c>
      <c r="S9" s="17">
        <v>0.50105034464572096</v>
      </c>
      <c r="T9" s="17">
        <v>0.30108080769739798</v>
      </c>
      <c r="U9" s="17">
        <v>0.458373220264915</v>
      </c>
      <c r="V9" s="17">
        <v>0.35052474209033002</v>
      </c>
      <c r="W9" s="17">
        <v>0.23921464094020001</v>
      </c>
      <c r="X9" s="17">
        <v>0.13782307039126701</v>
      </c>
      <c r="Y9" s="17">
        <v>1.07584772784922E-2</v>
      </c>
      <c r="Z9" s="17">
        <v>0.32529146707041201</v>
      </c>
      <c r="AA9" s="17">
        <v>0.24481649309088299</v>
      </c>
      <c r="AB9" s="17">
        <v>0.173605256752555</v>
      </c>
      <c r="AC9" s="17">
        <v>0.26075759246308999</v>
      </c>
      <c r="AD9" s="17">
        <v>0.15075837661916899</v>
      </c>
      <c r="AE9" s="17">
        <v>0</v>
      </c>
      <c r="AF9" s="17">
        <v>0.121553334975844</v>
      </c>
      <c r="AG9" s="17">
        <v>0.281894897134019</v>
      </c>
      <c r="AH9" s="17">
        <v>0</v>
      </c>
      <c r="AI9" s="17"/>
      <c r="AJ9" s="17">
        <v>0.26150087020644902</v>
      </c>
      <c r="AK9" s="17">
        <v>0.24496004702777599</v>
      </c>
      <c r="AL9" s="17"/>
      <c r="AM9" s="17">
        <v>0.27107698176906198</v>
      </c>
    </row>
    <row r="10" spans="2:39" ht="43.5" x14ac:dyDescent="0.35">
      <c r="B10" s="18" t="s">
        <v>319</v>
      </c>
      <c r="C10" s="17">
        <v>0.42364609272634202</v>
      </c>
      <c r="D10" s="17">
        <v>0.41953066555922203</v>
      </c>
      <c r="E10" s="17">
        <v>0.42917778729368</v>
      </c>
      <c r="F10" s="17"/>
      <c r="G10" s="17">
        <v>0.35932238046675202</v>
      </c>
      <c r="H10" s="17">
        <v>0.49659343172333398</v>
      </c>
      <c r="I10" s="17">
        <v>0.32333409247835998</v>
      </c>
      <c r="J10" s="17">
        <v>0.37265647229487697</v>
      </c>
      <c r="K10" s="17">
        <v>0.44785643467682501</v>
      </c>
      <c r="L10" s="17">
        <v>0.53139863183815494</v>
      </c>
      <c r="M10" s="17"/>
      <c r="N10" s="17">
        <v>0.418301833641123</v>
      </c>
      <c r="O10" s="17">
        <v>0.37042161544072</v>
      </c>
      <c r="P10" s="17">
        <v>0.528450807512721</v>
      </c>
      <c r="Q10" s="17">
        <v>0.41684031248693298</v>
      </c>
      <c r="R10" s="17">
        <v>0.379631040361259</v>
      </c>
      <c r="S10" s="17">
        <v>0.23493722983496501</v>
      </c>
      <c r="T10" s="17">
        <v>0.44287459453511202</v>
      </c>
      <c r="U10" s="17">
        <v>0.30628694877995599</v>
      </c>
      <c r="V10" s="17">
        <v>0.150080016497843</v>
      </c>
      <c r="W10" s="17">
        <v>0.41844841455961901</v>
      </c>
      <c r="X10" s="17">
        <v>0.44820646367560202</v>
      </c>
      <c r="Y10" s="17">
        <v>0.68068980297100201</v>
      </c>
      <c r="Z10" s="17">
        <v>0.30546600397962698</v>
      </c>
      <c r="AA10" s="17">
        <v>0.52000429364471201</v>
      </c>
      <c r="AB10" s="17">
        <v>0.33815259270921899</v>
      </c>
      <c r="AC10" s="17">
        <v>0.49038888637136302</v>
      </c>
      <c r="AD10" s="17">
        <v>0.49050842703653003</v>
      </c>
      <c r="AE10" s="17">
        <v>0.69860701368987099</v>
      </c>
      <c r="AF10" s="17">
        <v>0.76213770843850404</v>
      </c>
      <c r="AG10" s="17">
        <v>0.40832388627703398</v>
      </c>
      <c r="AH10" s="17">
        <v>0.61725707807922703</v>
      </c>
      <c r="AI10" s="17"/>
      <c r="AJ10" s="17">
        <v>0.43782993954784699</v>
      </c>
      <c r="AK10" s="17">
        <v>0.42026932300044001</v>
      </c>
      <c r="AL10" s="17"/>
      <c r="AM10" s="17">
        <v>0.45345036722896898</v>
      </c>
    </row>
    <row r="11" spans="2:39" ht="29" x14ac:dyDescent="0.35">
      <c r="B11" s="18" t="s">
        <v>320</v>
      </c>
      <c r="C11" s="17">
        <v>0.28032610588565998</v>
      </c>
      <c r="D11" s="17">
        <v>0.275316923297453</v>
      </c>
      <c r="E11" s="17">
        <v>0.282530648985932</v>
      </c>
      <c r="F11" s="17"/>
      <c r="G11" s="17">
        <v>0.34776707071240998</v>
      </c>
      <c r="H11" s="17">
        <v>0.25936583983712003</v>
      </c>
      <c r="I11" s="17">
        <v>0.37345762547648298</v>
      </c>
      <c r="J11" s="17">
        <v>0.382751243793584</v>
      </c>
      <c r="K11" s="17">
        <v>0.25004089589727702</v>
      </c>
      <c r="L11" s="17">
        <v>8.7762434722602201E-2</v>
      </c>
      <c r="M11" s="17"/>
      <c r="N11" s="17">
        <v>0.31527980714276599</v>
      </c>
      <c r="O11" s="17">
        <v>0.34355907566938798</v>
      </c>
      <c r="P11" s="17">
        <v>0.24838718653143399</v>
      </c>
      <c r="Q11" s="17">
        <v>0.27002617315473099</v>
      </c>
      <c r="R11" s="17">
        <v>0.26526672144067098</v>
      </c>
      <c r="S11" s="17">
        <v>0.206059819369313</v>
      </c>
      <c r="T11" s="17">
        <v>0.22405181247116801</v>
      </c>
      <c r="U11" s="17">
        <v>0.15496382531443101</v>
      </c>
      <c r="V11" s="17">
        <v>0.41555818576828302</v>
      </c>
      <c r="W11" s="17">
        <v>0.29228719862086899</v>
      </c>
      <c r="X11" s="17">
        <v>0.41397046593313103</v>
      </c>
      <c r="Y11" s="17">
        <v>0.226324121059261</v>
      </c>
      <c r="Z11" s="17">
        <v>0.25049391193223902</v>
      </c>
      <c r="AA11" s="17">
        <v>0.185054850630474</v>
      </c>
      <c r="AB11" s="17">
        <v>0.36719979984312201</v>
      </c>
      <c r="AC11" s="17">
        <v>0.19125230765446699</v>
      </c>
      <c r="AD11" s="17">
        <v>0.29933164562018899</v>
      </c>
      <c r="AE11" s="17">
        <v>0.30139298631012901</v>
      </c>
      <c r="AF11" s="17">
        <v>0.116308956585652</v>
      </c>
      <c r="AG11" s="17">
        <v>0.30978121658894697</v>
      </c>
      <c r="AH11" s="17">
        <v>0.38274292192077303</v>
      </c>
      <c r="AI11" s="17"/>
      <c r="AJ11" s="17">
        <v>0.27594197129124298</v>
      </c>
      <c r="AK11" s="17">
        <v>0.28682624005159502</v>
      </c>
      <c r="AL11" s="17"/>
      <c r="AM11" s="17">
        <v>0.25013493646566198</v>
      </c>
    </row>
    <row r="12" spans="2:39" ht="43.5" x14ac:dyDescent="0.35">
      <c r="B12" s="18" t="s">
        <v>321</v>
      </c>
      <c r="C12" s="17">
        <v>1.2612718018839999E-2</v>
      </c>
      <c r="D12" s="17">
        <v>1.6227788012027001E-2</v>
      </c>
      <c r="E12" s="17">
        <v>9.1640030987624899E-3</v>
      </c>
      <c r="F12" s="17"/>
      <c r="G12" s="17">
        <v>1.5770746361390701E-2</v>
      </c>
      <c r="H12" s="17">
        <v>1.8143231904089101E-2</v>
      </c>
      <c r="I12" s="17">
        <v>0</v>
      </c>
      <c r="J12" s="17">
        <v>7.3687338215906797E-3</v>
      </c>
      <c r="K12" s="17">
        <v>5.2675070059608501E-3</v>
      </c>
      <c r="L12" s="17">
        <v>3.1883771337443197E-2</v>
      </c>
      <c r="M12" s="17"/>
      <c r="N12" s="17">
        <v>1.12620124637807E-2</v>
      </c>
      <c r="O12" s="17">
        <v>1.13477245016667E-2</v>
      </c>
      <c r="P12" s="17">
        <v>5.47076089514847E-3</v>
      </c>
      <c r="Q12" s="17">
        <v>0</v>
      </c>
      <c r="R12" s="17">
        <v>3.80735630130606E-3</v>
      </c>
      <c r="S12" s="17">
        <v>0</v>
      </c>
      <c r="T12" s="17">
        <v>0</v>
      </c>
      <c r="U12" s="17">
        <v>0</v>
      </c>
      <c r="V12" s="17">
        <v>8.3837055643543199E-2</v>
      </c>
      <c r="W12" s="17">
        <v>3.6779180628748701E-2</v>
      </c>
      <c r="X12" s="17">
        <v>0</v>
      </c>
      <c r="Y12" s="17">
        <v>8.2227598691245199E-2</v>
      </c>
      <c r="Z12" s="17">
        <v>0</v>
      </c>
      <c r="AA12" s="17">
        <v>0</v>
      </c>
      <c r="AB12" s="17">
        <v>0</v>
      </c>
      <c r="AC12" s="17">
        <v>0</v>
      </c>
      <c r="AD12" s="17">
        <v>0</v>
      </c>
      <c r="AE12" s="17">
        <v>0</v>
      </c>
      <c r="AF12" s="17">
        <v>0</v>
      </c>
      <c r="AG12" s="17">
        <v>0</v>
      </c>
      <c r="AH12" s="17">
        <v>0</v>
      </c>
      <c r="AI12" s="17"/>
      <c r="AJ12" s="17">
        <v>9.4834471814175796E-3</v>
      </c>
      <c r="AK12" s="17">
        <v>1.46636931091293E-2</v>
      </c>
      <c r="AL12" s="17"/>
      <c r="AM12" s="17">
        <v>5.3133012247136404E-3</v>
      </c>
    </row>
    <row r="13" spans="2:39" ht="29" x14ac:dyDescent="0.35">
      <c r="B13" s="18" t="s">
        <v>322</v>
      </c>
      <c r="C13" s="17">
        <v>3.5399388343744799E-3</v>
      </c>
      <c r="D13" s="17">
        <v>6.0024344687704904E-3</v>
      </c>
      <c r="E13" s="17">
        <v>1.1722421105863801E-3</v>
      </c>
      <c r="F13" s="17"/>
      <c r="G13" s="17">
        <v>1.0922182410077899E-2</v>
      </c>
      <c r="H13" s="17">
        <v>1.02633338370531E-2</v>
      </c>
      <c r="I13" s="17">
        <v>0</v>
      </c>
      <c r="J13" s="17">
        <v>4.2370472398181296E-3</v>
      </c>
      <c r="K13" s="17">
        <v>0</v>
      </c>
      <c r="L13" s="17">
        <v>0</v>
      </c>
      <c r="M13" s="17"/>
      <c r="N13" s="17">
        <v>0</v>
      </c>
      <c r="O13" s="17">
        <v>0</v>
      </c>
      <c r="P13" s="17">
        <v>5.47076089514847E-3</v>
      </c>
      <c r="Q13" s="17">
        <v>0</v>
      </c>
      <c r="R13" s="17">
        <v>3.80735630130606E-3</v>
      </c>
      <c r="S13" s="17">
        <v>5.7952606150000099E-2</v>
      </c>
      <c r="T13" s="17">
        <v>9.6101308096258505E-3</v>
      </c>
      <c r="U13" s="17">
        <v>0</v>
      </c>
      <c r="V13" s="17">
        <v>0</v>
      </c>
      <c r="W13" s="17">
        <v>7.5707864727100798E-3</v>
      </c>
      <c r="X13" s="17">
        <v>0</v>
      </c>
      <c r="Y13" s="17">
        <v>0</v>
      </c>
      <c r="Z13" s="17">
        <v>0</v>
      </c>
      <c r="AA13" s="17">
        <v>0</v>
      </c>
      <c r="AB13" s="17">
        <v>0</v>
      </c>
      <c r="AC13" s="17">
        <v>0</v>
      </c>
      <c r="AD13" s="17">
        <v>0</v>
      </c>
      <c r="AE13" s="17">
        <v>0</v>
      </c>
      <c r="AF13" s="17">
        <v>0</v>
      </c>
      <c r="AG13" s="17">
        <v>0</v>
      </c>
      <c r="AH13" s="17">
        <v>0</v>
      </c>
      <c r="AI13" s="17"/>
      <c r="AJ13" s="17">
        <v>1.3558173665059201E-3</v>
      </c>
      <c r="AK13" s="17">
        <v>3.8525707637236499E-3</v>
      </c>
      <c r="AL13" s="17"/>
      <c r="AM13" s="17">
        <v>4.8365446305257296E-3</v>
      </c>
    </row>
    <row r="14" spans="2:39" x14ac:dyDescent="0.35">
      <c r="B14" s="18" t="s">
        <v>62</v>
      </c>
      <c r="C14" s="19">
        <v>2.72003689171171E-2</v>
      </c>
      <c r="D14" s="19">
        <v>1.8877866946596E-2</v>
      </c>
      <c r="E14" s="19">
        <v>3.5346048257352401E-2</v>
      </c>
      <c r="F14" s="19"/>
      <c r="G14" s="19">
        <v>1.0974697022598699E-2</v>
      </c>
      <c r="H14" s="19">
        <v>2.4556176821973901E-2</v>
      </c>
      <c r="I14" s="19">
        <v>2.9781447976964099E-2</v>
      </c>
      <c r="J14" s="19">
        <v>1.5981891069122602E-2</v>
      </c>
      <c r="K14" s="19">
        <v>5.5579060663947299E-2</v>
      </c>
      <c r="L14" s="19">
        <v>1.9635407490446899E-2</v>
      </c>
      <c r="M14" s="19"/>
      <c r="N14" s="19">
        <v>1.7501472401049201E-2</v>
      </c>
      <c r="O14" s="19">
        <v>5.0745275871385699E-2</v>
      </c>
      <c r="P14" s="19">
        <v>2.0812277995135801E-2</v>
      </c>
      <c r="Q14" s="19">
        <v>9.3230064743438507E-3</v>
      </c>
      <c r="R14" s="19">
        <v>6.2859905635887503E-3</v>
      </c>
      <c r="S14" s="19">
        <v>0</v>
      </c>
      <c r="T14" s="19">
        <v>2.2382654486696001E-2</v>
      </c>
      <c r="U14" s="19">
        <v>8.0376005640697704E-2</v>
      </c>
      <c r="V14" s="19">
        <v>0</v>
      </c>
      <c r="W14" s="19">
        <v>5.6997787778536504E-3</v>
      </c>
      <c r="X14" s="19">
        <v>0</v>
      </c>
      <c r="Y14" s="19">
        <v>0</v>
      </c>
      <c r="Z14" s="19">
        <v>0.11874861701772101</v>
      </c>
      <c r="AA14" s="19">
        <v>5.0124362633931503E-2</v>
      </c>
      <c r="AB14" s="19">
        <v>0.121042350695104</v>
      </c>
      <c r="AC14" s="19">
        <v>5.7601213511079399E-2</v>
      </c>
      <c r="AD14" s="19">
        <v>5.9401550724111303E-2</v>
      </c>
      <c r="AE14" s="19">
        <v>0</v>
      </c>
      <c r="AF14" s="19">
        <v>0</v>
      </c>
      <c r="AG14" s="19">
        <v>0</v>
      </c>
      <c r="AH14" s="19">
        <v>0</v>
      </c>
      <c r="AI14" s="19"/>
      <c r="AJ14" s="19">
        <v>1.38879544065377E-2</v>
      </c>
      <c r="AK14" s="19">
        <v>2.9428126047335901E-2</v>
      </c>
      <c r="AL14" s="19"/>
      <c r="AM14" s="19">
        <v>1.5187868681067E-2</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324</v>
      </c>
      <c r="C9" s="17">
        <v>0.25910217156027399</v>
      </c>
      <c r="D9" s="17">
        <v>0.266000977799354</v>
      </c>
      <c r="E9" s="17">
        <v>0.253382417076086</v>
      </c>
      <c r="F9" s="17"/>
      <c r="G9" s="17">
        <v>0.27847151979434098</v>
      </c>
      <c r="H9" s="17">
        <v>0.233840704224791</v>
      </c>
      <c r="I9" s="17">
        <v>0.30214758919107298</v>
      </c>
      <c r="J9" s="17">
        <v>0.24288551977119899</v>
      </c>
      <c r="K9" s="17">
        <v>0.24979674164381799</v>
      </c>
      <c r="L9" s="17">
        <v>0.24876338160289299</v>
      </c>
      <c r="M9" s="17"/>
      <c r="N9" s="17">
        <v>0.29324129075678401</v>
      </c>
      <c r="O9" s="17">
        <v>0.23869667334455499</v>
      </c>
      <c r="P9" s="17">
        <v>0.22616870810054901</v>
      </c>
      <c r="Q9" s="17">
        <v>0.29377372766077797</v>
      </c>
      <c r="R9" s="17">
        <v>0.33247187932703498</v>
      </c>
      <c r="S9" s="17">
        <v>0.53092686333775196</v>
      </c>
      <c r="T9" s="17">
        <v>0.27352903414538199</v>
      </c>
      <c r="U9" s="17">
        <v>0.36146834543116801</v>
      </c>
      <c r="V9" s="17">
        <v>0.29905881986913502</v>
      </c>
      <c r="W9" s="17">
        <v>0.221061061313714</v>
      </c>
      <c r="X9" s="17">
        <v>0.27018600137347398</v>
      </c>
      <c r="Y9" s="17">
        <v>4.5079686562658802E-2</v>
      </c>
      <c r="Z9" s="17">
        <v>0.28093836792730098</v>
      </c>
      <c r="AA9" s="17">
        <v>0.30557564446540197</v>
      </c>
      <c r="AB9" s="17">
        <v>0.199984509818879</v>
      </c>
      <c r="AC9" s="17">
        <v>0.40299381408413298</v>
      </c>
      <c r="AD9" s="17">
        <v>0.105082906929149</v>
      </c>
      <c r="AE9" s="17">
        <v>0.41021752798031502</v>
      </c>
      <c r="AF9" s="17">
        <v>0</v>
      </c>
      <c r="AG9" s="17">
        <v>0.21206842729387601</v>
      </c>
      <c r="AH9" s="17">
        <v>0.18580657983621099</v>
      </c>
      <c r="AI9" s="17"/>
      <c r="AJ9" s="17">
        <v>0.25324964237081099</v>
      </c>
      <c r="AK9" s="17">
        <v>0.25668513977260798</v>
      </c>
      <c r="AL9" s="17"/>
      <c r="AM9" s="17">
        <v>0.27500043248439499</v>
      </c>
    </row>
    <row r="10" spans="2:39" x14ac:dyDescent="0.35">
      <c r="B10" s="18" t="s">
        <v>325</v>
      </c>
      <c r="C10" s="17">
        <v>0.46704402465379802</v>
      </c>
      <c r="D10" s="17">
        <v>0.44003904161010599</v>
      </c>
      <c r="E10" s="17">
        <v>0.49355239275416402</v>
      </c>
      <c r="F10" s="17"/>
      <c r="G10" s="17">
        <v>0.464561988998903</v>
      </c>
      <c r="H10" s="17">
        <v>0.57949636407540805</v>
      </c>
      <c r="I10" s="17">
        <v>0.44584663848420297</v>
      </c>
      <c r="J10" s="17">
        <v>0.50681214678375397</v>
      </c>
      <c r="K10" s="17">
        <v>0.51627124087642695</v>
      </c>
      <c r="L10" s="17">
        <v>0.30547567547029397</v>
      </c>
      <c r="M10" s="17"/>
      <c r="N10" s="17">
        <v>0.48182890164862602</v>
      </c>
      <c r="O10" s="17">
        <v>0.44212948934574298</v>
      </c>
      <c r="P10" s="17">
        <v>0.58088012874928796</v>
      </c>
      <c r="Q10" s="17">
        <v>0.44866342933300901</v>
      </c>
      <c r="R10" s="17">
        <v>0.46220031416910101</v>
      </c>
      <c r="S10" s="17">
        <v>0.37835780115470602</v>
      </c>
      <c r="T10" s="17">
        <v>0.46463457334885</v>
      </c>
      <c r="U10" s="17">
        <v>0.41078938696991402</v>
      </c>
      <c r="V10" s="17">
        <v>0.39063150669778202</v>
      </c>
      <c r="W10" s="17">
        <v>0.416473514742144</v>
      </c>
      <c r="X10" s="17">
        <v>0.54392305784974604</v>
      </c>
      <c r="Y10" s="17">
        <v>0.56710681545238795</v>
      </c>
      <c r="Z10" s="17">
        <v>0.40446718362762002</v>
      </c>
      <c r="AA10" s="17">
        <v>0.38881778776123499</v>
      </c>
      <c r="AB10" s="17">
        <v>0.41666433390868601</v>
      </c>
      <c r="AC10" s="17">
        <v>0.52611198485460997</v>
      </c>
      <c r="AD10" s="17">
        <v>0.54867531222449994</v>
      </c>
      <c r="AE10" s="17">
        <v>0.28838948570955503</v>
      </c>
      <c r="AF10" s="17">
        <v>0.48082492248998199</v>
      </c>
      <c r="AG10" s="17">
        <v>0.67440581510033504</v>
      </c>
      <c r="AH10" s="17">
        <v>0.18580657983621099</v>
      </c>
      <c r="AI10" s="17"/>
      <c r="AJ10" s="17">
        <v>0.56400005090446104</v>
      </c>
      <c r="AK10" s="17">
        <v>0.42370148442682898</v>
      </c>
      <c r="AL10" s="17"/>
      <c r="AM10" s="17">
        <v>0.50731246011632702</v>
      </c>
    </row>
    <row r="11" spans="2:39" x14ac:dyDescent="0.35">
      <c r="B11" s="18" t="s">
        <v>326</v>
      </c>
      <c r="C11" s="17">
        <v>0.21601455526848401</v>
      </c>
      <c r="D11" s="17">
        <v>0.21988586963137099</v>
      </c>
      <c r="E11" s="17">
        <v>0.21070933470362799</v>
      </c>
      <c r="F11" s="17"/>
      <c r="G11" s="17">
        <v>0.21322983021957601</v>
      </c>
      <c r="H11" s="17">
        <v>0.149031294954344</v>
      </c>
      <c r="I11" s="17">
        <v>0.20977899691632601</v>
      </c>
      <c r="J11" s="17">
        <v>0.232217835961362</v>
      </c>
      <c r="K11" s="17">
        <v>0.15493755026706399</v>
      </c>
      <c r="L11" s="17">
        <v>0.32630510713672001</v>
      </c>
      <c r="M11" s="17"/>
      <c r="N11" s="17">
        <v>0.20742833519354101</v>
      </c>
      <c r="O11" s="17">
        <v>0.28592908809485501</v>
      </c>
      <c r="P11" s="17">
        <v>0.15302573072651501</v>
      </c>
      <c r="Q11" s="17">
        <v>0.25756284300621302</v>
      </c>
      <c r="R11" s="17">
        <v>0.188692294682964</v>
      </c>
      <c r="S11" s="17">
        <v>9.07153355075421E-2</v>
      </c>
      <c r="T11" s="17">
        <v>0.16515561442201501</v>
      </c>
      <c r="U11" s="17">
        <v>0.14736626195822</v>
      </c>
      <c r="V11" s="17">
        <v>0.26822198132603797</v>
      </c>
      <c r="W11" s="17">
        <v>0.24988398163718101</v>
      </c>
      <c r="X11" s="17">
        <v>0.18589094077678001</v>
      </c>
      <c r="Y11" s="17">
        <v>0.31511033295026197</v>
      </c>
      <c r="Z11" s="17">
        <v>0.23393970164268599</v>
      </c>
      <c r="AA11" s="17">
        <v>0.30560656777336298</v>
      </c>
      <c r="AB11" s="17">
        <v>0.26230880557733</v>
      </c>
      <c r="AC11" s="17">
        <v>7.0894201061257003E-2</v>
      </c>
      <c r="AD11" s="17">
        <v>0.16657878942044499</v>
      </c>
      <c r="AE11" s="17">
        <v>0.30139298631012901</v>
      </c>
      <c r="AF11" s="17">
        <v>0</v>
      </c>
      <c r="AG11" s="17">
        <v>0.11352575760578899</v>
      </c>
      <c r="AH11" s="17">
        <v>0.62838684032757897</v>
      </c>
      <c r="AI11" s="17"/>
      <c r="AJ11" s="17">
        <v>0.16348933000580301</v>
      </c>
      <c r="AK11" s="17">
        <v>0.245744694277131</v>
      </c>
      <c r="AL11" s="17"/>
      <c r="AM11" s="17">
        <v>0.18774701435642999</v>
      </c>
    </row>
    <row r="12" spans="2:39" x14ac:dyDescent="0.35">
      <c r="B12" s="18" t="s">
        <v>327</v>
      </c>
      <c r="C12" s="17">
        <v>3.4202215160600201E-2</v>
      </c>
      <c r="D12" s="17">
        <v>4.35711883917482E-2</v>
      </c>
      <c r="E12" s="17">
        <v>2.5269927053484301E-2</v>
      </c>
      <c r="F12" s="17"/>
      <c r="G12" s="17">
        <v>3.4003152364138901E-2</v>
      </c>
      <c r="H12" s="17">
        <v>3.10258370768637E-2</v>
      </c>
      <c r="I12" s="17">
        <v>1.98116807552218E-2</v>
      </c>
      <c r="J12" s="17">
        <v>0</v>
      </c>
      <c r="K12" s="17">
        <v>0</v>
      </c>
      <c r="L12" s="17">
        <v>0.119455835790092</v>
      </c>
      <c r="M12" s="17"/>
      <c r="N12" s="17">
        <v>0</v>
      </c>
      <c r="O12" s="17">
        <v>6.8632915574547999E-3</v>
      </c>
      <c r="P12" s="17">
        <v>2.3769498763035898E-2</v>
      </c>
      <c r="Q12" s="17">
        <v>0</v>
      </c>
      <c r="R12" s="17">
        <v>1.6635511820899802E-2</v>
      </c>
      <c r="S12" s="17">
        <v>0</v>
      </c>
      <c r="T12" s="17">
        <v>8.4274184777284794E-2</v>
      </c>
      <c r="U12" s="17">
        <v>0</v>
      </c>
      <c r="V12" s="17">
        <v>4.2087692107045098E-2</v>
      </c>
      <c r="W12" s="17">
        <v>9.1740090583687206E-2</v>
      </c>
      <c r="X12" s="17">
        <v>0</v>
      </c>
      <c r="Y12" s="17">
        <v>7.2703165034691694E-2</v>
      </c>
      <c r="Z12" s="17">
        <v>0</v>
      </c>
      <c r="AA12" s="17">
        <v>0</v>
      </c>
      <c r="AB12" s="17">
        <v>0</v>
      </c>
      <c r="AC12" s="17">
        <v>0</v>
      </c>
      <c r="AD12" s="17">
        <v>4.1805408208367603E-2</v>
      </c>
      <c r="AE12" s="17">
        <v>0</v>
      </c>
      <c r="AF12" s="17">
        <v>0.34743258758817402</v>
      </c>
      <c r="AG12" s="17">
        <v>0</v>
      </c>
      <c r="AH12" s="17">
        <v>0</v>
      </c>
      <c r="AI12" s="17"/>
      <c r="AJ12" s="17">
        <v>7.5182155367615796E-3</v>
      </c>
      <c r="AK12" s="17">
        <v>4.8849979405122403E-2</v>
      </c>
      <c r="AL12" s="17"/>
      <c r="AM12" s="17">
        <v>2.00081064336202E-2</v>
      </c>
    </row>
    <row r="13" spans="2:39" x14ac:dyDescent="0.35">
      <c r="B13" s="18" t="s">
        <v>328</v>
      </c>
      <c r="C13" s="17">
        <v>5.6155927184466901E-3</v>
      </c>
      <c r="D13" s="17">
        <v>1.14454828052969E-2</v>
      </c>
      <c r="E13" s="17">
        <v>0</v>
      </c>
      <c r="F13" s="17"/>
      <c r="G13" s="17">
        <v>0</v>
      </c>
      <c r="H13" s="17">
        <v>0</v>
      </c>
      <c r="I13" s="17">
        <v>0</v>
      </c>
      <c r="J13" s="17">
        <v>6.2699973982032701E-3</v>
      </c>
      <c r="K13" s="17">
        <v>2.5532134532515498E-2</v>
      </c>
      <c r="L13" s="17">
        <v>0</v>
      </c>
      <c r="M13" s="17"/>
      <c r="N13" s="17">
        <v>0</v>
      </c>
      <c r="O13" s="17">
        <v>0</v>
      </c>
      <c r="P13" s="17">
        <v>7.0665124606733003E-3</v>
      </c>
      <c r="Q13" s="17">
        <v>0</v>
      </c>
      <c r="R13" s="17">
        <v>0</v>
      </c>
      <c r="S13" s="17">
        <v>0</v>
      </c>
      <c r="T13" s="17">
        <v>0</v>
      </c>
      <c r="U13" s="17">
        <v>0</v>
      </c>
      <c r="V13" s="17">
        <v>0</v>
      </c>
      <c r="W13" s="17">
        <v>7.5707864727100798E-3</v>
      </c>
      <c r="X13" s="17">
        <v>0</v>
      </c>
      <c r="Y13" s="17">
        <v>0</v>
      </c>
      <c r="Z13" s="17">
        <v>0</v>
      </c>
      <c r="AA13" s="17">
        <v>0</v>
      </c>
      <c r="AB13" s="17">
        <v>0</v>
      </c>
      <c r="AC13" s="17">
        <v>0</v>
      </c>
      <c r="AD13" s="17">
        <v>0</v>
      </c>
      <c r="AE13" s="17">
        <v>0</v>
      </c>
      <c r="AF13" s="17">
        <v>0.17174248992184399</v>
      </c>
      <c r="AG13" s="17">
        <v>0</v>
      </c>
      <c r="AH13" s="17">
        <v>0</v>
      </c>
      <c r="AI13" s="17"/>
      <c r="AJ13" s="17">
        <v>5.5732258003161096E-3</v>
      </c>
      <c r="AK13" s="17">
        <v>5.8542795059753896E-3</v>
      </c>
      <c r="AL13" s="17"/>
      <c r="AM13" s="17">
        <v>7.58131610181878E-4</v>
      </c>
    </row>
    <row r="14" spans="2:39" x14ac:dyDescent="0.35">
      <c r="B14" s="18" t="s">
        <v>62</v>
      </c>
      <c r="C14" s="17">
        <v>1.80214406383968E-2</v>
      </c>
      <c r="D14" s="17">
        <v>1.9057439762123402E-2</v>
      </c>
      <c r="E14" s="17">
        <v>1.70859284126373E-2</v>
      </c>
      <c r="F14" s="17"/>
      <c r="G14" s="17">
        <v>9.7335086230401699E-3</v>
      </c>
      <c r="H14" s="17">
        <v>6.6057996685931096E-3</v>
      </c>
      <c r="I14" s="17">
        <v>2.2415094653176201E-2</v>
      </c>
      <c r="J14" s="17">
        <v>1.1814500085482E-2</v>
      </c>
      <c r="K14" s="17">
        <v>5.3462332680174897E-2</v>
      </c>
      <c r="L14" s="17">
        <v>0</v>
      </c>
      <c r="M14" s="17"/>
      <c r="N14" s="17">
        <v>1.7501472401049201E-2</v>
      </c>
      <c r="O14" s="17">
        <v>2.6381457657391801E-2</v>
      </c>
      <c r="P14" s="17">
        <v>9.0894211999384602E-3</v>
      </c>
      <c r="Q14" s="17">
        <v>0</v>
      </c>
      <c r="R14" s="17">
        <v>0</v>
      </c>
      <c r="S14" s="17">
        <v>0</v>
      </c>
      <c r="T14" s="17">
        <v>1.24065933064687E-2</v>
      </c>
      <c r="U14" s="17">
        <v>8.0376005640697704E-2</v>
      </c>
      <c r="V14" s="17">
        <v>0</v>
      </c>
      <c r="W14" s="17">
        <v>1.32705652505637E-2</v>
      </c>
      <c r="X14" s="17">
        <v>0</v>
      </c>
      <c r="Y14" s="17">
        <v>0</v>
      </c>
      <c r="Z14" s="17">
        <v>8.0654746802392999E-2</v>
      </c>
      <c r="AA14" s="17">
        <v>0</v>
      </c>
      <c r="AB14" s="17">
        <v>0.121042350695104</v>
      </c>
      <c r="AC14" s="17">
        <v>0</v>
      </c>
      <c r="AD14" s="17">
        <v>0.13785758321753899</v>
      </c>
      <c r="AE14" s="17">
        <v>0</v>
      </c>
      <c r="AF14" s="17">
        <v>0</v>
      </c>
      <c r="AG14" s="17">
        <v>0</v>
      </c>
      <c r="AH14" s="17">
        <v>0</v>
      </c>
      <c r="AI14" s="17"/>
      <c r="AJ14" s="17">
        <v>6.16953538184788E-3</v>
      </c>
      <c r="AK14" s="17">
        <v>1.9164422612334399E-2</v>
      </c>
      <c r="AL14" s="17"/>
      <c r="AM14" s="17">
        <v>9.1738549990465993E-3</v>
      </c>
    </row>
    <row r="15" spans="2:39" x14ac:dyDescent="0.35">
      <c r="B15" s="18" t="s">
        <v>329</v>
      </c>
      <c r="C15" s="21">
        <v>0.72614619621407295</v>
      </c>
      <c r="D15" s="21">
        <v>0.70604001940946104</v>
      </c>
      <c r="E15" s="21">
        <v>0.74693480983024996</v>
      </c>
      <c r="F15" s="21"/>
      <c r="G15" s="21">
        <v>0.74303350879324503</v>
      </c>
      <c r="H15" s="21">
        <v>0.81333706830019903</v>
      </c>
      <c r="I15" s="21">
        <v>0.74799422767527601</v>
      </c>
      <c r="J15" s="21">
        <v>0.74969766655495296</v>
      </c>
      <c r="K15" s="21">
        <v>0.76606798252024499</v>
      </c>
      <c r="L15" s="21">
        <v>0.55423905707318699</v>
      </c>
      <c r="M15" s="21"/>
      <c r="N15" s="21">
        <v>0.77507019240540997</v>
      </c>
      <c r="O15" s="21">
        <v>0.68082616269029805</v>
      </c>
      <c r="P15" s="21">
        <v>0.80704883684983697</v>
      </c>
      <c r="Q15" s="21">
        <v>0.74243715699378698</v>
      </c>
      <c r="R15" s="21">
        <v>0.79467219349613605</v>
      </c>
      <c r="S15" s="21">
        <v>0.90928466449245804</v>
      </c>
      <c r="T15" s="21">
        <v>0.73816360749423204</v>
      </c>
      <c r="U15" s="21">
        <v>0.77225773240108198</v>
      </c>
      <c r="V15" s="21">
        <v>0.68969032656691698</v>
      </c>
      <c r="W15" s="21">
        <v>0.63753457605585795</v>
      </c>
      <c r="X15" s="21">
        <v>0.81410905922321997</v>
      </c>
      <c r="Y15" s="21">
        <v>0.61218650201504599</v>
      </c>
      <c r="Z15" s="21">
        <v>0.685405551554921</v>
      </c>
      <c r="AA15" s="21">
        <v>0.69439343222663696</v>
      </c>
      <c r="AB15" s="21">
        <v>0.61664884372756601</v>
      </c>
      <c r="AC15" s="21">
        <v>0.92910579893874301</v>
      </c>
      <c r="AD15" s="21">
        <v>0.65375821915364996</v>
      </c>
      <c r="AE15" s="21">
        <v>0.69860701368987099</v>
      </c>
      <c r="AF15" s="21">
        <v>0.48082492248998199</v>
      </c>
      <c r="AG15" s="21">
        <v>0.88647424239421102</v>
      </c>
      <c r="AH15" s="21">
        <v>0.37161315967242098</v>
      </c>
      <c r="AI15" s="21"/>
      <c r="AJ15" s="21">
        <v>0.81724969327527197</v>
      </c>
      <c r="AK15" s="21">
        <v>0.68038662419943696</v>
      </c>
      <c r="AL15" s="21"/>
      <c r="AM15" s="21">
        <v>0.78231289260072201</v>
      </c>
    </row>
    <row r="16" spans="2:39" x14ac:dyDescent="0.35">
      <c r="B16" s="18" t="s">
        <v>330</v>
      </c>
      <c r="C16" s="21">
        <v>3.9817807879046797E-2</v>
      </c>
      <c r="D16" s="21">
        <v>5.5016671197045099E-2</v>
      </c>
      <c r="E16" s="21">
        <v>2.5269927053484301E-2</v>
      </c>
      <c r="F16" s="21"/>
      <c r="G16" s="21">
        <v>3.4003152364138901E-2</v>
      </c>
      <c r="H16" s="21">
        <v>3.10258370768637E-2</v>
      </c>
      <c r="I16" s="21">
        <v>1.98116807552218E-2</v>
      </c>
      <c r="J16" s="21">
        <v>6.2699973982032701E-3</v>
      </c>
      <c r="K16" s="21">
        <v>2.5532134532515498E-2</v>
      </c>
      <c r="L16" s="21">
        <v>0.119455835790092</v>
      </c>
      <c r="M16" s="21"/>
      <c r="N16" s="21">
        <v>0</v>
      </c>
      <c r="O16" s="21">
        <v>6.8632915574547999E-3</v>
      </c>
      <c r="P16" s="21">
        <v>3.08360112237092E-2</v>
      </c>
      <c r="Q16" s="21">
        <v>0</v>
      </c>
      <c r="R16" s="21">
        <v>1.6635511820899802E-2</v>
      </c>
      <c r="S16" s="21">
        <v>0</v>
      </c>
      <c r="T16" s="21">
        <v>8.4274184777284794E-2</v>
      </c>
      <c r="U16" s="21">
        <v>0</v>
      </c>
      <c r="V16" s="21">
        <v>4.2087692107045098E-2</v>
      </c>
      <c r="W16" s="21">
        <v>9.9310877056397295E-2</v>
      </c>
      <c r="X16" s="21">
        <v>0</v>
      </c>
      <c r="Y16" s="21">
        <v>7.2703165034691694E-2</v>
      </c>
      <c r="Z16" s="21">
        <v>0</v>
      </c>
      <c r="AA16" s="21">
        <v>0</v>
      </c>
      <c r="AB16" s="21">
        <v>0</v>
      </c>
      <c r="AC16" s="21">
        <v>0</v>
      </c>
      <c r="AD16" s="21">
        <v>4.1805408208367603E-2</v>
      </c>
      <c r="AE16" s="21">
        <v>0</v>
      </c>
      <c r="AF16" s="21">
        <v>0.51917507751001801</v>
      </c>
      <c r="AG16" s="21">
        <v>0</v>
      </c>
      <c r="AH16" s="21">
        <v>0</v>
      </c>
      <c r="AI16" s="21"/>
      <c r="AJ16" s="21">
        <v>1.30914413370777E-2</v>
      </c>
      <c r="AK16" s="21">
        <v>5.47042589110978E-2</v>
      </c>
      <c r="AL16" s="21"/>
      <c r="AM16" s="21">
        <v>2.07662380438021E-2</v>
      </c>
    </row>
    <row r="17" spans="2:39" x14ac:dyDescent="0.35">
      <c r="B17" s="18" t="s">
        <v>139</v>
      </c>
      <c r="C17" s="22">
        <v>0.68632838833502596</v>
      </c>
      <c r="D17" s="22">
        <v>0.65102334821241503</v>
      </c>
      <c r="E17" s="22">
        <v>0.72166488277676599</v>
      </c>
      <c r="F17" s="22"/>
      <c r="G17" s="22">
        <v>0.70903035642910595</v>
      </c>
      <c r="H17" s="22">
        <v>0.78231123122333501</v>
      </c>
      <c r="I17" s="22">
        <v>0.72818254692005402</v>
      </c>
      <c r="J17" s="22">
        <v>0.74342766915674996</v>
      </c>
      <c r="K17" s="22">
        <v>0.74053584798772998</v>
      </c>
      <c r="L17" s="22">
        <v>0.43478322128309499</v>
      </c>
      <c r="M17" s="22"/>
      <c r="N17" s="22">
        <v>0.77507019240540997</v>
      </c>
      <c r="O17" s="22">
        <v>0.67396287113284403</v>
      </c>
      <c r="P17" s="22">
        <v>0.77621282562612803</v>
      </c>
      <c r="Q17" s="22">
        <v>0.74243715699378698</v>
      </c>
      <c r="R17" s="22">
        <v>0.77803668167523599</v>
      </c>
      <c r="S17" s="22">
        <v>0.90928466449245804</v>
      </c>
      <c r="T17" s="22">
        <v>0.65388942271694706</v>
      </c>
      <c r="U17" s="22">
        <v>0.77225773240108198</v>
      </c>
      <c r="V17" s="22">
        <v>0.64760263445987198</v>
      </c>
      <c r="W17" s="22">
        <v>0.53822369899945999</v>
      </c>
      <c r="X17" s="22">
        <v>0.81410905922321997</v>
      </c>
      <c r="Y17" s="22">
        <v>0.539483336980355</v>
      </c>
      <c r="Z17" s="22">
        <v>0.685405551554921</v>
      </c>
      <c r="AA17" s="22">
        <v>0.69439343222663696</v>
      </c>
      <c r="AB17" s="22">
        <v>0.61664884372756601</v>
      </c>
      <c r="AC17" s="22">
        <v>0.92910579893874301</v>
      </c>
      <c r="AD17" s="22">
        <v>0.61195281094528198</v>
      </c>
      <c r="AE17" s="22">
        <v>0.69860701368987099</v>
      </c>
      <c r="AF17" s="22">
        <v>-3.83501550200364E-2</v>
      </c>
      <c r="AG17" s="22">
        <v>0.88647424239421102</v>
      </c>
      <c r="AH17" s="22">
        <v>0.37161315967242098</v>
      </c>
      <c r="AI17" s="22"/>
      <c r="AJ17" s="22">
        <v>0.80415825193819401</v>
      </c>
      <c r="AK17" s="22">
        <v>0.62568236528833898</v>
      </c>
      <c r="AL17" s="22"/>
      <c r="AM17" s="22">
        <v>0.76154665455692006</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301</v>
      </c>
      <c r="C9" s="17">
        <v>0.32330298079550901</v>
      </c>
      <c r="D9" s="17">
        <v>0.34435704863073802</v>
      </c>
      <c r="E9" s="17">
        <v>0.30413365491495198</v>
      </c>
      <c r="F9" s="17"/>
      <c r="G9" s="17">
        <v>0.30663130709574499</v>
      </c>
      <c r="H9" s="17">
        <v>0.26454167933915201</v>
      </c>
      <c r="I9" s="17">
        <v>0.26055813361990499</v>
      </c>
      <c r="J9" s="17">
        <v>0.24098251247771901</v>
      </c>
      <c r="K9" s="17">
        <v>0.35312102942486001</v>
      </c>
      <c r="L9" s="17">
        <v>0.50521730131778697</v>
      </c>
      <c r="M9" s="17"/>
      <c r="N9" s="17">
        <v>0.36295123736510798</v>
      </c>
      <c r="O9" s="17">
        <v>0.26773029061722198</v>
      </c>
      <c r="P9" s="17">
        <v>0.328896262257653</v>
      </c>
      <c r="Q9" s="17">
        <v>0.32890886937563502</v>
      </c>
      <c r="R9" s="17">
        <v>0.332338129076023</v>
      </c>
      <c r="S9" s="17">
        <v>0.28812345563140301</v>
      </c>
      <c r="T9" s="17">
        <v>0.32861652782525003</v>
      </c>
      <c r="U9" s="17">
        <v>0.411128302716118</v>
      </c>
      <c r="V9" s="17">
        <v>0.35654149741376001</v>
      </c>
      <c r="W9" s="17">
        <v>0.29855895307767899</v>
      </c>
      <c r="X9" s="17">
        <v>0.30009198996745901</v>
      </c>
      <c r="Y9" s="17">
        <v>0.21609991259207301</v>
      </c>
      <c r="Z9" s="17">
        <v>0.318247927709575</v>
      </c>
      <c r="AA9" s="17">
        <v>0.49180071494657202</v>
      </c>
      <c r="AB9" s="17">
        <v>0.21624705363651101</v>
      </c>
      <c r="AC9" s="17">
        <v>0.66741892989194995</v>
      </c>
      <c r="AD9" s="17">
        <v>0.21714065749059699</v>
      </c>
      <c r="AE9" s="17">
        <v>0.69860701368987099</v>
      </c>
      <c r="AF9" s="17">
        <v>0.42227617152791203</v>
      </c>
      <c r="AG9" s="17">
        <v>0.360027687264319</v>
      </c>
      <c r="AH9" s="17">
        <v>0.38274292192077303</v>
      </c>
      <c r="AI9" s="17"/>
      <c r="AJ9" s="17">
        <v>0.289232146671908</v>
      </c>
      <c r="AK9" s="17">
        <v>0.33666359915143601</v>
      </c>
      <c r="AL9" s="17"/>
      <c r="AM9" s="17">
        <v>0.34114702467393299</v>
      </c>
    </row>
    <row r="10" spans="2:39" x14ac:dyDescent="0.35">
      <c r="B10" s="18" t="s">
        <v>302</v>
      </c>
      <c r="C10" s="17">
        <v>0.40546485216353501</v>
      </c>
      <c r="D10" s="17">
        <v>0.39256365778808899</v>
      </c>
      <c r="E10" s="17">
        <v>0.41811232421826</v>
      </c>
      <c r="F10" s="17"/>
      <c r="G10" s="17">
        <v>0.37561071523200001</v>
      </c>
      <c r="H10" s="17">
        <v>0.51036118457408797</v>
      </c>
      <c r="I10" s="17">
        <v>0.43356740154859402</v>
      </c>
      <c r="J10" s="17">
        <v>0.42755434440937901</v>
      </c>
      <c r="K10" s="17">
        <v>0.39432963109414199</v>
      </c>
      <c r="L10" s="17">
        <v>0.28815297588206001</v>
      </c>
      <c r="M10" s="17"/>
      <c r="N10" s="17">
        <v>0.30284414611776</v>
      </c>
      <c r="O10" s="17">
        <v>0.45255802102619402</v>
      </c>
      <c r="P10" s="17">
        <v>0.44519003326869699</v>
      </c>
      <c r="Q10" s="17">
        <v>0.47482817809379102</v>
      </c>
      <c r="R10" s="17">
        <v>0.39858581118747899</v>
      </c>
      <c r="S10" s="17">
        <v>0.47136126804894501</v>
      </c>
      <c r="T10" s="17">
        <v>0.41177415159472602</v>
      </c>
      <c r="U10" s="17">
        <v>0.40013148003736698</v>
      </c>
      <c r="V10" s="17">
        <v>0.15029268480906</v>
      </c>
      <c r="W10" s="17">
        <v>0.39953994528504699</v>
      </c>
      <c r="X10" s="17">
        <v>0.35360663608022902</v>
      </c>
      <c r="Y10" s="17">
        <v>0.534631462879676</v>
      </c>
      <c r="Z10" s="17">
        <v>0.27656852980018398</v>
      </c>
      <c r="AA10" s="17">
        <v>0.32031168027986001</v>
      </c>
      <c r="AB10" s="17">
        <v>0.41110723222199103</v>
      </c>
      <c r="AC10" s="17">
        <v>0.17814865523544701</v>
      </c>
      <c r="AD10" s="17">
        <v>0.41704027831137702</v>
      </c>
      <c r="AE10" s="17">
        <v>0</v>
      </c>
      <c r="AF10" s="17">
        <v>0.57772382847208703</v>
      </c>
      <c r="AG10" s="17">
        <v>0.639972312735681</v>
      </c>
      <c r="AH10" s="17">
        <v>0.43145049824301601</v>
      </c>
      <c r="AI10" s="17"/>
      <c r="AJ10" s="17">
        <v>0.47513710480190302</v>
      </c>
      <c r="AK10" s="17">
        <v>0.37370519629288201</v>
      </c>
      <c r="AL10" s="17"/>
      <c r="AM10" s="17">
        <v>0.41098714235286898</v>
      </c>
    </row>
    <row r="11" spans="2:39" x14ac:dyDescent="0.35">
      <c r="B11" s="18" t="s">
        <v>332</v>
      </c>
      <c r="C11" s="17">
        <v>0.22762247308777001</v>
      </c>
      <c r="D11" s="17">
        <v>0.21154822441417001</v>
      </c>
      <c r="E11" s="17">
        <v>0.24164263063753599</v>
      </c>
      <c r="F11" s="17"/>
      <c r="G11" s="17">
        <v>0.27874848023330101</v>
      </c>
      <c r="H11" s="17">
        <v>0.17258048567637299</v>
      </c>
      <c r="I11" s="17">
        <v>0.26597268762951898</v>
      </c>
      <c r="J11" s="17">
        <v>0.28963966387930601</v>
      </c>
      <c r="K11" s="17">
        <v>0.187476032866977</v>
      </c>
      <c r="L11" s="17">
        <v>0.18317601341777801</v>
      </c>
      <c r="M11" s="17"/>
      <c r="N11" s="17">
        <v>0.29909097371330601</v>
      </c>
      <c r="O11" s="17">
        <v>0.21917315288422701</v>
      </c>
      <c r="P11" s="17">
        <v>0.20721565084396701</v>
      </c>
      <c r="Q11" s="17">
        <v>0.180863314883142</v>
      </c>
      <c r="R11" s="17">
        <v>0.229303155961502</v>
      </c>
      <c r="S11" s="17">
        <v>0.189745884350663</v>
      </c>
      <c r="T11" s="17">
        <v>0.23223972845927801</v>
      </c>
      <c r="U11" s="17">
        <v>0.108364211605816</v>
      </c>
      <c r="V11" s="17">
        <v>0.41595657972540001</v>
      </c>
      <c r="W11" s="17">
        <v>0.27376978279255698</v>
      </c>
      <c r="X11" s="17">
        <v>0.29733831871500499</v>
      </c>
      <c r="Y11" s="17">
        <v>0.24926862452825099</v>
      </c>
      <c r="Z11" s="17">
        <v>0.32452879568784798</v>
      </c>
      <c r="AA11" s="17">
        <v>0.137763242139637</v>
      </c>
      <c r="AB11" s="17">
        <v>0.251603363446394</v>
      </c>
      <c r="AC11" s="17">
        <v>9.6831201361523303E-2</v>
      </c>
      <c r="AD11" s="17">
        <v>0.22796148098048699</v>
      </c>
      <c r="AE11" s="17">
        <v>0.30139298631012901</v>
      </c>
      <c r="AF11" s="17">
        <v>0</v>
      </c>
      <c r="AG11" s="17">
        <v>0</v>
      </c>
      <c r="AH11" s="17">
        <v>0</v>
      </c>
      <c r="AI11" s="17"/>
      <c r="AJ11" s="17">
        <v>0.19908924911849399</v>
      </c>
      <c r="AK11" s="17">
        <v>0.24627572875474099</v>
      </c>
      <c r="AL11" s="17"/>
      <c r="AM11" s="17">
        <v>0.22307420650321999</v>
      </c>
    </row>
    <row r="12" spans="2:39" x14ac:dyDescent="0.35">
      <c r="B12" s="18" t="s">
        <v>304</v>
      </c>
      <c r="C12" s="17">
        <v>1.01856904954594E-2</v>
      </c>
      <c r="D12" s="17">
        <v>1.08096345931371E-2</v>
      </c>
      <c r="E12" s="17">
        <v>9.6198173330427697E-3</v>
      </c>
      <c r="F12" s="17"/>
      <c r="G12" s="17">
        <v>1.7112618006277499E-2</v>
      </c>
      <c r="H12" s="17">
        <v>1.5646388391369299E-2</v>
      </c>
      <c r="I12" s="17">
        <v>1.30829090552021E-2</v>
      </c>
      <c r="J12" s="17">
        <v>1.3275429695065301E-2</v>
      </c>
      <c r="K12" s="17">
        <v>5.2675070059608501E-3</v>
      </c>
      <c r="L12" s="17">
        <v>0</v>
      </c>
      <c r="M12" s="17"/>
      <c r="N12" s="17">
        <v>0</v>
      </c>
      <c r="O12" s="17">
        <v>8.3588302606039302E-3</v>
      </c>
      <c r="P12" s="17">
        <v>0</v>
      </c>
      <c r="Q12" s="17">
        <v>0</v>
      </c>
      <c r="R12" s="17">
        <v>1.2207917699926501E-2</v>
      </c>
      <c r="S12" s="17">
        <v>5.0769391968989303E-2</v>
      </c>
      <c r="T12" s="17">
        <v>9.6101308096258505E-3</v>
      </c>
      <c r="U12" s="17">
        <v>0</v>
      </c>
      <c r="V12" s="17">
        <v>4.2087692107045098E-2</v>
      </c>
      <c r="W12" s="17">
        <v>7.2899671214432301E-3</v>
      </c>
      <c r="X12" s="17">
        <v>4.8963055237307998E-2</v>
      </c>
      <c r="Y12" s="17">
        <v>0</v>
      </c>
      <c r="Z12" s="17">
        <v>0</v>
      </c>
      <c r="AA12" s="17">
        <v>0</v>
      </c>
      <c r="AB12" s="17">
        <v>0</v>
      </c>
      <c r="AC12" s="17">
        <v>0</v>
      </c>
      <c r="AD12" s="17">
        <v>0</v>
      </c>
      <c r="AE12" s="17">
        <v>0</v>
      </c>
      <c r="AF12" s="17">
        <v>0</v>
      </c>
      <c r="AG12" s="17">
        <v>0</v>
      </c>
      <c r="AH12" s="17">
        <v>0.18580657983621099</v>
      </c>
      <c r="AI12" s="17"/>
      <c r="AJ12" s="17">
        <v>1.53257229566923E-2</v>
      </c>
      <c r="AK12" s="17">
        <v>8.0139291566764994E-3</v>
      </c>
      <c r="AL12" s="17"/>
      <c r="AM12" s="17">
        <v>8.7297561999216001E-3</v>
      </c>
    </row>
    <row r="13" spans="2:39" x14ac:dyDescent="0.35">
      <c r="B13" s="18" t="s">
        <v>305</v>
      </c>
      <c r="C13" s="17">
        <v>7.3378398073006799E-3</v>
      </c>
      <c r="D13" s="17">
        <v>1.26903842557056E-2</v>
      </c>
      <c r="E13" s="17">
        <v>2.19004526805958E-3</v>
      </c>
      <c r="F13" s="17"/>
      <c r="G13" s="17">
        <v>1.0922182410077899E-2</v>
      </c>
      <c r="H13" s="17">
        <v>2.0370795691756999E-2</v>
      </c>
      <c r="I13" s="17">
        <v>0</v>
      </c>
      <c r="J13" s="17">
        <v>4.2370472398181296E-3</v>
      </c>
      <c r="K13" s="17">
        <v>0</v>
      </c>
      <c r="L13" s="17">
        <v>1.1901034850368499E-2</v>
      </c>
      <c r="M13" s="17"/>
      <c r="N13" s="17">
        <v>0</v>
      </c>
      <c r="O13" s="17">
        <v>5.4036372017731297E-3</v>
      </c>
      <c r="P13" s="17">
        <v>5.47076089514847E-3</v>
      </c>
      <c r="Q13" s="17">
        <v>0</v>
      </c>
      <c r="R13" s="17">
        <v>2.7564986075069201E-2</v>
      </c>
      <c r="S13" s="17">
        <v>0</v>
      </c>
      <c r="T13" s="17">
        <v>5.3528680046511703E-3</v>
      </c>
      <c r="U13" s="17">
        <v>0</v>
      </c>
      <c r="V13" s="17">
        <v>3.5121545944735898E-2</v>
      </c>
      <c r="W13" s="17">
        <v>7.5707864727100798E-3</v>
      </c>
      <c r="X13" s="17">
        <v>0</v>
      </c>
      <c r="Y13" s="17">
        <v>0</v>
      </c>
      <c r="Z13" s="17">
        <v>0</v>
      </c>
      <c r="AA13" s="17">
        <v>0</v>
      </c>
      <c r="AB13" s="17">
        <v>0</v>
      </c>
      <c r="AC13" s="17">
        <v>0</v>
      </c>
      <c r="AD13" s="17">
        <v>0</v>
      </c>
      <c r="AE13" s="17">
        <v>0</v>
      </c>
      <c r="AF13" s="17">
        <v>0</v>
      </c>
      <c r="AG13" s="17">
        <v>0</v>
      </c>
      <c r="AH13" s="17">
        <v>0</v>
      </c>
      <c r="AI13" s="17"/>
      <c r="AJ13" s="17">
        <v>8.3674825829956195E-3</v>
      </c>
      <c r="AK13" s="17">
        <v>7.1080062188577401E-3</v>
      </c>
      <c r="AL13" s="17"/>
      <c r="AM13" s="17">
        <v>3.82719858672062E-3</v>
      </c>
    </row>
    <row r="14" spans="2:39" x14ac:dyDescent="0.35">
      <c r="B14" s="18" t="s">
        <v>125</v>
      </c>
      <c r="C14" s="19">
        <v>2.6086163650426E-2</v>
      </c>
      <c r="D14" s="19">
        <v>2.8031050318160101E-2</v>
      </c>
      <c r="E14" s="19">
        <v>2.4301527628149799E-2</v>
      </c>
      <c r="F14" s="19"/>
      <c r="G14" s="19">
        <v>1.0974697022598699E-2</v>
      </c>
      <c r="H14" s="19">
        <v>1.6499466327260699E-2</v>
      </c>
      <c r="I14" s="19">
        <v>2.6818868146779199E-2</v>
      </c>
      <c r="J14" s="19">
        <v>2.4311002298713202E-2</v>
      </c>
      <c r="K14" s="19">
        <v>5.9805799608059901E-2</v>
      </c>
      <c r="L14" s="19">
        <v>1.1552674532007E-2</v>
      </c>
      <c r="M14" s="19"/>
      <c r="N14" s="19">
        <v>3.51136428038255E-2</v>
      </c>
      <c r="O14" s="19">
        <v>4.6776068009979903E-2</v>
      </c>
      <c r="P14" s="19">
        <v>1.3227292734533699E-2</v>
      </c>
      <c r="Q14" s="19">
        <v>1.53996376474321E-2</v>
      </c>
      <c r="R14" s="19">
        <v>0</v>
      </c>
      <c r="S14" s="19">
        <v>0</v>
      </c>
      <c r="T14" s="19">
        <v>1.24065933064687E-2</v>
      </c>
      <c r="U14" s="19">
        <v>8.0376005640697704E-2</v>
      </c>
      <c r="V14" s="19">
        <v>0</v>
      </c>
      <c r="W14" s="19">
        <v>1.32705652505637E-2</v>
      </c>
      <c r="X14" s="19">
        <v>0</v>
      </c>
      <c r="Y14" s="19">
        <v>0</v>
      </c>
      <c r="Z14" s="19">
        <v>8.0654746802392999E-2</v>
      </c>
      <c r="AA14" s="19">
        <v>5.0124362633931503E-2</v>
      </c>
      <c r="AB14" s="19">
        <v>0.121042350695104</v>
      </c>
      <c r="AC14" s="19">
        <v>5.7601213511079399E-2</v>
      </c>
      <c r="AD14" s="19">
        <v>0.13785758321753899</v>
      </c>
      <c r="AE14" s="19">
        <v>0</v>
      </c>
      <c r="AF14" s="19">
        <v>0</v>
      </c>
      <c r="AG14" s="19">
        <v>0</v>
      </c>
      <c r="AH14" s="19">
        <v>0</v>
      </c>
      <c r="AI14" s="19"/>
      <c r="AJ14" s="19">
        <v>1.2848293868006601E-2</v>
      </c>
      <c r="AK14" s="19">
        <v>2.8233540425407599E-2</v>
      </c>
      <c r="AL14" s="19"/>
      <c r="AM14" s="19">
        <v>1.22346716833361E-2</v>
      </c>
    </row>
    <row r="15" spans="2:39" x14ac:dyDescent="0.35">
      <c r="B15" s="16"/>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271</v>
      </c>
      <c r="D7" s="10">
        <v>128</v>
      </c>
      <c r="E7" s="10">
        <v>142</v>
      </c>
      <c r="F7" s="10"/>
      <c r="G7" s="10">
        <v>52</v>
      </c>
      <c r="H7" s="10">
        <v>55</v>
      </c>
      <c r="I7" s="10">
        <v>67</v>
      </c>
      <c r="J7" s="10">
        <v>49</v>
      </c>
      <c r="K7" s="10">
        <v>29</v>
      </c>
      <c r="L7" s="10">
        <v>19</v>
      </c>
      <c r="M7" s="10"/>
      <c r="N7" s="10">
        <v>10</v>
      </c>
      <c r="O7" s="10">
        <v>59</v>
      </c>
      <c r="P7" s="10">
        <v>46</v>
      </c>
      <c r="Q7" s="10">
        <v>24</v>
      </c>
      <c r="R7" s="10">
        <v>24</v>
      </c>
      <c r="S7" s="10">
        <v>3</v>
      </c>
      <c r="T7" s="10">
        <v>32</v>
      </c>
      <c r="U7" s="10">
        <v>4</v>
      </c>
      <c r="V7" s="10">
        <v>6</v>
      </c>
      <c r="W7" s="10">
        <v>25</v>
      </c>
      <c r="X7" s="10">
        <v>4</v>
      </c>
      <c r="Y7" s="10">
        <v>6</v>
      </c>
      <c r="Z7" s="10">
        <v>2</v>
      </c>
      <c r="AA7" s="10">
        <v>4</v>
      </c>
      <c r="AB7" s="10">
        <v>4</v>
      </c>
      <c r="AC7" s="10">
        <v>6</v>
      </c>
      <c r="AD7" s="10">
        <v>5</v>
      </c>
      <c r="AE7" s="10">
        <v>1</v>
      </c>
      <c r="AF7" s="10" t="s">
        <v>84</v>
      </c>
      <c r="AG7" s="10">
        <v>3</v>
      </c>
      <c r="AH7" s="10">
        <v>3</v>
      </c>
      <c r="AI7" s="10"/>
      <c r="AJ7" s="10">
        <v>143</v>
      </c>
      <c r="AK7" s="10">
        <v>125</v>
      </c>
      <c r="AL7" s="10"/>
      <c r="AM7" s="10">
        <v>190</v>
      </c>
    </row>
    <row r="8" spans="2:39" ht="30" customHeight="1" x14ac:dyDescent="0.35">
      <c r="B8" s="11" t="s">
        <v>20</v>
      </c>
      <c r="C8" s="11">
        <v>262</v>
      </c>
      <c r="D8" s="11">
        <v>119</v>
      </c>
      <c r="E8" s="11">
        <v>142</v>
      </c>
      <c r="F8" s="11"/>
      <c r="G8" s="11">
        <v>30</v>
      </c>
      <c r="H8" s="11">
        <v>44</v>
      </c>
      <c r="I8" s="11">
        <v>60</v>
      </c>
      <c r="J8" s="11">
        <v>37</v>
      </c>
      <c r="K8" s="11">
        <v>38</v>
      </c>
      <c r="L8" s="11">
        <v>54</v>
      </c>
      <c r="M8" s="11"/>
      <c r="N8" s="11">
        <v>15</v>
      </c>
      <c r="O8" s="11">
        <v>58</v>
      </c>
      <c r="P8" s="11">
        <v>36</v>
      </c>
      <c r="Q8" s="11">
        <v>19</v>
      </c>
      <c r="R8" s="11">
        <v>27</v>
      </c>
      <c r="S8" s="11">
        <v>2</v>
      </c>
      <c r="T8" s="11">
        <v>25</v>
      </c>
      <c r="U8" s="11">
        <v>4</v>
      </c>
      <c r="V8" s="11">
        <v>8</v>
      </c>
      <c r="W8" s="11">
        <v>32</v>
      </c>
      <c r="X8" s="11">
        <v>8</v>
      </c>
      <c r="Y8" s="11">
        <v>4</v>
      </c>
      <c r="Z8" s="11">
        <v>2</v>
      </c>
      <c r="AA8" s="11">
        <v>3</v>
      </c>
      <c r="AB8" s="11">
        <v>4</v>
      </c>
      <c r="AC8" s="11">
        <v>4</v>
      </c>
      <c r="AD8" s="11">
        <v>5</v>
      </c>
      <c r="AE8" s="11">
        <v>3</v>
      </c>
      <c r="AF8" s="11" t="s">
        <v>84</v>
      </c>
      <c r="AG8" s="11">
        <v>2</v>
      </c>
      <c r="AH8" s="11">
        <v>2</v>
      </c>
      <c r="AI8" s="11"/>
      <c r="AJ8" s="11">
        <v>95</v>
      </c>
      <c r="AK8" s="11">
        <v>166</v>
      </c>
      <c r="AL8" s="11"/>
      <c r="AM8" s="11">
        <v>167</v>
      </c>
    </row>
    <row r="9" spans="2:39" ht="43.5" x14ac:dyDescent="0.35">
      <c r="B9" s="18" t="s">
        <v>334</v>
      </c>
      <c r="C9" s="17">
        <v>0.40287079265676301</v>
      </c>
      <c r="D9" s="17">
        <v>0.39092317564066498</v>
      </c>
      <c r="E9" s="17">
        <v>0.41490126274820399</v>
      </c>
      <c r="F9" s="17"/>
      <c r="G9" s="17">
        <v>0.474524580429252</v>
      </c>
      <c r="H9" s="17">
        <v>0.43852127332653501</v>
      </c>
      <c r="I9" s="17">
        <v>0.433883401658749</v>
      </c>
      <c r="J9" s="17">
        <v>0.37303542970442599</v>
      </c>
      <c r="K9" s="17">
        <v>0.29432494676724003</v>
      </c>
      <c r="L9" s="17">
        <v>0.39759221916044601</v>
      </c>
      <c r="M9" s="17"/>
      <c r="N9" s="17">
        <v>0.181123640528145</v>
      </c>
      <c r="O9" s="17">
        <v>0.37478671613339098</v>
      </c>
      <c r="P9" s="17">
        <v>0.39264595593103302</v>
      </c>
      <c r="Q9" s="17">
        <v>0.32486784572544197</v>
      </c>
      <c r="R9" s="17">
        <v>0.391556667658711</v>
      </c>
      <c r="S9" s="17">
        <v>0.18338803568286199</v>
      </c>
      <c r="T9" s="17">
        <v>0.499462611761747</v>
      </c>
      <c r="U9" s="17">
        <v>0</v>
      </c>
      <c r="V9" s="17">
        <v>0.175761859872506</v>
      </c>
      <c r="W9" s="17">
        <v>0.53770383918258702</v>
      </c>
      <c r="X9" s="17">
        <v>0.45537249651321998</v>
      </c>
      <c r="Y9" s="17">
        <v>0.247872014773762</v>
      </c>
      <c r="Z9" s="17">
        <v>0.48891998513394602</v>
      </c>
      <c r="AA9" s="17">
        <v>0.68481832493494899</v>
      </c>
      <c r="AB9" s="17">
        <v>0.68106174859038504</v>
      </c>
      <c r="AC9" s="17">
        <v>0.54373660838691695</v>
      </c>
      <c r="AD9" s="17">
        <v>0.44435545890134798</v>
      </c>
      <c r="AE9" s="17">
        <v>1</v>
      </c>
      <c r="AF9" s="17" t="s">
        <v>85</v>
      </c>
      <c r="AG9" s="17">
        <v>0.37607663679315501</v>
      </c>
      <c r="AH9" s="17">
        <v>0.38690577050958902</v>
      </c>
      <c r="AI9" s="17"/>
      <c r="AJ9" s="17">
        <v>0.38981399823841401</v>
      </c>
      <c r="AK9" s="17">
        <v>0.41181355987724899</v>
      </c>
      <c r="AL9" s="17"/>
      <c r="AM9" s="17">
        <v>0.33914819149552</v>
      </c>
    </row>
    <row r="10" spans="2:39" ht="43.5" x14ac:dyDescent="0.35">
      <c r="B10" s="18" t="s">
        <v>335</v>
      </c>
      <c r="C10" s="17">
        <v>0.50302018465394704</v>
      </c>
      <c r="D10" s="17">
        <v>0.544919900082799</v>
      </c>
      <c r="E10" s="17">
        <v>0.46541774888355703</v>
      </c>
      <c r="F10" s="17"/>
      <c r="G10" s="17">
        <v>0.49383725526023797</v>
      </c>
      <c r="H10" s="17">
        <v>0.50603961252982699</v>
      </c>
      <c r="I10" s="17">
        <v>0.52916183970358799</v>
      </c>
      <c r="J10" s="17">
        <v>0.463397523914923</v>
      </c>
      <c r="K10" s="17">
        <v>0.50192820662896298</v>
      </c>
      <c r="L10" s="17">
        <v>0.50416929732776805</v>
      </c>
      <c r="M10" s="17"/>
      <c r="N10" s="17">
        <v>0.818876359471855</v>
      </c>
      <c r="O10" s="17">
        <v>0.42065452311068902</v>
      </c>
      <c r="P10" s="17">
        <v>0.58840472980382796</v>
      </c>
      <c r="Q10" s="17">
        <v>0.55329919773192804</v>
      </c>
      <c r="R10" s="17">
        <v>0.50930695888129496</v>
      </c>
      <c r="S10" s="17">
        <v>0.81661196431713801</v>
      </c>
      <c r="T10" s="17">
        <v>0.47509022708012999</v>
      </c>
      <c r="U10" s="17">
        <v>1</v>
      </c>
      <c r="V10" s="17">
        <v>0.82423814012749397</v>
      </c>
      <c r="W10" s="17">
        <v>0.40495166653692799</v>
      </c>
      <c r="X10" s="17">
        <v>0.30053809975199303</v>
      </c>
      <c r="Y10" s="17">
        <v>0.37087169301052397</v>
      </c>
      <c r="Z10" s="17">
        <v>0.51108001486605403</v>
      </c>
      <c r="AA10" s="17">
        <v>0.31518167506505101</v>
      </c>
      <c r="AB10" s="17">
        <v>0.31893825140961501</v>
      </c>
      <c r="AC10" s="17">
        <v>0.45626339161308299</v>
      </c>
      <c r="AD10" s="17">
        <v>0.26967816898382502</v>
      </c>
      <c r="AE10" s="17">
        <v>0</v>
      </c>
      <c r="AF10" s="17" t="s">
        <v>85</v>
      </c>
      <c r="AG10" s="17">
        <v>0.62392336320684505</v>
      </c>
      <c r="AH10" s="17">
        <v>0.61309422949041104</v>
      </c>
      <c r="AI10" s="17"/>
      <c r="AJ10" s="17">
        <v>0.560246802536149</v>
      </c>
      <c r="AK10" s="17">
        <v>0.47122959165322897</v>
      </c>
      <c r="AL10" s="17"/>
      <c r="AM10" s="17">
        <v>0.53440752077172904</v>
      </c>
    </row>
    <row r="11" spans="2:39" x14ac:dyDescent="0.35">
      <c r="B11" s="18" t="s">
        <v>62</v>
      </c>
      <c r="C11" s="19">
        <v>9.4109022689289903E-2</v>
      </c>
      <c r="D11" s="19">
        <v>6.4156924276536006E-2</v>
      </c>
      <c r="E11" s="19">
        <v>0.119680988368239</v>
      </c>
      <c r="F11" s="19"/>
      <c r="G11" s="19">
        <v>3.1638164310509399E-2</v>
      </c>
      <c r="H11" s="19">
        <v>5.5439114143639001E-2</v>
      </c>
      <c r="I11" s="19">
        <v>3.69547586376631E-2</v>
      </c>
      <c r="J11" s="19">
        <v>0.163567046380651</v>
      </c>
      <c r="K11" s="19">
        <v>0.20374684660379799</v>
      </c>
      <c r="L11" s="19">
        <v>9.8238483511785296E-2</v>
      </c>
      <c r="M11" s="19"/>
      <c r="N11" s="19">
        <v>0</v>
      </c>
      <c r="O11" s="19">
        <v>0.20455876075592</v>
      </c>
      <c r="P11" s="19">
        <v>1.8949314265139398E-2</v>
      </c>
      <c r="Q11" s="19">
        <v>0.12183295654263</v>
      </c>
      <c r="R11" s="19">
        <v>9.9136373459993807E-2</v>
      </c>
      <c r="S11" s="19">
        <v>0</v>
      </c>
      <c r="T11" s="19">
        <v>2.5447161158123299E-2</v>
      </c>
      <c r="U11" s="19">
        <v>0</v>
      </c>
      <c r="V11" s="19">
        <v>0</v>
      </c>
      <c r="W11" s="19">
        <v>5.73444942804845E-2</v>
      </c>
      <c r="X11" s="19">
        <v>0.24408940373478699</v>
      </c>
      <c r="Y11" s="19">
        <v>0.381256292215713</v>
      </c>
      <c r="Z11" s="19">
        <v>0</v>
      </c>
      <c r="AA11" s="19">
        <v>0</v>
      </c>
      <c r="AB11" s="19">
        <v>0</v>
      </c>
      <c r="AC11" s="19">
        <v>0</v>
      </c>
      <c r="AD11" s="19">
        <v>0.28596637211482701</v>
      </c>
      <c r="AE11" s="19">
        <v>0</v>
      </c>
      <c r="AF11" s="19" t="s">
        <v>85</v>
      </c>
      <c r="AG11" s="19">
        <v>0</v>
      </c>
      <c r="AH11" s="19">
        <v>0</v>
      </c>
      <c r="AI11" s="19"/>
      <c r="AJ11" s="19">
        <v>4.9939199225436902E-2</v>
      </c>
      <c r="AK11" s="19">
        <v>0.11695684846952099</v>
      </c>
      <c r="AL11" s="19"/>
      <c r="AM11" s="19">
        <v>0.12644428773275099</v>
      </c>
    </row>
    <row r="12" spans="2:39" x14ac:dyDescent="0.35">
      <c r="B12" s="16" t="s">
        <v>102</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269</v>
      </c>
      <c r="D7" s="10">
        <v>148</v>
      </c>
      <c r="E7" s="10">
        <v>121</v>
      </c>
      <c r="F7" s="10"/>
      <c r="G7" s="10">
        <v>44</v>
      </c>
      <c r="H7" s="10">
        <v>63</v>
      </c>
      <c r="I7" s="10">
        <v>66</v>
      </c>
      <c r="J7" s="10">
        <v>50</v>
      </c>
      <c r="K7" s="10">
        <v>31</v>
      </c>
      <c r="L7" s="10">
        <v>15</v>
      </c>
      <c r="M7" s="10"/>
      <c r="N7" s="10">
        <v>7</v>
      </c>
      <c r="O7" s="10">
        <v>47</v>
      </c>
      <c r="P7" s="10">
        <v>36</v>
      </c>
      <c r="Q7" s="10">
        <v>22</v>
      </c>
      <c r="R7" s="10">
        <v>32</v>
      </c>
      <c r="S7" s="10">
        <v>4</v>
      </c>
      <c r="T7" s="10">
        <v>41</v>
      </c>
      <c r="U7" s="10">
        <v>8</v>
      </c>
      <c r="V7" s="10">
        <v>7</v>
      </c>
      <c r="W7" s="10">
        <v>25</v>
      </c>
      <c r="X7" s="10">
        <v>4</v>
      </c>
      <c r="Y7" s="10">
        <v>5</v>
      </c>
      <c r="Z7" s="10">
        <v>9</v>
      </c>
      <c r="AA7" s="10">
        <v>7</v>
      </c>
      <c r="AB7" s="10">
        <v>3</v>
      </c>
      <c r="AC7" s="10">
        <v>2</v>
      </c>
      <c r="AD7" s="10">
        <v>5</v>
      </c>
      <c r="AE7" s="10" t="s">
        <v>84</v>
      </c>
      <c r="AF7" s="10">
        <v>1</v>
      </c>
      <c r="AG7" s="10">
        <v>2</v>
      </c>
      <c r="AH7" s="10">
        <v>1</v>
      </c>
      <c r="AI7" s="10"/>
      <c r="AJ7" s="10">
        <v>150</v>
      </c>
      <c r="AK7" s="10">
        <v>115</v>
      </c>
      <c r="AL7" s="10"/>
      <c r="AM7" s="10">
        <v>192</v>
      </c>
    </row>
    <row r="8" spans="2:39" ht="30" customHeight="1" x14ac:dyDescent="0.35">
      <c r="B8" s="11" t="s">
        <v>20</v>
      </c>
      <c r="C8" s="11">
        <v>251</v>
      </c>
      <c r="D8" s="11">
        <v>137</v>
      </c>
      <c r="E8" s="11">
        <v>114</v>
      </c>
      <c r="F8" s="11"/>
      <c r="G8" s="11">
        <v>30</v>
      </c>
      <c r="H8" s="11">
        <v>51</v>
      </c>
      <c r="I8" s="11">
        <v>60</v>
      </c>
      <c r="J8" s="11">
        <v>36</v>
      </c>
      <c r="K8" s="11">
        <v>38</v>
      </c>
      <c r="L8" s="11">
        <v>36</v>
      </c>
      <c r="M8" s="11"/>
      <c r="N8" s="11">
        <v>8</v>
      </c>
      <c r="O8" s="11">
        <v>43</v>
      </c>
      <c r="P8" s="11">
        <v>27</v>
      </c>
      <c r="Q8" s="11">
        <v>20</v>
      </c>
      <c r="R8" s="11">
        <v>28</v>
      </c>
      <c r="S8" s="11">
        <v>3</v>
      </c>
      <c r="T8" s="11">
        <v>43</v>
      </c>
      <c r="U8" s="11">
        <v>6</v>
      </c>
      <c r="V8" s="11">
        <v>9</v>
      </c>
      <c r="W8" s="11">
        <v>21</v>
      </c>
      <c r="X8" s="11">
        <v>6</v>
      </c>
      <c r="Y8" s="11">
        <v>6</v>
      </c>
      <c r="Z8" s="11">
        <v>9</v>
      </c>
      <c r="AA8" s="11">
        <v>6</v>
      </c>
      <c r="AB8" s="11">
        <v>3</v>
      </c>
      <c r="AC8" s="11">
        <v>1</v>
      </c>
      <c r="AD8" s="11">
        <v>5</v>
      </c>
      <c r="AE8" s="11" t="s">
        <v>84</v>
      </c>
      <c r="AF8" s="11">
        <v>2</v>
      </c>
      <c r="AG8" s="11">
        <v>2</v>
      </c>
      <c r="AH8" s="11">
        <v>1</v>
      </c>
      <c r="AI8" s="11"/>
      <c r="AJ8" s="11">
        <v>105</v>
      </c>
      <c r="AK8" s="11">
        <v>142</v>
      </c>
      <c r="AL8" s="11"/>
      <c r="AM8" s="11">
        <v>171</v>
      </c>
    </row>
    <row r="9" spans="2:39" ht="43.5" x14ac:dyDescent="0.35">
      <c r="B9" s="18" t="s">
        <v>334</v>
      </c>
      <c r="C9" s="17">
        <v>0.47108293188620598</v>
      </c>
      <c r="D9" s="17">
        <v>0.53372978759731704</v>
      </c>
      <c r="E9" s="17">
        <v>0.39554759286658597</v>
      </c>
      <c r="F9" s="17"/>
      <c r="G9" s="17">
        <v>0.48432685721622898</v>
      </c>
      <c r="H9" s="17">
        <v>0.40389836317324601</v>
      </c>
      <c r="I9" s="17">
        <v>0.51015335386571803</v>
      </c>
      <c r="J9" s="17">
        <v>0.516822308657926</v>
      </c>
      <c r="K9" s="17">
        <v>0.37252976824021899</v>
      </c>
      <c r="L9" s="17">
        <v>0.54673322109432698</v>
      </c>
      <c r="M9" s="17"/>
      <c r="N9" s="17">
        <v>0</v>
      </c>
      <c r="O9" s="17">
        <v>0.52276684655261296</v>
      </c>
      <c r="P9" s="17">
        <v>0.424439733397868</v>
      </c>
      <c r="Q9" s="17">
        <v>0.51772803454843197</v>
      </c>
      <c r="R9" s="17">
        <v>0.53786040439291805</v>
      </c>
      <c r="S9" s="17">
        <v>0</v>
      </c>
      <c r="T9" s="17">
        <v>0.49134774522644098</v>
      </c>
      <c r="U9" s="17">
        <v>0.44749865688898199</v>
      </c>
      <c r="V9" s="17">
        <v>0.55488603626885102</v>
      </c>
      <c r="W9" s="17">
        <v>0.580124925917474</v>
      </c>
      <c r="X9" s="17">
        <v>0.50254164537325297</v>
      </c>
      <c r="Y9" s="17">
        <v>0.36995441487618502</v>
      </c>
      <c r="Z9" s="17">
        <v>0.56533300194201697</v>
      </c>
      <c r="AA9" s="17">
        <v>0.243024092485631</v>
      </c>
      <c r="AB9" s="17">
        <v>0.78734562510885697</v>
      </c>
      <c r="AC9" s="17">
        <v>0.64225967861845301</v>
      </c>
      <c r="AD9" s="17">
        <v>0.51730551582658202</v>
      </c>
      <c r="AE9" s="17" t="s">
        <v>85</v>
      </c>
      <c r="AF9" s="17">
        <v>0</v>
      </c>
      <c r="AG9" s="17">
        <v>0</v>
      </c>
      <c r="AH9" s="17">
        <v>0</v>
      </c>
      <c r="AI9" s="17"/>
      <c r="AJ9" s="17">
        <v>0.43077372958983701</v>
      </c>
      <c r="AK9" s="17">
        <v>0.51354615724747499</v>
      </c>
      <c r="AL9" s="17"/>
      <c r="AM9" s="17">
        <v>0.44266973926043701</v>
      </c>
    </row>
    <row r="10" spans="2:39" ht="43.5" x14ac:dyDescent="0.35">
      <c r="B10" s="18" t="s">
        <v>335</v>
      </c>
      <c r="C10" s="17">
        <v>0.45405600162696402</v>
      </c>
      <c r="D10" s="17">
        <v>0.40083186856480602</v>
      </c>
      <c r="E10" s="17">
        <v>0.518230059354854</v>
      </c>
      <c r="F10" s="17"/>
      <c r="G10" s="17">
        <v>0.48352151258085602</v>
      </c>
      <c r="H10" s="17">
        <v>0.56117749945308704</v>
      </c>
      <c r="I10" s="17">
        <v>0.34886755769012301</v>
      </c>
      <c r="J10" s="17">
        <v>0.41402343500377897</v>
      </c>
      <c r="K10" s="17">
        <v>0.49294240479239099</v>
      </c>
      <c r="L10" s="17">
        <v>0.45326677890567302</v>
      </c>
      <c r="M10" s="17"/>
      <c r="N10" s="17">
        <v>0.87665203187766605</v>
      </c>
      <c r="O10" s="17">
        <v>0.41212311623922998</v>
      </c>
      <c r="P10" s="17">
        <v>0.44824767261985698</v>
      </c>
      <c r="Q10" s="17">
        <v>0.261936502844131</v>
      </c>
      <c r="R10" s="17">
        <v>0.36874679727515802</v>
      </c>
      <c r="S10" s="17">
        <v>1</v>
      </c>
      <c r="T10" s="17">
        <v>0.46094356079399701</v>
      </c>
      <c r="U10" s="17">
        <v>0.55250134311101795</v>
      </c>
      <c r="V10" s="17">
        <v>0.44511396373114898</v>
      </c>
      <c r="W10" s="17">
        <v>0.33809810883024299</v>
      </c>
      <c r="X10" s="17">
        <v>0.49745835462674698</v>
      </c>
      <c r="Y10" s="17">
        <v>0.63004558512381503</v>
      </c>
      <c r="Z10" s="17">
        <v>0.355382915960537</v>
      </c>
      <c r="AA10" s="17">
        <v>0.75697590751436905</v>
      </c>
      <c r="AB10" s="17">
        <v>0.212654374891143</v>
      </c>
      <c r="AC10" s="17">
        <v>0.35774032138154699</v>
      </c>
      <c r="AD10" s="17">
        <v>0.48269448417341798</v>
      </c>
      <c r="AE10" s="17" t="s">
        <v>85</v>
      </c>
      <c r="AF10" s="17">
        <v>1</v>
      </c>
      <c r="AG10" s="17">
        <v>1</v>
      </c>
      <c r="AH10" s="17">
        <v>1</v>
      </c>
      <c r="AI10" s="17"/>
      <c r="AJ10" s="17">
        <v>0.50977847801507004</v>
      </c>
      <c r="AK10" s="17">
        <v>0.40549332107293301</v>
      </c>
      <c r="AL10" s="17"/>
      <c r="AM10" s="17">
        <v>0.46619843687033402</v>
      </c>
    </row>
    <row r="11" spans="2:39" x14ac:dyDescent="0.35">
      <c r="B11" s="18" t="s">
        <v>62</v>
      </c>
      <c r="C11" s="19">
        <v>7.4861066486829095E-2</v>
      </c>
      <c r="D11" s="19">
        <v>6.5438343837877402E-2</v>
      </c>
      <c r="E11" s="19">
        <v>8.6222347778560401E-2</v>
      </c>
      <c r="F11" s="19"/>
      <c r="G11" s="19">
        <v>3.2151630202914998E-2</v>
      </c>
      <c r="H11" s="19">
        <v>3.4924137373667202E-2</v>
      </c>
      <c r="I11" s="19">
        <v>0.14097908844415899</v>
      </c>
      <c r="J11" s="19">
        <v>6.9154256338294598E-2</v>
      </c>
      <c r="K11" s="19">
        <v>0.13452782696738999</v>
      </c>
      <c r="L11" s="19">
        <v>0</v>
      </c>
      <c r="M11" s="19"/>
      <c r="N11" s="19">
        <v>0.12334796812233401</v>
      </c>
      <c r="O11" s="19">
        <v>6.5110037208156807E-2</v>
      </c>
      <c r="P11" s="19">
        <v>0.12731259398227501</v>
      </c>
      <c r="Q11" s="19">
        <v>0.220335462607437</v>
      </c>
      <c r="R11" s="19">
        <v>9.3392798331924806E-2</v>
      </c>
      <c r="S11" s="19">
        <v>0</v>
      </c>
      <c r="T11" s="19">
        <v>4.77086939795624E-2</v>
      </c>
      <c r="U11" s="19">
        <v>0</v>
      </c>
      <c r="V11" s="19">
        <v>0</v>
      </c>
      <c r="W11" s="19">
        <v>8.1776965252282799E-2</v>
      </c>
      <c r="X11" s="19">
        <v>0</v>
      </c>
      <c r="Y11" s="19">
        <v>0</v>
      </c>
      <c r="Z11" s="19">
        <v>7.9284082097445793E-2</v>
      </c>
      <c r="AA11" s="19">
        <v>0</v>
      </c>
      <c r="AB11" s="19">
        <v>0</v>
      </c>
      <c r="AC11" s="19">
        <v>0</v>
      </c>
      <c r="AD11" s="19">
        <v>0</v>
      </c>
      <c r="AE11" s="19" t="s">
        <v>85</v>
      </c>
      <c r="AF11" s="19">
        <v>0</v>
      </c>
      <c r="AG11" s="19">
        <v>0</v>
      </c>
      <c r="AH11" s="19">
        <v>0</v>
      </c>
      <c r="AI11" s="19"/>
      <c r="AJ11" s="19">
        <v>5.9447792395093201E-2</v>
      </c>
      <c r="AK11" s="19">
        <v>8.0960521679591099E-2</v>
      </c>
      <c r="AL11" s="19"/>
      <c r="AM11" s="19">
        <v>9.1131823869229106E-2</v>
      </c>
    </row>
    <row r="12" spans="2:39" x14ac:dyDescent="0.35">
      <c r="B12" s="16" t="s">
        <v>102</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280</v>
      </c>
      <c r="D7" s="10">
        <v>153</v>
      </c>
      <c r="E7" s="10">
        <v>127</v>
      </c>
      <c r="F7" s="10"/>
      <c r="G7" s="10">
        <v>56</v>
      </c>
      <c r="H7" s="10">
        <v>64</v>
      </c>
      <c r="I7" s="10">
        <v>53</v>
      </c>
      <c r="J7" s="10">
        <v>60</v>
      </c>
      <c r="K7" s="10">
        <v>35</v>
      </c>
      <c r="L7" s="10">
        <v>12</v>
      </c>
      <c r="M7" s="10"/>
      <c r="N7" s="10">
        <v>15</v>
      </c>
      <c r="O7" s="10">
        <v>53</v>
      </c>
      <c r="P7" s="10">
        <v>50</v>
      </c>
      <c r="Q7" s="10">
        <v>20</v>
      </c>
      <c r="R7" s="10">
        <v>29</v>
      </c>
      <c r="S7" s="10">
        <v>2</v>
      </c>
      <c r="T7" s="10">
        <v>26</v>
      </c>
      <c r="U7" s="10">
        <v>4</v>
      </c>
      <c r="V7" s="10">
        <v>2</v>
      </c>
      <c r="W7" s="10">
        <v>30</v>
      </c>
      <c r="X7" s="10">
        <v>4</v>
      </c>
      <c r="Y7" s="10">
        <v>7</v>
      </c>
      <c r="Z7" s="10">
        <v>7</v>
      </c>
      <c r="AA7" s="10">
        <v>8</v>
      </c>
      <c r="AB7" s="10">
        <v>3</v>
      </c>
      <c r="AC7" s="10">
        <v>8</v>
      </c>
      <c r="AD7" s="10">
        <v>4</v>
      </c>
      <c r="AE7" s="10">
        <v>1</v>
      </c>
      <c r="AF7" s="10">
        <v>5</v>
      </c>
      <c r="AG7" s="10">
        <v>2</v>
      </c>
      <c r="AH7" s="10" t="s">
        <v>84</v>
      </c>
      <c r="AI7" s="10"/>
      <c r="AJ7" s="10">
        <v>146</v>
      </c>
      <c r="AK7" s="10">
        <v>128</v>
      </c>
      <c r="AL7" s="10"/>
      <c r="AM7" s="10">
        <v>198</v>
      </c>
    </row>
    <row r="8" spans="2:39" ht="30" customHeight="1" x14ac:dyDescent="0.35">
      <c r="B8" s="11" t="s">
        <v>20</v>
      </c>
      <c r="C8" s="11">
        <v>256</v>
      </c>
      <c r="D8" s="11">
        <v>149</v>
      </c>
      <c r="E8" s="11">
        <v>107</v>
      </c>
      <c r="F8" s="11"/>
      <c r="G8" s="11">
        <v>34</v>
      </c>
      <c r="H8" s="11">
        <v>56</v>
      </c>
      <c r="I8" s="11">
        <v>47</v>
      </c>
      <c r="J8" s="11">
        <v>43</v>
      </c>
      <c r="K8" s="11">
        <v>41</v>
      </c>
      <c r="L8" s="11">
        <v>36</v>
      </c>
      <c r="M8" s="11"/>
      <c r="N8" s="11">
        <v>21</v>
      </c>
      <c r="O8" s="11">
        <v>42</v>
      </c>
      <c r="P8" s="11">
        <v>34</v>
      </c>
      <c r="Q8" s="11">
        <v>20</v>
      </c>
      <c r="R8" s="11">
        <v>21</v>
      </c>
      <c r="S8" s="11">
        <v>3</v>
      </c>
      <c r="T8" s="11">
        <v>21</v>
      </c>
      <c r="U8" s="11">
        <v>3</v>
      </c>
      <c r="V8" s="11">
        <v>2</v>
      </c>
      <c r="W8" s="11">
        <v>29</v>
      </c>
      <c r="X8" s="11">
        <v>8</v>
      </c>
      <c r="Y8" s="11">
        <v>4</v>
      </c>
      <c r="Z8" s="11">
        <v>7</v>
      </c>
      <c r="AA8" s="11">
        <v>9</v>
      </c>
      <c r="AB8" s="11">
        <v>3</v>
      </c>
      <c r="AC8" s="11">
        <v>5</v>
      </c>
      <c r="AD8" s="11">
        <v>3</v>
      </c>
      <c r="AE8" s="11">
        <v>3</v>
      </c>
      <c r="AF8" s="11">
        <v>14</v>
      </c>
      <c r="AG8" s="11">
        <v>2</v>
      </c>
      <c r="AH8" s="11" t="s">
        <v>84</v>
      </c>
      <c r="AI8" s="11"/>
      <c r="AJ8" s="11">
        <v>96</v>
      </c>
      <c r="AK8" s="11">
        <v>155</v>
      </c>
      <c r="AL8" s="11"/>
      <c r="AM8" s="11">
        <v>162</v>
      </c>
    </row>
    <row r="9" spans="2:39" ht="43.5" x14ac:dyDescent="0.35">
      <c r="B9" s="18" t="s">
        <v>334</v>
      </c>
      <c r="C9" s="17">
        <v>0.50131491345581503</v>
      </c>
      <c r="D9" s="17">
        <v>0.48604032684451098</v>
      </c>
      <c r="E9" s="17">
        <v>0.522516072246892</v>
      </c>
      <c r="F9" s="17"/>
      <c r="G9" s="17">
        <v>0.47043347988637901</v>
      </c>
      <c r="H9" s="17">
        <v>0.56102125727649799</v>
      </c>
      <c r="I9" s="17">
        <v>0.60193359393839396</v>
      </c>
      <c r="J9" s="17">
        <v>0.581671670946457</v>
      </c>
      <c r="K9" s="17">
        <v>0.36628890575698397</v>
      </c>
      <c r="L9" s="17">
        <v>0.36589817789997198</v>
      </c>
      <c r="M9" s="17"/>
      <c r="N9" s="17">
        <v>0.52189046145748297</v>
      </c>
      <c r="O9" s="17">
        <v>0.56708747171412999</v>
      </c>
      <c r="P9" s="17">
        <v>0.43771255978863599</v>
      </c>
      <c r="Q9" s="17">
        <v>0.43423636851189101</v>
      </c>
      <c r="R9" s="17">
        <v>0.44877198416152903</v>
      </c>
      <c r="S9" s="17">
        <v>0.440135124262444</v>
      </c>
      <c r="T9" s="17">
        <v>0.670783131230138</v>
      </c>
      <c r="U9" s="17">
        <v>0.78172127028843597</v>
      </c>
      <c r="V9" s="17">
        <v>1</v>
      </c>
      <c r="W9" s="17">
        <v>0.52540962423587501</v>
      </c>
      <c r="X9" s="17">
        <v>0.522394562876209</v>
      </c>
      <c r="Y9" s="17">
        <v>0.64746838726693001</v>
      </c>
      <c r="Z9" s="17">
        <v>0.59940415472446895</v>
      </c>
      <c r="AA9" s="17">
        <v>0.41804807155017598</v>
      </c>
      <c r="AB9" s="17">
        <v>0.26474864470692999</v>
      </c>
      <c r="AC9" s="17">
        <v>0.68759648946833096</v>
      </c>
      <c r="AD9" s="17">
        <v>0.40119307510010399</v>
      </c>
      <c r="AE9" s="17">
        <v>1</v>
      </c>
      <c r="AF9" s="17">
        <v>0</v>
      </c>
      <c r="AG9" s="17">
        <v>1</v>
      </c>
      <c r="AH9" s="17" t="s">
        <v>85</v>
      </c>
      <c r="AI9" s="17"/>
      <c r="AJ9" s="17">
        <v>0.51407783405459195</v>
      </c>
      <c r="AK9" s="17">
        <v>0.48928962316714097</v>
      </c>
      <c r="AL9" s="17"/>
      <c r="AM9" s="17">
        <v>0.51610514729585799</v>
      </c>
    </row>
    <row r="10" spans="2:39" ht="43.5" x14ac:dyDescent="0.35">
      <c r="B10" s="18" t="s">
        <v>335</v>
      </c>
      <c r="C10" s="17">
        <v>0.40633460229681501</v>
      </c>
      <c r="D10" s="17">
        <v>0.41337590465797502</v>
      </c>
      <c r="E10" s="17">
        <v>0.39656125960324301</v>
      </c>
      <c r="F10" s="17"/>
      <c r="G10" s="17">
        <v>0.42011359729882702</v>
      </c>
      <c r="H10" s="17">
        <v>0.33225029977161002</v>
      </c>
      <c r="I10" s="17">
        <v>0.25695191890123098</v>
      </c>
      <c r="J10" s="17">
        <v>0.34516542659280403</v>
      </c>
      <c r="K10" s="17">
        <v>0.52975206749831305</v>
      </c>
      <c r="L10" s="17">
        <v>0.63410182210002797</v>
      </c>
      <c r="M10" s="17"/>
      <c r="N10" s="17">
        <v>0.41211673359996798</v>
      </c>
      <c r="O10" s="17">
        <v>0.29515345101632301</v>
      </c>
      <c r="P10" s="17">
        <v>0.52697038957642395</v>
      </c>
      <c r="Q10" s="17">
        <v>0.46709038303363798</v>
      </c>
      <c r="R10" s="17">
        <v>0.37044901235921801</v>
      </c>
      <c r="S10" s="17">
        <v>0.55986487573755594</v>
      </c>
      <c r="T10" s="17">
        <v>0.329216868769862</v>
      </c>
      <c r="U10" s="17">
        <v>0.21827872971156401</v>
      </c>
      <c r="V10" s="17">
        <v>0</v>
      </c>
      <c r="W10" s="17">
        <v>0.36844968668511302</v>
      </c>
      <c r="X10" s="17">
        <v>0.17085872257023901</v>
      </c>
      <c r="Y10" s="17">
        <v>0.35253161273306999</v>
      </c>
      <c r="Z10" s="17">
        <v>0.29242236142743899</v>
      </c>
      <c r="AA10" s="17">
        <v>0.38536958854200198</v>
      </c>
      <c r="AB10" s="17">
        <v>0.73525135529306995</v>
      </c>
      <c r="AC10" s="17">
        <v>0.31240351053166898</v>
      </c>
      <c r="AD10" s="17">
        <v>0.59880692489989595</v>
      </c>
      <c r="AE10" s="17">
        <v>0</v>
      </c>
      <c r="AF10" s="17">
        <v>0.90756647697566994</v>
      </c>
      <c r="AG10" s="17">
        <v>0</v>
      </c>
      <c r="AH10" s="17" t="s">
        <v>85</v>
      </c>
      <c r="AI10" s="17"/>
      <c r="AJ10" s="17">
        <v>0.38751005587020798</v>
      </c>
      <c r="AK10" s="17">
        <v>0.42880722397047999</v>
      </c>
      <c r="AL10" s="17"/>
      <c r="AM10" s="17">
        <v>0.383674652156197</v>
      </c>
    </row>
    <row r="11" spans="2:39" x14ac:dyDescent="0.35">
      <c r="B11" s="18" t="s">
        <v>62</v>
      </c>
      <c r="C11" s="19">
        <v>9.2350484247369302E-2</v>
      </c>
      <c r="D11" s="19">
        <v>0.10058376849751401</v>
      </c>
      <c r="E11" s="19">
        <v>8.0922668149865096E-2</v>
      </c>
      <c r="F11" s="19"/>
      <c r="G11" s="19">
        <v>0.109452922814794</v>
      </c>
      <c r="H11" s="19">
        <v>0.106728442951893</v>
      </c>
      <c r="I11" s="19">
        <v>0.141114487160375</v>
      </c>
      <c r="J11" s="19">
        <v>7.3162902460739004E-2</v>
      </c>
      <c r="K11" s="19">
        <v>0.103959026744703</v>
      </c>
      <c r="L11" s="19">
        <v>0</v>
      </c>
      <c r="M11" s="19"/>
      <c r="N11" s="19">
        <v>6.5992804942549194E-2</v>
      </c>
      <c r="O11" s="19">
        <v>0.137759077269548</v>
      </c>
      <c r="P11" s="19">
        <v>3.5317050634940401E-2</v>
      </c>
      <c r="Q11" s="19">
        <v>9.8673248454471896E-2</v>
      </c>
      <c r="R11" s="19">
        <v>0.18077900347925299</v>
      </c>
      <c r="S11" s="19">
        <v>0</v>
      </c>
      <c r="T11" s="19">
        <v>0</v>
      </c>
      <c r="U11" s="19">
        <v>0</v>
      </c>
      <c r="V11" s="19">
        <v>0</v>
      </c>
      <c r="W11" s="19">
        <v>0.106140689079012</v>
      </c>
      <c r="X11" s="19">
        <v>0.30674671455355201</v>
      </c>
      <c r="Y11" s="19">
        <v>0</v>
      </c>
      <c r="Z11" s="19">
        <v>0.108173483848091</v>
      </c>
      <c r="AA11" s="19">
        <v>0.19658233990782301</v>
      </c>
      <c r="AB11" s="19">
        <v>0</v>
      </c>
      <c r="AC11" s="19">
        <v>0</v>
      </c>
      <c r="AD11" s="19">
        <v>0</v>
      </c>
      <c r="AE11" s="19">
        <v>0</v>
      </c>
      <c r="AF11" s="19">
        <v>9.2433523024330194E-2</v>
      </c>
      <c r="AG11" s="19">
        <v>0</v>
      </c>
      <c r="AH11" s="19" t="s">
        <v>85</v>
      </c>
      <c r="AI11" s="19"/>
      <c r="AJ11" s="19">
        <v>9.8412110075200093E-2</v>
      </c>
      <c r="AK11" s="19">
        <v>8.1903152862378606E-2</v>
      </c>
      <c r="AL11" s="19"/>
      <c r="AM11" s="19">
        <v>0.100220200547945</v>
      </c>
    </row>
    <row r="12" spans="2:39" x14ac:dyDescent="0.35">
      <c r="B12" s="16" t="s">
        <v>102</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263</v>
      </c>
      <c r="D7" s="10">
        <v>130</v>
      </c>
      <c r="E7" s="10">
        <v>133</v>
      </c>
      <c r="F7" s="10"/>
      <c r="G7" s="10">
        <v>39</v>
      </c>
      <c r="H7" s="10">
        <v>63</v>
      </c>
      <c r="I7" s="10">
        <v>53</v>
      </c>
      <c r="J7" s="10">
        <v>57</v>
      </c>
      <c r="K7" s="10">
        <v>31</v>
      </c>
      <c r="L7" s="10">
        <v>20</v>
      </c>
      <c r="M7" s="10"/>
      <c r="N7" s="10">
        <v>9</v>
      </c>
      <c r="O7" s="10">
        <v>55</v>
      </c>
      <c r="P7" s="10">
        <v>47</v>
      </c>
      <c r="Q7" s="10">
        <v>16</v>
      </c>
      <c r="R7" s="10">
        <v>29</v>
      </c>
      <c r="S7" s="10">
        <v>5</v>
      </c>
      <c r="T7" s="10">
        <v>33</v>
      </c>
      <c r="U7" s="10">
        <v>4</v>
      </c>
      <c r="V7" s="10">
        <v>4</v>
      </c>
      <c r="W7" s="10">
        <v>21</v>
      </c>
      <c r="X7" s="10">
        <v>1</v>
      </c>
      <c r="Y7" s="10">
        <v>7</v>
      </c>
      <c r="Z7" s="10">
        <v>4</v>
      </c>
      <c r="AA7" s="10">
        <v>4</v>
      </c>
      <c r="AB7" s="10">
        <v>4</v>
      </c>
      <c r="AC7" s="10">
        <v>6</v>
      </c>
      <c r="AD7" s="10">
        <v>5</v>
      </c>
      <c r="AE7" s="10" t="s">
        <v>84</v>
      </c>
      <c r="AF7" s="10">
        <v>2</v>
      </c>
      <c r="AG7" s="10">
        <v>1</v>
      </c>
      <c r="AH7" s="10">
        <v>2</v>
      </c>
      <c r="AI7" s="10"/>
      <c r="AJ7" s="10">
        <v>134</v>
      </c>
      <c r="AK7" s="10">
        <v>122</v>
      </c>
      <c r="AL7" s="10"/>
      <c r="AM7" s="10">
        <v>180</v>
      </c>
    </row>
    <row r="8" spans="2:39" ht="30" customHeight="1" x14ac:dyDescent="0.35">
      <c r="B8" s="11" t="s">
        <v>20</v>
      </c>
      <c r="C8" s="11">
        <v>260</v>
      </c>
      <c r="D8" s="11">
        <v>125</v>
      </c>
      <c r="E8" s="11">
        <v>135</v>
      </c>
      <c r="F8" s="11"/>
      <c r="G8" s="11">
        <v>23</v>
      </c>
      <c r="H8" s="11">
        <v>49</v>
      </c>
      <c r="I8" s="11">
        <v>48</v>
      </c>
      <c r="J8" s="11">
        <v>39</v>
      </c>
      <c r="K8" s="11">
        <v>39</v>
      </c>
      <c r="L8" s="11">
        <v>61</v>
      </c>
      <c r="M8" s="11"/>
      <c r="N8" s="11">
        <v>12</v>
      </c>
      <c r="O8" s="11">
        <v>51</v>
      </c>
      <c r="P8" s="11">
        <v>37</v>
      </c>
      <c r="Q8" s="11">
        <v>22</v>
      </c>
      <c r="R8" s="11">
        <v>25</v>
      </c>
      <c r="S8" s="11">
        <v>4</v>
      </c>
      <c r="T8" s="11">
        <v>32</v>
      </c>
      <c r="U8" s="11">
        <v>3</v>
      </c>
      <c r="V8" s="11">
        <v>4</v>
      </c>
      <c r="W8" s="11">
        <v>25</v>
      </c>
      <c r="X8" s="11">
        <v>1</v>
      </c>
      <c r="Y8" s="11">
        <v>5</v>
      </c>
      <c r="Z8" s="11">
        <v>5</v>
      </c>
      <c r="AA8" s="11">
        <v>5</v>
      </c>
      <c r="AB8" s="11">
        <v>4</v>
      </c>
      <c r="AC8" s="11">
        <v>4</v>
      </c>
      <c r="AD8" s="11">
        <v>4</v>
      </c>
      <c r="AE8" s="11" t="s">
        <v>84</v>
      </c>
      <c r="AF8" s="11">
        <v>10</v>
      </c>
      <c r="AG8" s="11">
        <v>0</v>
      </c>
      <c r="AH8" s="11">
        <v>1</v>
      </c>
      <c r="AI8" s="11"/>
      <c r="AJ8" s="11">
        <v>91</v>
      </c>
      <c r="AK8" s="11">
        <v>163</v>
      </c>
      <c r="AL8" s="11"/>
      <c r="AM8" s="11">
        <v>161</v>
      </c>
    </row>
    <row r="9" spans="2:39" ht="43.5" x14ac:dyDescent="0.35">
      <c r="B9" s="18" t="s">
        <v>334</v>
      </c>
      <c r="C9" s="17">
        <v>0.486468285857722</v>
      </c>
      <c r="D9" s="17">
        <v>0.54836678651163495</v>
      </c>
      <c r="E9" s="17">
        <v>0.42929074754513202</v>
      </c>
      <c r="F9" s="17"/>
      <c r="G9" s="17">
        <v>0.52575712976591005</v>
      </c>
      <c r="H9" s="17">
        <v>0.567273319185983</v>
      </c>
      <c r="I9" s="17">
        <v>0.56791866565089</v>
      </c>
      <c r="J9" s="17">
        <v>0.58165076459807097</v>
      </c>
      <c r="K9" s="17">
        <v>0.47112802603860399</v>
      </c>
      <c r="L9" s="17">
        <v>0.29013531194763997</v>
      </c>
      <c r="M9" s="17"/>
      <c r="N9" s="17">
        <v>0.48135785216294102</v>
      </c>
      <c r="O9" s="17">
        <v>0.47972384155770598</v>
      </c>
      <c r="P9" s="17">
        <v>0.42573976825633097</v>
      </c>
      <c r="Q9" s="17">
        <v>0.18762909910060799</v>
      </c>
      <c r="R9" s="17">
        <v>0.52070582557384104</v>
      </c>
      <c r="S9" s="17">
        <v>0.71590922020178505</v>
      </c>
      <c r="T9" s="17">
        <v>0.50207198296701905</v>
      </c>
      <c r="U9" s="17">
        <v>0.50542230879786398</v>
      </c>
      <c r="V9" s="17">
        <v>0.59008709557497296</v>
      </c>
      <c r="W9" s="17">
        <v>0.49423352780258101</v>
      </c>
      <c r="X9" s="17">
        <v>1</v>
      </c>
      <c r="Y9" s="17">
        <v>0.336435115770017</v>
      </c>
      <c r="Z9" s="17">
        <v>0.579783808046893</v>
      </c>
      <c r="AA9" s="17">
        <v>0.31135945131008302</v>
      </c>
      <c r="AB9" s="17">
        <v>0.682282075484823</v>
      </c>
      <c r="AC9" s="17">
        <v>0.55914247154220997</v>
      </c>
      <c r="AD9" s="17">
        <v>0.31419759329078301</v>
      </c>
      <c r="AE9" s="17" t="s">
        <v>85</v>
      </c>
      <c r="AF9" s="17">
        <v>1</v>
      </c>
      <c r="AG9" s="17">
        <v>0</v>
      </c>
      <c r="AH9" s="17">
        <v>1</v>
      </c>
      <c r="AI9" s="17"/>
      <c r="AJ9" s="17">
        <v>0.50313913575451696</v>
      </c>
      <c r="AK9" s="17">
        <v>0.47224180674418098</v>
      </c>
      <c r="AL9" s="17"/>
      <c r="AM9" s="17">
        <v>0.45319142788315298</v>
      </c>
    </row>
    <row r="10" spans="2:39" ht="43.5" x14ac:dyDescent="0.35">
      <c r="B10" s="18" t="s">
        <v>335</v>
      </c>
      <c r="C10" s="17">
        <v>0.40771239863684899</v>
      </c>
      <c r="D10" s="17">
        <v>0.37612322241419499</v>
      </c>
      <c r="E10" s="17">
        <v>0.436892286916095</v>
      </c>
      <c r="F10" s="17"/>
      <c r="G10" s="17">
        <v>0.34599725404931603</v>
      </c>
      <c r="H10" s="17">
        <v>0.34440219593890897</v>
      </c>
      <c r="I10" s="17">
        <v>0.34226100572763202</v>
      </c>
      <c r="J10" s="17">
        <v>0.35588950379986101</v>
      </c>
      <c r="K10" s="17">
        <v>0.35634446691946198</v>
      </c>
      <c r="L10" s="17">
        <v>0.60100569782704905</v>
      </c>
      <c r="M10" s="17"/>
      <c r="N10" s="17">
        <v>0.16146672556025299</v>
      </c>
      <c r="O10" s="17">
        <v>0.38388079723053697</v>
      </c>
      <c r="P10" s="17">
        <v>0.50955193581227898</v>
      </c>
      <c r="Q10" s="17">
        <v>0.73019067906891699</v>
      </c>
      <c r="R10" s="17">
        <v>0.26046924619245199</v>
      </c>
      <c r="S10" s="17">
        <v>0.28409077979821501</v>
      </c>
      <c r="T10" s="17">
        <v>0.47092150539911398</v>
      </c>
      <c r="U10" s="17">
        <v>0.49457769120213602</v>
      </c>
      <c r="V10" s="17">
        <v>0</v>
      </c>
      <c r="W10" s="17">
        <v>0.380907590014192</v>
      </c>
      <c r="X10" s="17">
        <v>0</v>
      </c>
      <c r="Y10" s="17">
        <v>0.66356488422998305</v>
      </c>
      <c r="Z10" s="17">
        <v>0.420216191953107</v>
      </c>
      <c r="AA10" s="17">
        <v>0.68864054868991698</v>
      </c>
      <c r="AB10" s="17">
        <v>0.317717924515177</v>
      </c>
      <c r="AC10" s="17">
        <v>0.44085752845779003</v>
      </c>
      <c r="AD10" s="17">
        <v>0.45963188467449601</v>
      </c>
      <c r="AE10" s="17" t="s">
        <v>85</v>
      </c>
      <c r="AF10" s="17">
        <v>0</v>
      </c>
      <c r="AG10" s="17">
        <v>1</v>
      </c>
      <c r="AH10" s="17">
        <v>0</v>
      </c>
      <c r="AI10" s="17"/>
      <c r="AJ10" s="17">
        <v>0.40030604950607201</v>
      </c>
      <c r="AK10" s="17">
        <v>0.41671159881617997</v>
      </c>
      <c r="AL10" s="17"/>
      <c r="AM10" s="17">
        <v>0.42467803905519103</v>
      </c>
    </row>
    <row r="11" spans="2:39" x14ac:dyDescent="0.35">
      <c r="B11" s="18" t="s">
        <v>62</v>
      </c>
      <c r="C11" s="19">
        <v>0.105819315505429</v>
      </c>
      <c r="D11" s="19">
        <v>7.5509991074170002E-2</v>
      </c>
      <c r="E11" s="19">
        <v>0.13381696553877301</v>
      </c>
      <c r="F11" s="19"/>
      <c r="G11" s="19">
        <v>0.12824561618477401</v>
      </c>
      <c r="H11" s="19">
        <v>8.8324484875107995E-2</v>
      </c>
      <c r="I11" s="19">
        <v>8.9820328621477402E-2</v>
      </c>
      <c r="J11" s="19">
        <v>6.2459731602067602E-2</v>
      </c>
      <c r="K11" s="19">
        <v>0.17252750704193301</v>
      </c>
      <c r="L11" s="19">
        <v>0.10885899022531099</v>
      </c>
      <c r="M11" s="19"/>
      <c r="N11" s="19">
        <v>0.35717542227680599</v>
      </c>
      <c r="O11" s="19">
        <v>0.13639536121175699</v>
      </c>
      <c r="P11" s="19">
        <v>6.4708295931390006E-2</v>
      </c>
      <c r="Q11" s="19">
        <v>8.2180221830475797E-2</v>
      </c>
      <c r="R11" s="19">
        <v>0.218824928233707</v>
      </c>
      <c r="S11" s="19">
        <v>0</v>
      </c>
      <c r="T11" s="19">
        <v>2.70065116338674E-2</v>
      </c>
      <c r="U11" s="19">
        <v>0</v>
      </c>
      <c r="V11" s="19">
        <v>0.40991290442502698</v>
      </c>
      <c r="W11" s="19">
        <v>0.12485888218322699</v>
      </c>
      <c r="X11" s="19">
        <v>0</v>
      </c>
      <c r="Y11" s="19">
        <v>0</v>
      </c>
      <c r="Z11" s="19">
        <v>0</v>
      </c>
      <c r="AA11" s="19">
        <v>0</v>
      </c>
      <c r="AB11" s="19">
        <v>0</v>
      </c>
      <c r="AC11" s="19">
        <v>0</v>
      </c>
      <c r="AD11" s="19">
        <v>0.22617052203472099</v>
      </c>
      <c r="AE11" s="19" t="s">
        <v>85</v>
      </c>
      <c r="AF11" s="19">
        <v>0</v>
      </c>
      <c r="AG11" s="19">
        <v>0</v>
      </c>
      <c r="AH11" s="19">
        <v>0</v>
      </c>
      <c r="AI11" s="19"/>
      <c r="AJ11" s="19">
        <v>9.6554814739410605E-2</v>
      </c>
      <c r="AK11" s="19">
        <v>0.111046594439639</v>
      </c>
      <c r="AL11" s="19"/>
      <c r="AM11" s="19">
        <v>0.122130533061656</v>
      </c>
    </row>
    <row r="12" spans="2:39" x14ac:dyDescent="0.35">
      <c r="B12" s="16" t="s">
        <v>102</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255</v>
      </c>
      <c r="D7" s="10">
        <v>128</v>
      </c>
      <c r="E7" s="10">
        <v>126</v>
      </c>
      <c r="F7" s="10"/>
      <c r="G7" s="10">
        <v>53</v>
      </c>
      <c r="H7" s="10">
        <v>47</v>
      </c>
      <c r="I7" s="10">
        <v>55</v>
      </c>
      <c r="J7" s="10">
        <v>65</v>
      </c>
      <c r="K7" s="10">
        <v>29</v>
      </c>
      <c r="L7" s="10">
        <v>6</v>
      </c>
      <c r="M7" s="10"/>
      <c r="N7" s="10">
        <v>8</v>
      </c>
      <c r="O7" s="10">
        <v>49</v>
      </c>
      <c r="P7" s="10">
        <v>43</v>
      </c>
      <c r="Q7" s="10">
        <v>25</v>
      </c>
      <c r="R7" s="10">
        <v>23</v>
      </c>
      <c r="S7" s="10">
        <v>3</v>
      </c>
      <c r="T7" s="10">
        <v>24</v>
      </c>
      <c r="U7" s="10">
        <v>3</v>
      </c>
      <c r="V7" s="10">
        <v>7</v>
      </c>
      <c r="W7" s="10">
        <v>28</v>
      </c>
      <c r="X7" s="10">
        <v>3</v>
      </c>
      <c r="Y7" s="10">
        <v>9</v>
      </c>
      <c r="Z7" s="10">
        <v>5</v>
      </c>
      <c r="AA7" s="10">
        <v>6</v>
      </c>
      <c r="AB7" s="10">
        <v>2</v>
      </c>
      <c r="AC7" s="10">
        <v>4</v>
      </c>
      <c r="AD7" s="10">
        <v>4</v>
      </c>
      <c r="AE7" s="10" t="s">
        <v>84</v>
      </c>
      <c r="AF7" s="10">
        <v>3</v>
      </c>
      <c r="AG7" s="10">
        <v>1</v>
      </c>
      <c r="AH7" s="10">
        <v>3</v>
      </c>
      <c r="AI7" s="10"/>
      <c r="AJ7" s="10">
        <v>137</v>
      </c>
      <c r="AK7" s="10">
        <v>116</v>
      </c>
      <c r="AL7" s="10"/>
      <c r="AM7" s="10">
        <v>175</v>
      </c>
    </row>
    <row r="8" spans="2:39" ht="30" customHeight="1" x14ac:dyDescent="0.35">
      <c r="B8" s="11" t="s">
        <v>20</v>
      </c>
      <c r="C8" s="11">
        <v>218</v>
      </c>
      <c r="D8" s="11">
        <v>102</v>
      </c>
      <c r="E8" s="11">
        <v>115</v>
      </c>
      <c r="F8" s="11"/>
      <c r="G8" s="11">
        <v>33</v>
      </c>
      <c r="H8" s="11">
        <v>37</v>
      </c>
      <c r="I8" s="11">
        <v>53</v>
      </c>
      <c r="J8" s="11">
        <v>45</v>
      </c>
      <c r="K8" s="11">
        <v>34</v>
      </c>
      <c r="L8" s="11">
        <v>15</v>
      </c>
      <c r="M8" s="11"/>
      <c r="N8" s="11">
        <v>7</v>
      </c>
      <c r="O8" s="11">
        <v>40</v>
      </c>
      <c r="P8" s="11">
        <v>32</v>
      </c>
      <c r="Q8" s="11">
        <v>23</v>
      </c>
      <c r="R8" s="11">
        <v>16</v>
      </c>
      <c r="S8" s="11">
        <v>3</v>
      </c>
      <c r="T8" s="11">
        <v>20</v>
      </c>
      <c r="U8" s="11">
        <v>4</v>
      </c>
      <c r="V8" s="11">
        <v>10</v>
      </c>
      <c r="W8" s="11">
        <v>27</v>
      </c>
      <c r="X8" s="11">
        <v>4</v>
      </c>
      <c r="Y8" s="11">
        <v>5</v>
      </c>
      <c r="Z8" s="11">
        <v>6</v>
      </c>
      <c r="AA8" s="11">
        <v>5</v>
      </c>
      <c r="AB8" s="11">
        <v>1</v>
      </c>
      <c r="AC8" s="11">
        <v>3</v>
      </c>
      <c r="AD8" s="11">
        <v>4</v>
      </c>
      <c r="AE8" s="11" t="s">
        <v>84</v>
      </c>
      <c r="AF8" s="11">
        <v>5</v>
      </c>
      <c r="AG8" s="11">
        <v>0</v>
      </c>
      <c r="AH8" s="11">
        <v>2</v>
      </c>
      <c r="AI8" s="11"/>
      <c r="AJ8" s="11">
        <v>92</v>
      </c>
      <c r="AK8" s="11">
        <v>125</v>
      </c>
      <c r="AL8" s="11"/>
      <c r="AM8" s="11">
        <v>146</v>
      </c>
    </row>
    <row r="9" spans="2:39" ht="43.5" x14ac:dyDescent="0.35">
      <c r="B9" s="18" t="s">
        <v>334</v>
      </c>
      <c r="C9" s="17">
        <v>0.47524868874701698</v>
      </c>
      <c r="D9" s="17">
        <v>0.45550055647149901</v>
      </c>
      <c r="E9" s="17">
        <v>0.489506270623013</v>
      </c>
      <c r="F9" s="17"/>
      <c r="G9" s="17">
        <v>0.43563598392380498</v>
      </c>
      <c r="H9" s="17">
        <v>0.47820351916454101</v>
      </c>
      <c r="I9" s="17">
        <v>0.50096291342599597</v>
      </c>
      <c r="J9" s="17">
        <v>0.50932402152615497</v>
      </c>
      <c r="K9" s="17">
        <v>0.50863456019826503</v>
      </c>
      <c r="L9" s="17">
        <v>0.29025283143269098</v>
      </c>
      <c r="M9" s="17"/>
      <c r="N9" s="17">
        <v>0.60218768874641004</v>
      </c>
      <c r="O9" s="17">
        <v>0.50959664609367505</v>
      </c>
      <c r="P9" s="17">
        <v>0.57820975250768103</v>
      </c>
      <c r="Q9" s="17">
        <v>0.50829488165867598</v>
      </c>
      <c r="R9" s="17">
        <v>0.56461242494876895</v>
      </c>
      <c r="S9" s="17">
        <v>0.13896333194695501</v>
      </c>
      <c r="T9" s="17">
        <v>0.31903786863538602</v>
      </c>
      <c r="U9" s="17">
        <v>0</v>
      </c>
      <c r="V9" s="17">
        <v>0.235401243756273</v>
      </c>
      <c r="W9" s="17">
        <v>0.44245729750476098</v>
      </c>
      <c r="X9" s="17">
        <v>0.815885046637011</v>
      </c>
      <c r="Y9" s="17">
        <v>0.58281946935950102</v>
      </c>
      <c r="Z9" s="17">
        <v>0.82946801016138605</v>
      </c>
      <c r="AA9" s="17">
        <v>0.63115671325401901</v>
      </c>
      <c r="AB9" s="17">
        <v>1</v>
      </c>
      <c r="AC9" s="17">
        <v>0.65190922382864203</v>
      </c>
      <c r="AD9" s="17">
        <v>0.165754478494225</v>
      </c>
      <c r="AE9" s="17" t="s">
        <v>85</v>
      </c>
      <c r="AF9" s="17">
        <v>0</v>
      </c>
      <c r="AG9" s="17">
        <v>0</v>
      </c>
      <c r="AH9" s="17">
        <v>0.620070527359181</v>
      </c>
      <c r="AI9" s="17"/>
      <c r="AJ9" s="17">
        <v>0.471490862258299</v>
      </c>
      <c r="AK9" s="17">
        <v>0.47669362338052301</v>
      </c>
      <c r="AL9" s="17"/>
      <c r="AM9" s="17">
        <v>0.45591172604321301</v>
      </c>
    </row>
    <row r="10" spans="2:39" ht="43.5" x14ac:dyDescent="0.35">
      <c r="B10" s="18" t="s">
        <v>335</v>
      </c>
      <c r="C10" s="17">
        <v>0.40450113244701302</v>
      </c>
      <c r="D10" s="17">
        <v>0.438733411853581</v>
      </c>
      <c r="E10" s="17">
        <v>0.37666333400045998</v>
      </c>
      <c r="F10" s="17"/>
      <c r="G10" s="17">
        <v>0.43930032354190302</v>
      </c>
      <c r="H10" s="17">
        <v>0.348636236811036</v>
      </c>
      <c r="I10" s="17">
        <v>0.39062044935764501</v>
      </c>
      <c r="J10" s="17">
        <v>0.42041658369130103</v>
      </c>
      <c r="K10" s="17">
        <v>0.29520440439613699</v>
      </c>
      <c r="L10" s="17">
        <v>0.70974716856730902</v>
      </c>
      <c r="M10" s="17"/>
      <c r="N10" s="17">
        <v>0.29165221677138697</v>
      </c>
      <c r="O10" s="17">
        <v>0.390752590756277</v>
      </c>
      <c r="P10" s="17">
        <v>0.33314408808566598</v>
      </c>
      <c r="Q10" s="17">
        <v>0.38452740268559399</v>
      </c>
      <c r="R10" s="17">
        <v>0.108538318223727</v>
      </c>
      <c r="S10" s="17">
        <v>0.86103666805304502</v>
      </c>
      <c r="T10" s="17">
        <v>0.57770339500686596</v>
      </c>
      <c r="U10" s="17">
        <v>1</v>
      </c>
      <c r="V10" s="17">
        <v>0.76459875624372697</v>
      </c>
      <c r="W10" s="17">
        <v>0.45195273356329302</v>
      </c>
      <c r="X10" s="17">
        <v>0.184114953362989</v>
      </c>
      <c r="Y10" s="17">
        <v>0.41718053064049898</v>
      </c>
      <c r="Z10" s="17">
        <v>0.17053198983861401</v>
      </c>
      <c r="AA10" s="17">
        <v>0</v>
      </c>
      <c r="AB10" s="17">
        <v>0</v>
      </c>
      <c r="AC10" s="17">
        <v>0.14250831629390601</v>
      </c>
      <c r="AD10" s="17">
        <v>0.30383864403380101</v>
      </c>
      <c r="AE10" s="17" t="s">
        <v>85</v>
      </c>
      <c r="AF10" s="17">
        <v>0.71004975888083699</v>
      </c>
      <c r="AG10" s="17">
        <v>1</v>
      </c>
      <c r="AH10" s="17">
        <v>0.379929472640819</v>
      </c>
      <c r="AI10" s="17"/>
      <c r="AJ10" s="17">
        <v>0.43047230614757098</v>
      </c>
      <c r="AK10" s="17">
        <v>0.39131232974183</v>
      </c>
      <c r="AL10" s="17"/>
      <c r="AM10" s="17">
        <v>0.42759583063321799</v>
      </c>
    </row>
    <row r="11" spans="2:39" x14ac:dyDescent="0.35">
      <c r="B11" s="18" t="s">
        <v>62</v>
      </c>
      <c r="C11" s="19">
        <v>0.12025017880597</v>
      </c>
      <c r="D11" s="19">
        <v>0.10576603167492001</v>
      </c>
      <c r="E11" s="19">
        <v>0.13383039537652799</v>
      </c>
      <c r="F11" s="19"/>
      <c r="G11" s="19">
        <v>0.125063692534292</v>
      </c>
      <c r="H11" s="19">
        <v>0.17316024402442401</v>
      </c>
      <c r="I11" s="19">
        <v>0.10841663721636</v>
      </c>
      <c r="J11" s="19">
        <v>7.0259394782544296E-2</v>
      </c>
      <c r="K11" s="19">
        <v>0.19616103540559801</v>
      </c>
      <c r="L11" s="19">
        <v>0</v>
      </c>
      <c r="M11" s="19"/>
      <c r="N11" s="19">
        <v>0.106160094482202</v>
      </c>
      <c r="O11" s="19">
        <v>9.9650763150048394E-2</v>
      </c>
      <c r="P11" s="19">
        <v>8.8646159406653005E-2</v>
      </c>
      <c r="Q11" s="19">
        <v>0.10717771565572901</v>
      </c>
      <c r="R11" s="19">
        <v>0.32684925682750499</v>
      </c>
      <c r="S11" s="19">
        <v>0</v>
      </c>
      <c r="T11" s="19">
        <v>0.103258736357748</v>
      </c>
      <c r="U11" s="19">
        <v>0</v>
      </c>
      <c r="V11" s="19">
        <v>0</v>
      </c>
      <c r="W11" s="19">
        <v>0.105589968931946</v>
      </c>
      <c r="X11" s="19">
        <v>0</v>
      </c>
      <c r="Y11" s="19">
        <v>0</v>
      </c>
      <c r="Z11" s="19">
        <v>0</v>
      </c>
      <c r="AA11" s="19">
        <v>0.36884328674598099</v>
      </c>
      <c r="AB11" s="19">
        <v>0</v>
      </c>
      <c r="AC11" s="19">
        <v>0.205582459877452</v>
      </c>
      <c r="AD11" s="19">
        <v>0.53040687747197401</v>
      </c>
      <c r="AE11" s="19" t="s">
        <v>85</v>
      </c>
      <c r="AF11" s="19">
        <v>0.28995024111916301</v>
      </c>
      <c r="AG11" s="19">
        <v>0</v>
      </c>
      <c r="AH11" s="19">
        <v>0</v>
      </c>
      <c r="AI11" s="19"/>
      <c r="AJ11" s="19">
        <v>9.8036831594130194E-2</v>
      </c>
      <c r="AK11" s="19">
        <v>0.13199404687764699</v>
      </c>
      <c r="AL11" s="19"/>
      <c r="AM11" s="19">
        <v>0.11649244332356901</v>
      </c>
    </row>
    <row r="12" spans="2:39" x14ac:dyDescent="0.35">
      <c r="B12" s="16" t="s">
        <v>102</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226</v>
      </c>
      <c r="D7" s="10">
        <v>111</v>
      </c>
      <c r="E7" s="10">
        <v>115</v>
      </c>
      <c r="F7" s="10"/>
      <c r="G7" s="10">
        <v>40</v>
      </c>
      <c r="H7" s="10">
        <v>66</v>
      </c>
      <c r="I7" s="10">
        <v>40</v>
      </c>
      <c r="J7" s="10">
        <v>39</v>
      </c>
      <c r="K7" s="10">
        <v>29</v>
      </c>
      <c r="L7" s="10">
        <v>12</v>
      </c>
      <c r="M7" s="10"/>
      <c r="N7" s="10">
        <v>13</v>
      </c>
      <c r="O7" s="10">
        <v>39</v>
      </c>
      <c r="P7" s="10">
        <v>38</v>
      </c>
      <c r="Q7" s="10">
        <v>13</v>
      </c>
      <c r="R7" s="10">
        <v>23</v>
      </c>
      <c r="S7" s="10">
        <v>5</v>
      </c>
      <c r="T7" s="10">
        <v>30</v>
      </c>
      <c r="U7" s="10">
        <v>7</v>
      </c>
      <c r="V7" s="10">
        <v>6</v>
      </c>
      <c r="W7" s="10">
        <v>23</v>
      </c>
      <c r="X7" s="10">
        <v>2</v>
      </c>
      <c r="Y7" s="10">
        <v>6</v>
      </c>
      <c r="Z7" s="10">
        <v>1</v>
      </c>
      <c r="AA7" s="10">
        <v>3</v>
      </c>
      <c r="AB7" s="10">
        <v>4</v>
      </c>
      <c r="AC7" s="10">
        <v>4</v>
      </c>
      <c r="AD7" s="10">
        <v>5</v>
      </c>
      <c r="AE7" s="10" t="s">
        <v>84</v>
      </c>
      <c r="AF7" s="10">
        <v>1</v>
      </c>
      <c r="AG7" s="10">
        <v>1</v>
      </c>
      <c r="AH7" s="10">
        <v>1</v>
      </c>
      <c r="AI7" s="10"/>
      <c r="AJ7" s="10">
        <v>124</v>
      </c>
      <c r="AK7" s="10">
        <v>100</v>
      </c>
      <c r="AL7" s="10"/>
      <c r="AM7" s="10">
        <v>155</v>
      </c>
    </row>
    <row r="8" spans="2:39" ht="30" customHeight="1" x14ac:dyDescent="0.35">
      <c r="B8" s="11" t="s">
        <v>20</v>
      </c>
      <c r="C8" s="11">
        <v>207</v>
      </c>
      <c r="D8" s="11">
        <v>105</v>
      </c>
      <c r="E8" s="11">
        <v>102</v>
      </c>
      <c r="F8" s="11"/>
      <c r="G8" s="11">
        <v>26</v>
      </c>
      <c r="H8" s="11">
        <v>53</v>
      </c>
      <c r="I8" s="11">
        <v>33</v>
      </c>
      <c r="J8" s="11">
        <v>29</v>
      </c>
      <c r="K8" s="11">
        <v>34</v>
      </c>
      <c r="L8" s="11">
        <v>32</v>
      </c>
      <c r="M8" s="11"/>
      <c r="N8" s="11">
        <v>15</v>
      </c>
      <c r="O8" s="11">
        <v>35</v>
      </c>
      <c r="P8" s="11">
        <v>29</v>
      </c>
      <c r="Q8" s="11">
        <v>16</v>
      </c>
      <c r="R8" s="11">
        <v>17</v>
      </c>
      <c r="S8" s="11">
        <v>3</v>
      </c>
      <c r="T8" s="11">
        <v>26</v>
      </c>
      <c r="U8" s="11">
        <v>6</v>
      </c>
      <c r="V8" s="11">
        <v>7</v>
      </c>
      <c r="W8" s="11">
        <v>26</v>
      </c>
      <c r="X8" s="11">
        <v>4</v>
      </c>
      <c r="Y8" s="11">
        <v>3</v>
      </c>
      <c r="Z8" s="11">
        <v>1</v>
      </c>
      <c r="AA8" s="11">
        <v>3</v>
      </c>
      <c r="AB8" s="11">
        <v>4</v>
      </c>
      <c r="AC8" s="11">
        <v>3</v>
      </c>
      <c r="AD8" s="11">
        <v>5</v>
      </c>
      <c r="AE8" s="11" t="s">
        <v>84</v>
      </c>
      <c r="AF8" s="11">
        <v>2</v>
      </c>
      <c r="AG8" s="11">
        <v>0</v>
      </c>
      <c r="AH8" s="11">
        <v>1</v>
      </c>
      <c r="AI8" s="11"/>
      <c r="AJ8" s="11">
        <v>83</v>
      </c>
      <c r="AK8" s="11">
        <v>123</v>
      </c>
      <c r="AL8" s="11"/>
      <c r="AM8" s="11">
        <v>133</v>
      </c>
    </row>
    <row r="9" spans="2:39" ht="43.5" x14ac:dyDescent="0.35">
      <c r="B9" s="18" t="s">
        <v>334</v>
      </c>
      <c r="C9" s="17">
        <v>0.55769169437316002</v>
      </c>
      <c r="D9" s="17">
        <v>0.49866730436060702</v>
      </c>
      <c r="E9" s="17">
        <v>0.61831755587836001</v>
      </c>
      <c r="F9" s="17"/>
      <c r="G9" s="17">
        <v>0.55766653559982604</v>
      </c>
      <c r="H9" s="17">
        <v>0.62080808059461201</v>
      </c>
      <c r="I9" s="17">
        <v>0.42804387193617999</v>
      </c>
      <c r="J9" s="17">
        <v>0.40974556060769601</v>
      </c>
      <c r="K9" s="17">
        <v>0.544185826734366</v>
      </c>
      <c r="L9" s="17">
        <v>0.73829663707170401</v>
      </c>
      <c r="M9" s="17"/>
      <c r="N9" s="17">
        <v>0.70086684169968905</v>
      </c>
      <c r="O9" s="17">
        <v>0.60063381445955599</v>
      </c>
      <c r="P9" s="17">
        <v>0.51545298090261205</v>
      </c>
      <c r="Q9" s="17">
        <v>0.871502770504894</v>
      </c>
      <c r="R9" s="17">
        <v>0.492359046305959</v>
      </c>
      <c r="S9" s="17">
        <v>0.76951600141309096</v>
      </c>
      <c r="T9" s="17">
        <v>0.60846386838938304</v>
      </c>
      <c r="U9" s="17">
        <v>0.57241250598196503</v>
      </c>
      <c r="V9" s="17">
        <v>0.36720774197302503</v>
      </c>
      <c r="W9" s="17">
        <v>0.49202253429407</v>
      </c>
      <c r="X9" s="17">
        <v>0.48486994759693303</v>
      </c>
      <c r="Y9" s="17">
        <v>0.28568663942890299</v>
      </c>
      <c r="Z9" s="17">
        <v>0</v>
      </c>
      <c r="AA9" s="17">
        <v>0</v>
      </c>
      <c r="AB9" s="17">
        <v>0.69855818357417299</v>
      </c>
      <c r="AC9" s="17">
        <v>0.199549271572073</v>
      </c>
      <c r="AD9" s="17">
        <v>0.45379459455550802</v>
      </c>
      <c r="AE9" s="17" t="s">
        <v>85</v>
      </c>
      <c r="AF9" s="17">
        <v>0</v>
      </c>
      <c r="AG9" s="17">
        <v>1</v>
      </c>
      <c r="AH9" s="17">
        <v>0</v>
      </c>
      <c r="AI9" s="17"/>
      <c r="AJ9" s="17">
        <v>0.48591667040061198</v>
      </c>
      <c r="AK9" s="17">
        <v>0.60604573950385199</v>
      </c>
      <c r="AL9" s="17"/>
      <c r="AM9" s="17">
        <v>0.47817659927017098</v>
      </c>
    </row>
    <row r="10" spans="2:39" ht="43.5" x14ac:dyDescent="0.35">
      <c r="B10" s="18" t="s">
        <v>335</v>
      </c>
      <c r="C10" s="17">
        <v>0.35808157106807798</v>
      </c>
      <c r="D10" s="17">
        <v>0.42584096381518399</v>
      </c>
      <c r="E10" s="17">
        <v>0.288483705516416</v>
      </c>
      <c r="F10" s="17"/>
      <c r="G10" s="17">
        <v>0.31812568103161698</v>
      </c>
      <c r="H10" s="17">
        <v>0.30664301028042501</v>
      </c>
      <c r="I10" s="17">
        <v>0.45724847020680598</v>
      </c>
      <c r="J10" s="17">
        <v>0.46152710155212101</v>
      </c>
      <c r="K10" s="17">
        <v>0.37365589918134501</v>
      </c>
      <c r="L10" s="17">
        <v>0.26170336292829599</v>
      </c>
      <c r="M10" s="17"/>
      <c r="N10" s="17">
        <v>0.29913315830031101</v>
      </c>
      <c r="O10" s="17">
        <v>0.270380579735021</v>
      </c>
      <c r="P10" s="17">
        <v>0.33601636716178201</v>
      </c>
      <c r="Q10" s="17">
        <v>0.128497229495106</v>
      </c>
      <c r="R10" s="17">
        <v>0.43172653772099001</v>
      </c>
      <c r="S10" s="17">
        <v>0.23048399858690899</v>
      </c>
      <c r="T10" s="17">
        <v>0.33356118179405903</v>
      </c>
      <c r="U10" s="17">
        <v>0.42758749401803497</v>
      </c>
      <c r="V10" s="17">
        <v>0.63279225802697503</v>
      </c>
      <c r="W10" s="17">
        <v>0.37484449309807899</v>
      </c>
      <c r="X10" s="17">
        <v>0</v>
      </c>
      <c r="Y10" s="17">
        <v>0.71431336057109696</v>
      </c>
      <c r="Z10" s="17">
        <v>1</v>
      </c>
      <c r="AA10" s="17">
        <v>1</v>
      </c>
      <c r="AB10" s="17">
        <v>0.30144181642582701</v>
      </c>
      <c r="AC10" s="17">
        <v>0.58747200053989101</v>
      </c>
      <c r="AD10" s="17">
        <v>0.54620540544449203</v>
      </c>
      <c r="AE10" s="17" t="s">
        <v>85</v>
      </c>
      <c r="AF10" s="17">
        <v>1</v>
      </c>
      <c r="AG10" s="17">
        <v>0</v>
      </c>
      <c r="AH10" s="17">
        <v>1</v>
      </c>
      <c r="AI10" s="17"/>
      <c r="AJ10" s="17">
        <v>0.427754314763437</v>
      </c>
      <c r="AK10" s="17">
        <v>0.31040525701730798</v>
      </c>
      <c r="AL10" s="17"/>
      <c r="AM10" s="17">
        <v>0.40247949572156599</v>
      </c>
    </row>
    <row r="11" spans="2:39" x14ac:dyDescent="0.35">
      <c r="B11" s="18" t="s">
        <v>62</v>
      </c>
      <c r="C11" s="19">
        <v>8.4226734558762104E-2</v>
      </c>
      <c r="D11" s="19">
        <v>7.5491731824208805E-2</v>
      </c>
      <c r="E11" s="19">
        <v>9.3198738605224193E-2</v>
      </c>
      <c r="F11" s="19"/>
      <c r="G11" s="19">
        <v>0.12420778336855701</v>
      </c>
      <c r="H11" s="19">
        <v>7.2548909124963507E-2</v>
      </c>
      <c r="I11" s="19">
        <v>0.11470765785701401</v>
      </c>
      <c r="J11" s="19">
        <v>0.128727337840184</v>
      </c>
      <c r="K11" s="19">
        <v>8.2158274084288899E-2</v>
      </c>
      <c r="L11" s="19">
        <v>0</v>
      </c>
      <c r="M11" s="19"/>
      <c r="N11" s="19">
        <v>0</v>
      </c>
      <c r="O11" s="19">
        <v>0.12898560580542301</v>
      </c>
      <c r="P11" s="19">
        <v>0.148530651935606</v>
      </c>
      <c r="Q11" s="19">
        <v>0</v>
      </c>
      <c r="R11" s="19">
        <v>7.5914415973050806E-2</v>
      </c>
      <c r="S11" s="19">
        <v>0</v>
      </c>
      <c r="T11" s="19">
        <v>5.7974949816557701E-2</v>
      </c>
      <c r="U11" s="19">
        <v>0</v>
      </c>
      <c r="V11" s="19">
        <v>0</v>
      </c>
      <c r="W11" s="19">
        <v>0.13313297260785101</v>
      </c>
      <c r="X11" s="19">
        <v>0.51513005240306697</v>
      </c>
      <c r="Y11" s="19">
        <v>0</v>
      </c>
      <c r="Z11" s="19">
        <v>0</v>
      </c>
      <c r="AA11" s="19">
        <v>0</v>
      </c>
      <c r="AB11" s="19">
        <v>0</v>
      </c>
      <c r="AC11" s="19">
        <v>0.21297872788803601</v>
      </c>
      <c r="AD11" s="19">
        <v>0</v>
      </c>
      <c r="AE11" s="19" t="s">
        <v>85</v>
      </c>
      <c r="AF11" s="19">
        <v>0</v>
      </c>
      <c r="AG11" s="19">
        <v>0</v>
      </c>
      <c r="AH11" s="19">
        <v>0</v>
      </c>
      <c r="AI11" s="19"/>
      <c r="AJ11" s="19">
        <v>8.6329014835951207E-2</v>
      </c>
      <c r="AK11" s="19">
        <v>8.3549003478840395E-2</v>
      </c>
      <c r="AL11" s="19"/>
      <c r="AM11" s="19">
        <v>0.119343905008263</v>
      </c>
    </row>
    <row r="12" spans="2:39" x14ac:dyDescent="0.35">
      <c r="B12" s="16" t="s">
        <v>102</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ht="29" x14ac:dyDescent="0.35">
      <c r="B9" s="18" t="s">
        <v>342</v>
      </c>
      <c r="C9" s="17">
        <v>0.122655578514253</v>
      </c>
      <c r="D9" s="17">
        <v>0.11261114443866301</v>
      </c>
      <c r="E9" s="17">
        <v>0.133242081528061</v>
      </c>
      <c r="F9" s="17"/>
      <c r="G9" s="17">
        <v>0.11800622921805</v>
      </c>
      <c r="H9" s="17">
        <v>0.16500790384037001</v>
      </c>
      <c r="I9" s="17">
        <v>0.16528785566127599</v>
      </c>
      <c r="J9" s="17">
        <v>0.14270833455572299</v>
      </c>
      <c r="K9" s="17">
        <v>8.0458938892145199E-2</v>
      </c>
      <c r="L9" s="17">
        <v>3.9844435979717902E-2</v>
      </c>
      <c r="M9" s="17"/>
      <c r="N9" s="17">
        <v>9.1635267070572096E-2</v>
      </c>
      <c r="O9" s="17">
        <v>0.15754780425932</v>
      </c>
      <c r="P9" s="17">
        <v>0.14891289654666301</v>
      </c>
      <c r="Q9" s="17">
        <v>7.4432340593508298E-2</v>
      </c>
      <c r="R9" s="17">
        <v>0.16799986869053299</v>
      </c>
      <c r="S9" s="17">
        <v>7.2484408965997602E-2</v>
      </c>
      <c r="T9" s="17">
        <v>0.12595690027530199</v>
      </c>
      <c r="U9" s="17">
        <v>3.4251296758849401E-2</v>
      </c>
      <c r="V9" s="17">
        <v>9.0832307455481598E-2</v>
      </c>
      <c r="W9" s="17">
        <v>0.139439319780507</v>
      </c>
      <c r="X9" s="17">
        <v>8.4966929792169396E-2</v>
      </c>
      <c r="Y9" s="17">
        <v>0</v>
      </c>
      <c r="Z9" s="17">
        <v>0.13274218404195001</v>
      </c>
      <c r="AA9" s="17">
        <v>0.13898261225994599</v>
      </c>
      <c r="AB9" s="17">
        <v>0.17896215767590901</v>
      </c>
      <c r="AC9" s="17">
        <v>0.22879724279015101</v>
      </c>
      <c r="AD9" s="17">
        <v>0</v>
      </c>
      <c r="AE9" s="17">
        <v>0</v>
      </c>
      <c r="AF9" s="17">
        <v>0</v>
      </c>
      <c r="AG9" s="17">
        <v>0</v>
      </c>
      <c r="AH9" s="17">
        <v>0</v>
      </c>
      <c r="AI9" s="17"/>
      <c r="AJ9" s="17">
        <v>0.166113745891774</v>
      </c>
      <c r="AK9" s="17">
        <v>9.4818680215814896E-2</v>
      </c>
      <c r="AL9" s="17"/>
      <c r="AM9" s="17">
        <v>0.13423838963252999</v>
      </c>
    </row>
    <row r="10" spans="2:39" x14ac:dyDescent="0.35">
      <c r="B10" s="18" t="s">
        <v>88</v>
      </c>
      <c r="C10" s="17">
        <v>0.14168424011947001</v>
      </c>
      <c r="D10" s="17">
        <v>0.111708873618451</v>
      </c>
      <c r="E10" s="17">
        <v>0.17283002021712601</v>
      </c>
      <c r="F10" s="17"/>
      <c r="G10" s="17">
        <v>0.14995809547934</v>
      </c>
      <c r="H10" s="17">
        <v>0.135016436274594</v>
      </c>
      <c r="I10" s="17">
        <v>0.199327888887497</v>
      </c>
      <c r="J10" s="17">
        <v>0.14810635475105499</v>
      </c>
      <c r="K10" s="17">
        <v>0.14808903842048801</v>
      </c>
      <c r="L10" s="17">
        <v>5.7294322742940398E-2</v>
      </c>
      <c r="M10" s="17"/>
      <c r="N10" s="17">
        <v>0.232094761676161</v>
      </c>
      <c r="O10" s="17">
        <v>0.17871482972358399</v>
      </c>
      <c r="P10" s="17">
        <v>0.12831325472972499</v>
      </c>
      <c r="Q10" s="17">
        <v>0.15745721498286799</v>
      </c>
      <c r="R10" s="17">
        <v>0.13502274188721</v>
      </c>
      <c r="S10" s="17">
        <v>0.31308481547982597</v>
      </c>
      <c r="T10" s="17">
        <v>0.12635573193157401</v>
      </c>
      <c r="U10" s="17">
        <v>0.20090641862281999</v>
      </c>
      <c r="V10" s="17">
        <v>0.216422846429628</v>
      </c>
      <c r="W10" s="17">
        <v>8.6606122926423695E-2</v>
      </c>
      <c r="X10" s="17">
        <v>0.249513116496378</v>
      </c>
      <c r="Y10" s="17">
        <v>5.4062909284893101E-2</v>
      </c>
      <c r="Z10" s="17">
        <v>0</v>
      </c>
      <c r="AA10" s="17">
        <v>0.101073246775621</v>
      </c>
      <c r="AB10" s="17">
        <v>0.18461222964151899</v>
      </c>
      <c r="AC10" s="17">
        <v>0.23095650918748301</v>
      </c>
      <c r="AD10" s="17">
        <v>0.108000131073425</v>
      </c>
      <c r="AE10" s="17">
        <v>0</v>
      </c>
      <c r="AF10" s="17">
        <v>0</v>
      </c>
      <c r="AG10" s="17">
        <v>0</v>
      </c>
      <c r="AH10" s="17">
        <v>0</v>
      </c>
      <c r="AI10" s="17"/>
      <c r="AJ10" s="17">
        <v>0.158169768510148</v>
      </c>
      <c r="AK10" s="17">
        <v>0.12709294008528599</v>
      </c>
      <c r="AL10" s="17"/>
      <c r="AM10" s="17">
        <v>0.166166105464994</v>
      </c>
    </row>
    <row r="11" spans="2:39" x14ac:dyDescent="0.35">
      <c r="B11" s="18" t="s">
        <v>343</v>
      </c>
      <c r="C11" s="17">
        <v>0.14196547781329699</v>
      </c>
      <c r="D11" s="17">
        <v>0.111213722882265</v>
      </c>
      <c r="E11" s="17">
        <v>0.17191761487693899</v>
      </c>
      <c r="F11" s="17"/>
      <c r="G11" s="17">
        <v>0.19488311044138101</v>
      </c>
      <c r="H11" s="17">
        <v>0.140191746695214</v>
      </c>
      <c r="I11" s="17">
        <v>0.15307201530692699</v>
      </c>
      <c r="J11" s="17">
        <v>0.16872790852240999</v>
      </c>
      <c r="K11" s="17">
        <v>0.14133615764275201</v>
      </c>
      <c r="L11" s="17">
        <v>6.4562849500485603E-2</v>
      </c>
      <c r="M11" s="17"/>
      <c r="N11" s="17">
        <v>5.3166143675875403E-2</v>
      </c>
      <c r="O11" s="17">
        <v>0.13778266884840601</v>
      </c>
      <c r="P11" s="17">
        <v>0.142850319582149</v>
      </c>
      <c r="Q11" s="17">
        <v>0.18234552032538101</v>
      </c>
      <c r="R11" s="17">
        <v>0.169908363072134</v>
      </c>
      <c r="S11" s="17">
        <v>0.1239213938799</v>
      </c>
      <c r="T11" s="17">
        <v>0.122635639834869</v>
      </c>
      <c r="U11" s="17">
        <v>0.14031103449183699</v>
      </c>
      <c r="V11" s="17">
        <v>0</v>
      </c>
      <c r="W11" s="17">
        <v>0.21892057036940199</v>
      </c>
      <c r="X11" s="17">
        <v>0</v>
      </c>
      <c r="Y11" s="17">
        <v>0.10728427309536299</v>
      </c>
      <c r="Z11" s="17">
        <v>0.37305132963634502</v>
      </c>
      <c r="AA11" s="17">
        <v>0.235175916346021</v>
      </c>
      <c r="AB11" s="17">
        <v>6.5846594274652198E-2</v>
      </c>
      <c r="AC11" s="17">
        <v>0</v>
      </c>
      <c r="AD11" s="17">
        <v>0.17322609075755999</v>
      </c>
      <c r="AE11" s="17">
        <v>0</v>
      </c>
      <c r="AF11" s="17">
        <v>7.9719121230958603E-2</v>
      </c>
      <c r="AG11" s="17">
        <v>0.14125657248869</v>
      </c>
      <c r="AH11" s="17">
        <v>0</v>
      </c>
      <c r="AI11" s="17"/>
      <c r="AJ11" s="17">
        <v>0.115665344732904</v>
      </c>
      <c r="AK11" s="17">
        <v>0.14989636933778799</v>
      </c>
      <c r="AL11" s="17"/>
      <c r="AM11" s="17">
        <v>0.155652449927005</v>
      </c>
    </row>
    <row r="12" spans="2:39" x14ac:dyDescent="0.35">
      <c r="B12" s="18" t="s">
        <v>344</v>
      </c>
      <c r="C12" s="17">
        <v>0.107889428539948</v>
      </c>
      <c r="D12" s="17">
        <v>9.34073202981405E-2</v>
      </c>
      <c r="E12" s="17">
        <v>0.123015624228645</v>
      </c>
      <c r="F12" s="17"/>
      <c r="G12" s="17">
        <v>8.7651944436651794E-2</v>
      </c>
      <c r="H12" s="17">
        <v>0.11704073229695</v>
      </c>
      <c r="I12" s="17">
        <v>0.101620723227813</v>
      </c>
      <c r="J12" s="17">
        <v>9.5904846921281706E-2</v>
      </c>
      <c r="K12" s="17">
        <v>0.12664143632909</v>
      </c>
      <c r="L12" s="17">
        <v>0.113570888504196</v>
      </c>
      <c r="M12" s="17"/>
      <c r="N12" s="17">
        <v>0.25265674201333899</v>
      </c>
      <c r="O12" s="17">
        <v>8.1542690858492195E-2</v>
      </c>
      <c r="P12" s="17">
        <v>8.7466142736746702E-2</v>
      </c>
      <c r="Q12" s="17">
        <v>0.16617625839810299</v>
      </c>
      <c r="R12" s="17">
        <v>0.17163393861543699</v>
      </c>
      <c r="S12" s="17">
        <v>4.9962517656008898E-2</v>
      </c>
      <c r="T12" s="17">
        <v>9.0982097223552702E-2</v>
      </c>
      <c r="U12" s="17">
        <v>6.1492164941456998E-2</v>
      </c>
      <c r="V12" s="17">
        <v>0</v>
      </c>
      <c r="W12" s="17">
        <v>7.3797779426101495E-2</v>
      </c>
      <c r="X12" s="17">
        <v>0</v>
      </c>
      <c r="Y12" s="17">
        <v>0.18206003240000501</v>
      </c>
      <c r="Z12" s="17">
        <v>0</v>
      </c>
      <c r="AA12" s="17">
        <v>0.135174319842846</v>
      </c>
      <c r="AB12" s="17">
        <v>0.11821595148580701</v>
      </c>
      <c r="AC12" s="17">
        <v>5.2676367701582398E-2</v>
      </c>
      <c r="AD12" s="17">
        <v>0</v>
      </c>
      <c r="AE12" s="17">
        <v>1</v>
      </c>
      <c r="AF12" s="17">
        <v>0.13755184674747201</v>
      </c>
      <c r="AG12" s="17">
        <v>0.25360127284217798</v>
      </c>
      <c r="AH12" s="17">
        <v>0</v>
      </c>
      <c r="AI12" s="17"/>
      <c r="AJ12" s="17">
        <v>0.12190473936111</v>
      </c>
      <c r="AK12" s="17">
        <v>0.101192270244959</v>
      </c>
      <c r="AL12" s="17"/>
      <c r="AM12" s="17">
        <v>0.126179567928763</v>
      </c>
    </row>
    <row r="13" spans="2:39" x14ac:dyDescent="0.35">
      <c r="B13" s="18" t="s">
        <v>345</v>
      </c>
      <c r="C13" s="17">
        <v>0.103133352851494</v>
      </c>
      <c r="D13" s="17">
        <v>0.111731783602182</v>
      </c>
      <c r="E13" s="17">
        <v>9.4485818537268201E-2</v>
      </c>
      <c r="F13" s="17"/>
      <c r="G13" s="17">
        <v>9.6035235374070299E-2</v>
      </c>
      <c r="H13" s="17">
        <v>0.11146513368142801</v>
      </c>
      <c r="I13" s="17">
        <v>8.9551130437546395E-2</v>
      </c>
      <c r="J13" s="17">
        <v>0.11735318371214699</v>
      </c>
      <c r="K13" s="17">
        <v>9.4788937407194296E-2</v>
      </c>
      <c r="L13" s="17">
        <v>0.10969341143684599</v>
      </c>
      <c r="M13" s="17"/>
      <c r="N13" s="17">
        <v>0.16042263676951499</v>
      </c>
      <c r="O13" s="17">
        <v>0.111853577602985</v>
      </c>
      <c r="P13" s="17">
        <v>6.1326250400570402E-2</v>
      </c>
      <c r="Q13" s="17">
        <v>7.7411857729278694E-2</v>
      </c>
      <c r="R13" s="17">
        <v>7.0581714725132597E-2</v>
      </c>
      <c r="S13" s="17">
        <v>7.3359738423224699E-2</v>
      </c>
      <c r="T13" s="17">
        <v>0.10903974781640501</v>
      </c>
      <c r="U13" s="17">
        <v>0</v>
      </c>
      <c r="V13" s="17">
        <v>0.25891287479695002</v>
      </c>
      <c r="W13" s="17">
        <v>7.8680134599697304E-2</v>
      </c>
      <c r="X13" s="17">
        <v>0.26159697816279798</v>
      </c>
      <c r="Y13" s="17">
        <v>0.37095831882468899</v>
      </c>
      <c r="Z13" s="17">
        <v>0</v>
      </c>
      <c r="AA13" s="17">
        <v>3.6143717821713897E-2</v>
      </c>
      <c r="AB13" s="17">
        <v>0.248895174610827</v>
      </c>
      <c r="AC13" s="17">
        <v>0.29625096877704499</v>
      </c>
      <c r="AD13" s="17">
        <v>0.15842763641176</v>
      </c>
      <c r="AE13" s="17">
        <v>0</v>
      </c>
      <c r="AF13" s="17">
        <v>0</v>
      </c>
      <c r="AG13" s="17">
        <v>0</v>
      </c>
      <c r="AH13" s="17">
        <v>0</v>
      </c>
      <c r="AI13" s="17"/>
      <c r="AJ13" s="17">
        <v>0.10358113259177699</v>
      </c>
      <c r="AK13" s="17">
        <v>0.10507295250286899</v>
      </c>
      <c r="AL13" s="17"/>
      <c r="AM13" s="17">
        <v>0.101253629066778</v>
      </c>
    </row>
    <row r="14" spans="2:39" x14ac:dyDescent="0.35">
      <c r="B14" s="18" t="s">
        <v>346</v>
      </c>
      <c r="C14" s="17">
        <v>0.15240302403152001</v>
      </c>
      <c r="D14" s="17">
        <v>0.19256895723652301</v>
      </c>
      <c r="E14" s="17">
        <v>0.11135109418134</v>
      </c>
      <c r="F14" s="17"/>
      <c r="G14" s="17">
        <v>0.109941940178321</v>
      </c>
      <c r="H14" s="17">
        <v>0.10841640179649201</v>
      </c>
      <c r="I14" s="17">
        <v>5.7245410943850501E-2</v>
      </c>
      <c r="J14" s="17">
        <v>0.12525504754213601</v>
      </c>
      <c r="K14" s="17">
        <v>0.13086597571692901</v>
      </c>
      <c r="L14" s="17">
        <v>0.40810063218833098</v>
      </c>
      <c r="M14" s="17"/>
      <c r="N14" s="17">
        <v>0.104852677749546</v>
      </c>
      <c r="O14" s="17">
        <v>0.119764486326388</v>
      </c>
      <c r="P14" s="17">
        <v>0.205188765138964</v>
      </c>
      <c r="Q14" s="17">
        <v>0.19469509860381401</v>
      </c>
      <c r="R14" s="17">
        <v>0.131329651576854</v>
      </c>
      <c r="S14" s="17">
        <v>6.3499980672314299E-2</v>
      </c>
      <c r="T14" s="17">
        <v>0.14017561973016601</v>
      </c>
      <c r="U14" s="17">
        <v>0.256751455253729</v>
      </c>
      <c r="V14" s="17">
        <v>0.17257922248614599</v>
      </c>
      <c r="W14" s="17">
        <v>0.114116481326831</v>
      </c>
      <c r="X14" s="17">
        <v>0.271036083919793</v>
      </c>
      <c r="Y14" s="17">
        <v>0.144710089086796</v>
      </c>
      <c r="Z14" s="17">
        <v>0.12886914587289</v>
      </c>
      <c r="AA14" s="17">
        <v>0.12856815470305899</v>
      </c>
      <c r="AB14" s="17">
        <v>0.130679223125021</v>
      </c>
      <c r="AC14" s="17">
        <v>0</v>
      </c>
      <c r="AD14" s="17">
        <v>0.21353586550141401</v>
      </c>
      <c r="AE14" s="17">
        <v>0</v>
      </c>
      <c r="AF14" s="17">
        <v>0.39316069816186699</v>
      </c>
      <c r="AG14" s="17">
        <v>0.13575937255999099</v>
      </c>
      <c r="AH14" s="17">
        <v>0.19693634208456301</v>
      </c>
      <c r="AI14" s="17"/>
      <c r="AJ14" s="17">
        <v>7.7410828601672796E-2</v>
      </c>
      <c r="AK14" s="17">
        <v>0.204001569897556</v>
      </c>
      <c r="AL14" s="17"/>
      <c r="AM14" s="17">
        <v>0.120892284658617</v>
      </c>
    </row>
    <row r="15" spans="2:39" x14ac:dyDescent="0.35">
      <c r="B15" s="18" t="s">
        <v>347</v>
      </c>
      <c r="C15" s="17">
        <v>0.119275461170967</v>
      </c>
      <c r="D15" s="17">
        <v>0.133419211264204</v>
      </c>
      <c r="E15" s="17">
        <v>0.104950520592796</v>
      </c>
      <c r="F15" s="17"/>
      <c r="G15" s="17">
        <v>8.3212861857762402E-2</v>
      </c>
      <c r="H15" s="17">
        <v>0.13776716963996999</v>
      </c>
      <c r="I15" s="17">
        <v>0.10002330217774</v>
      </c>
      <c r="J15" s="17">
        <v>8.8955119634224603E-2</v>
      </c>
      <c r="K15" s="17">
        <v>0.13027608460719101</v>
      </c>
      <c r="L15" s="17">
        <v>0.16731548424418799</v>
      </c>
      <c r="M15" s="17"/>
      <c r="N15" s="17">
        <v>2.5644425247181399E-2</v>
      </c>
      <c r="O15" s="17">
        <v>9.5696150363014904E-2</v>
      </c>
      <c r="P15" s="17">
        <v>0.17593509366806101</v>
      </c>
      <c r="Q15" s="17">
        <v>4.9535116340018198E-2</v>
      </c>
      <c r="R15" s="17">
        <v>7.93349995976185E-2</v>
      </c>
      <c r="S15" s="17">
        <v>0.18968412445978999</v>
      </c>
      <c r="T15" s="17">
        <v>0.127729783929355</v>
      </c>
      <c r="U15" s="17">
        <v>0.14007505904363099</v>
      </c>
      <c r="V15" s="17">
        <v>0</v>
      </c>
      <c r="W15" s="17">
        <v>0.20150476931542199</v>
      </c>
      <c r="X15" s="17">
        <v>8.5560089429418396E-2</v>
      </c>
      <c r="Y15" s="17">
        <v>0.140924377308254</v>
      </c>
      <c r="Z15" s="17">
        <v>0.12911413726482401</v>
      </c>
      <c r="AA15" s="17">
        <v>0.162669227770285</v>
      </c>
      <c r="AB15" s="17">
        <v>7.2788669186265503E-2</v>
      </c>
      <c r="AC15" s="17">
        <v>3.8972301454156602E-2</v>
      </c>
      <c r="AD15" s="17">
        <v>0.12148744682111801</v>
      </c>
      <c r="AE15" s="17">
        <v>0</v>
      </c>
      <c r="AF15" s="17">
        <v>0.110527286992417</v>
      </c>
      <c r="AG15" s="17">
        <v>0.46938278210914097</v>
      </c>
      <c r="AH15" s="17">
        <v>0.38274292192077303</v>
      </c>
      <c r="AI15" s="17"/>
      <c r="AJ15" s="17">
        <v>0.13269600367260001</v>
      </c>
      <c r="AK15" s="17">
        <v>0.113207399628937</v>
      </c>
      <c r="AL15" s="17"/>
      <c r="AM15" s="17">
        <v>0.11042739604235299</v>
      </c>
    </row>
    <row r="16" spans="2:39" x14ac:dyDescent="0.35">
      <c r="B16" s="18" t="s">
        <v>348</v>
      </c>
      <c r="C16" s="17">
        <v>5.22193571871589E-2</v>
      </c>
      <c r="D16" s="17">
        <v>6.3091865525428295E-2</v>
      </c>
      <c r="E16" s="17">
        <v>4.1128879144645802E-2</v>
      </c>
      <c r="F16" s="17"/>
      <c r="G16" s="17">
        <v>6.4114032241341906E-2</v>
      </c>
      <c r="H16" s="17">
        <v>4.7398622583887502E-2</v>
      </c>
      <c r="I16" s="17">
        <v>4.9393506344585003E-2</v>
      </c>
      <c r="J16" s="17">
        <v>5.0634663729069898E-2</v>
      </c>
      <c r="K16" s="17">
        <v>6.7664877903887005E-2</v>
      </c>
      <c r="L16" s="17">
        <v>3.96179754032948E-2</v>
      </c>
      <c r="M16" s="17"/>
      <c r="N16" s="17">
        <v>7.9527345797809706E-2</v>
      </c>
      <c r="O16" s="17">
        <v>3.7841116272960398E-2</v>
      </c>
      <c r="P16" s="17">
        <v>2.52332793219536E-2</v>
      </c>
      <c r="Q16" s="17">
        <v>2.3904483225576801E-2</v>
      </c>
      <c r="R16" s="17">
        <v>1.68044609109275E-2</v>
      </c>
      <c r="S16" s="17">
        <v>0</v>
      </c>
      <c r="T16" s="17">
        <v>5.89227681308368E-2</v>
      </c>
      <c r="U16" s="17">
        <v>0.16621257088767699</v>
      </c>
      <c r="V16" s="17">
        <v>0.14259498826707701</v>
      </c>
      <c r="W16" s="17">
        <v>3.97017259423375E-2</v>
      </c>
      <c r="X16" s="17">
        <v>4.7326802199443997E-2</v>
      </c>
      <c r="Y16" s="17">
        <v>0</v>
      </c>
      <c r="Z16" s="17">
        <v>0</v>
      </c>
      <c r="AA16" s="17">
        <v>3.6143717821713897E-2</v>
      </c>
      <c r="AB16" s="17">
        <v>0</v>
      </c>
      <c r="AC16" s="17">
        <v>0.152346610089581</v>
      </c>
      <c r="AD16" s="17">
        <v>7.1056919404976299E-2</v>
      </c>
      <c r="AE16" s="17">
        <v>0</v>
      </c>
      <c r="AF16" s="17">
        <v>0.27904104686728498</v>
      </c>
      <c r="AG16" s="17">
        <v>0</v>
      </c>
      <c r="AH16" s="17">
        <v>0.42032073599466402</v>
      </c>
      <c r="AI16" s="17"/>
      <c r="AJ16" s="17">
        <v>6.7209074696644597E-2</v>
      </c>
      <c r="AK16" s="17">
        <v>4.3691870574290199E-2</v>
      </c>
      <c r="AL16" s="17"/>
      <c r="AM16" s="17">
        <v>2.63343275225052E-2</v>
      </c>
    </row>
    <row r="17" spans="2:39" x14ac:dyDescent="0.35">
      <c r="B17" s="18" t="s">
        <v>349</v>
      </c>
      <c r="C17" s="17">
        <v>1.3579010291559499E-2</v>
      </c>
      <c r="D17" s="17">
        <v>1.93562176283778E-2</v>
      </c>
      <c r="E17" s="17">
        <v>7.6577371012771E-3</v>
      </c>
      <c r="F17" s="17"/>
      <c r="G17" s="17">
        <v>2.1618033986545201E-2</v>
      </c>
      <c r="H17" s="17">
        <v>9.2920009210323597E-3</v>
      </c>
      <c r="I17" s="17">
        <v>1.9358196598274199E-2</v>
      </c>
      <c r="J17" s="17">
        <v>2.2682932409489001E-2</v>
      </c>
      <c r="K17" s="17">
        <v>9.9497949665254305E-3</v>
      </c>
      <c r="L17" s="17">
        <v>0</v>
      </c>
      <c r="M17" s="17"/>
      <c r="N17" s="17">
        <v>0</v>
      </c>
      <c r="O17" s="17">
        <v>3.39458076635199E-2</v>
      </c>
      <c r="P17" s="17">
        <v>0</v>
      </c>
      <c r="Q17" s="17">
        <v>1.30754227529843E-2</v>
      </c>
      <c r="R17" s="17">
        <v>0</v>
      </c>
      <c r="S17" s="17">
        <v>0</v>
      </c>
      <c r="T17" s="17">
        <v>1.3354364929829299E-2</v>
      </c>
      <c r="U17" s="17">
        <v>0</v>
      </c>
      <c r="V17" s="17">
        <v>0</v>
      </c>
      <c r="W17" s="17">
        <v>2.1583986054302201E-2</v>
      </c>
      <c r="X17" s="17">
        <v>0</v>
      </c>
      <c r="Y17" s="17">
        <v>0</v>
      </c>
      <c r="Z17" s="17">
        <v>6.4210444302262901E-2</v>
      </c>
      <c r="AA17" s="17">
        <v>0</v>
      </c>
      <c r="AB17" s="17">
        <v>0</v>
      </c>
      <c r="AC17" s="17">
        <v>0</v>
      </c>
      <c r="AD17" s="17">
        <v>5.3869715493318399E-2</v>
      </c>
      <c r="AE17" s="17">
        <v>0</v>
      </c>
      <c r="AF17" s="17">
        <v>0</v>
      </c>
      <c r="AG17" s="17">
        <v>0</v>
      </c>
      <c r="AH17" s="17">
        <v>0</v>
      </c>
      <c r="AI17" s="17"/>
      <c r="AJ17" s="17">
        <v>1.3626844450800099E-2</v>
      </c>
      <c r="AK17" s="17">
        <v>1.3841551469094699E-2</v>
      </c>
      <c r="AL17" s="17"/>
      <c r="AM17" s="17">
        <v>1.6563836795707599E-2</v>
      </c>
    </row>
    <row r="18" spans="2:39" x14ac:dyDescent="0.35">
      <c r="B18" s="18" t="s">
        <v>100</v>
      </c>
      <c r="C18" s="17">
        <v>1.71397663277113E-2</v>
      </c>
      <c r="D18" s="17">
        <v>2.5323418186427301E-2</v>
      </c>
      <c r="E18" s="17">
        <v>8.74786177015505E-3</v>
      </c>
      <c r="F18" s="17"/>
      <c r="G18" s="17">
        <v>4.4007568610789798E-2</v>
      </c>
      <c r="H18" s="17">
        <v>4.28098392163314E-3</v>
      </c>
      <c r="I18" s="17">
        <v>2.1035245900311202E-2</v>
      </c>
      <c r="J18" s="17">
        <v>2.2183259403154298E-2</v>
      </c>
      <c r="K18" s="17">
        <v>2.0189714384415601E-2</v>
      </c>
      <c r="L18" s="17">
        <v>0</v>
      </c>
      <c r="M18" s="17"/>
      <c r="N18" s="17">
        <v>0</v>
      </c>
      <c r="O18" s="17">
        <v>1.8031632648502601E-2</v>
      </c>
      <c r="P18" s="17">
        <v>1.78823159571577E-2</v>
      </c>
      <c r="Q18" s="17">
        <v>1.91858941191905E-2</v>
      </c>
      <c r="R18" s="17">
        <v>0</v>
      </c>
      <c r="S18" s="17">
        <v>0.114003020462938</v>
      </c>
      <c r="T18" s="17">
        <v>4.5015752054061602E-2</v>
      </c>
      <c r="U18" s="17">
        <v>0</v>
      </c>
      <c r="V18" s="17">
        <v>0</v>
      </c>
      <c r="W18" s="17">
        <v>7.7719422264404597E-3</v>
      </c>
      <c r="X18" s="17">
        <v>0</v>
      </c>
      <c r="Y18" s="17">
        <v>0</v>
      </c>
      <c r="Z18" s="17">
        <v>8.8741653080264798E-2</v>
      </c>
      <c r="AA18" s="17">
        <v>2.6069086658794399E-2</v>
      </c>
      <c r="AB18" s="17">
        <v>0</v>
      </c>
      <c r="AC18" s="17">
        <v>0</v>
      </c>
      <c r="AD18" s="17">
        <v>0</v>
      </c>
      <c r="AE18" s="17">
        <v>0</v>
      </c>
      <c r="AF18" s="17">
        <v>0</v>
      </c>
      <c r="AG18" s="17">
        <v>0</v>
      </c>
      <c r="AH18" s="17">
        <v>0</v>
      </c>
      <c r="AI18" s="17"/>
      <c r="AJ18" s="17">
        <v>1.43547607916807E-2</v>
      </c>
      <c r="AK18" s="17">
        <v>1.93040017308851E-2</v>
      </c>
      <c r="AL18" s="17"/>
      <c r="AM18" s="17">
        <v>9.7735397397384904E-3</v>
      </c>
    </row>
    <row r="19" spans="2:39" x14ac:dyDescent="0.35">
      <c r="B19" s="18" t="s">
        <v>62</v>
      </c>
      <c r="C19" s="19">
        <v>2.8055303152621801E-2</v>
      </c>
      <c r="D19" s="19">
        <v>2.55674853193378E-2</v>
      </c>
      <c r="E19" s="19">
        <v>3.0672747821747601E-2</v>
      </c>
      <c r="F19" s="19"/>
      <c r="G19" s="19">
        <v>3.05709481757458E-2</v>
      </c>
      <c r="H19" s="19">
        <v>2.41228683484296E-2</v>
      </c>
      <c r="I19" s="19">
        <v>4.4084724514179302E-2</v>
      </c>
      <c r="J19" s="19">
        <v>1.7488348819309399E-2</v>
      </c>
      <c r="K19" s="19">
        <v>4.9739043729382697E-2</v>
      </c>
      <c r="L19" s="19">
        <v>0</v>
      </c>
      <c r="M19" s="19"/>
      <c r="N19" s="19">
        <v>0</v>
      </c>
      <c r="O19" s="19">
        <v>2.7279235432825798E-2</v>
      </c>
      <c r="P19" s="19">
        <v>6.89168191800977E-3</v>
      </c>
      <c r="Q19" s="19">
        <v>4.1780792929278401E-2</v>
      </c>
      <c r="R19" s="19">
        <v>5.73842609241524E-2</v>
      </c>
      <c r="S19" s="19">
        <v>0</v>
      </c>
      <c r="T19" s="19">
        <v>3.9831594144048202E-2</v>
      </c>
      <c r="U19" s="19">
        <v>0</v>
      </c>
      <c r="V19" s="19">
        <v>0.118657760564718</v>
      </c>
      <c r="W19" s="19">
        <v>1.7877168032535699E-2</v>
      </c>
      <c r="X19" s="19">
        <v>0</v>
      </c>
      <c r="Y19" s="19">
        <v>0</v>
      </c>
      <c r="Z19" s="19">
        <v>8.3271105801463199E-2</v>
      </c>
      <c r="AA19" s="19">
        <v>0</v>
      </c>
      <c r="AB19" s="19">
        <v>0</v>
      </c>
      <c r="AC19" s="19">
        <v>0</v>
      </c>
      <c r="AD19" s="19">
        <v>0.10039619453642799</v>
      </c>
      <c r="AE19" s="19">
        <v>0</v>
      </c>
      <c r="AF19" s="19">
        <v>0</v>
      </c>
      <c r="AG19" s="19">
        <v>0</v>
      </c>
      <c r="AH19" s="19">
        <v>0</v>
      </c>
      <c r="AI19" s="19"/>
      <c r="AJ19" s="19">
        <v>2.9267756698888502E-2</v>
      </c>
      <c r="AK19" s="19">
        <v>2.78803943125208E-2</v>
      </c>
      <c r="AL19" s="19"/>
      <c r="AM19" s="19">
        <v>3.2518473221007399E-2</v>
      </c>
    </row>
    <row r="20" spans="2:39" x14ac:dyDescent="0.35">
      <c r="B20" s="16" t="s">
        <v>102</v>
      </c>
    </row>
    <row r="21" spans="2:39" x14ac:dyDescent="0.35">
      <c r="B21" t="s">
        <v>66</v>
      </c>
    </row>
    <row r="22" spans="2:39" x14ac:dyDescent="0.35">
      <c r="B22" t="s">
        <v>67</v>
      </c>
    </row>
    <row r="24" spans="2:39" x14ac:dyDescent="0.35">
      <c r="B24"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1" t="s">
        <v>314</v>
      </c>
      <c r="E2" s="28"/>
      <c r="F2" s="28"/>
    </row>
    <row r="6" spans="2:6" ht="50" customHeight="1" x14ac:dyDescent="0.35">
      <c r="B6" s="20" t="s">
        <v>15</v>
      </c>
      <c r="C6" s="20" t="s">
        <v>351</v>
      </c>
      <c r="D6" s="20" t="s">
        <v>352</v>
      </c>
      <c r="E6" s="20" t="s">
        <v>353</v>
      </c>
    </row>
    <row r="7" spans="2:6" x14ac:dyDescent="0.35">
      <c r="B7" s="18" t="s">
        <v>132</v>
      </c>
      <c r="C7" s="17">
        <v>0.23665493122551001</v>
      </c>
      <c r="D7" s="17">
        <v>0.26534084019744703</v>
      </c>
      <c r="E7" s="17">
        <v>0.29572279460802098</v>
      </c>
    </row>
    <row r="8" spans="2:6" x14ac:dyDescent="0.35">
      <c r="B8" s="18" t="s">
        <v>133</v>
      </c>
      <c r="C8" s="17">
        <v>0.44601474377643402</v>
      </c>
      <c r="D8" s="17">
        <v>0.46334880081485003</v>
      </c>
      <c r="E8" s="17">
        <v>0.44128798369753303</v>
      </c>
    </row>
    <row r="9" spans="2:6" x14ac:dyDescent="0.35">
      <c r="B9" s="18" t="s">
        <v>134</v>
      </c>
      <c r="C9" s="17">
        <v>0.26039223808649797</v>
      </c>
      <c r="D9" s="17">
        <v>0.21872012951817299</v>
      </c>
      <c r="E9" s="17">
        <v>0.19934771794905201</v>
      </c>
    </row>
    <row r="10" spans="2:6" x14ac:dyDescent="0.35">
      <c r="B10" s="18" t="s">
        <v>135</v>
      </c>
      <c r="C10" s="17">
        <v>1.32097048635816E-2</v>
      </c>
      <c r="D10" s="17">
        <v>3.3348116065363601E-2</v>
      </c>
      <c r="E10" s="17">
        <v>3.4258461563845898E-2</v>
      </c>
    </row>
    <row r="11" spans="2:6" x14ac:dyDescent="0.35">
      <c r="B11" s="18" t="s">
        <v>136</v>
      </c>
      <c r="C11" s="17">
        <v>1.5297335169834701E-2</v>
      </c>
      <c r="D11" s="17">
        <v>2.9854787447642101E-3</v>
      </c>
      <c r="E11" s="17">
        <v>5.9693109104476403E-3</v>
      </c>
    </row>
    <row r="12" spans="2:6" x14ac:dyDescent="0.35">
      <c r="B12" s="18" t="s">
        <v>62</v>
      </c>
      <c r="C12" s="17">
        <v>2.8431046878142099E-2</v>
      </c>
      <c r="D12" s="17">
        <v>1.6256634659401699E-2</v>
      </c>
      <c r="E12" s="17">
        <v>2.3413731271100201E-2</v>
      </c>
    </row>
    <row r="13" spans="2:6" x14ac:dyDescent="0.35">
      <c r="B13" s="23" t="s">
        <v>137</v>
      </c>
      <c r="C13" s="21">
        <v>0.68266967500194398</v>
      </c>
      <c r="D13" s="21">
        <v>0.72868964101229705</v>
      </c>
      <c r="E13" s="21">
        <v>0.73701077830555395</v>
      </c>
    </row>
    <row r="14" spans="2:6" x14ac:dyDescent="0.35">
      <c r="B14" s="23" t="s">
        <v>138</v>
      </c>
      <c r="C14" s="21">
        <v>2.8507040033416298E-2</v>
      </c>
      <c r="D14" s="21">
        <v>3.6333594810127802E-2</v>
      </c>
      <c r="E14" s="21">
        <v>4.0227772474293599E-2</v>
      </c>
    </row>
    <row r="15" spans="2:6" x14ac:dyDescent="0.35">
      <c r="B15" s="23" t="s">
        <v>139</v>
      </c>
      <c r="C15" s="22">
        <v>0.654162634968528</v>
      </c>
      <c r="D15" s="22">
        <v>0.69235604620216895</v>
      </c>
      <c r="E15" s="22">
        <v>0.69678300583126096</v>
      </c>
    </row>
    <row r="16" spans="2:6" x14ac:dyDescent="0.35">
      <c r="B16" s="16"/>
      <c r="C16" s="16"/>
      <c r="D16" s="16"/>
      <c r="E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0.29572279460802098</v>
      </c>
      <c r="D9" s="17">
        <v>0.34741210703962999</v>
      </c>
      <c r="E9" s="17">
        <v>0.24683504694497599</v>
      </c>
      <c r="F9" s="17"/>
      <c r="G9" s="17">
        <v>0.37759116718550501</v>
      </c>
      <c r="H9" s="17">
        <v>0.27994967895144601</v>
      </c>
      <c r="I9" s="17">
        <v>0.237369853226644</v>
      </c>
      <c r="J9" s="17">
        <v>0.31356433384658899</v>
      </c>
      <c r="K9" s="17">
        <v>0.301950284061476</v>
      </c>
      <c r="L9" s="17">
        <v>0.303109152399194</v>
      </c>
      <c r="M9" s="17"/>
      <c r="N9" s="17">
        <v>0.258554794572804</v>
      </c>
      <c r="O9" s="17">
        <v>0.255866331963854</v>
      </c>
      <c r="P9" s="17">
        <v>0.30024771316532001</v>
      </c>
      <c r="Q9" s="17">
        <v>0.33446704990038301</v>
      </c>
      <c r="R9" s="17">
        <v>0.29495679676847503</v>
      </c>
      <c r="S9" s="17">
        <v>0.43977937053142602</v>
      </c>
      <c r="T9" s="17">
        <v>0.308875149049055</v>
      </c>
      <c r="U9" s="17">
        <v>0.36275141502492603</v>
      </c>
      <c r="V9" s="17">
        <v>0.284083275928462</v>
      </c>
      <c r="W9" s="17">
        <v>0.24121353564571399</v>
      </c>
      <c r="X9" s="17">
        <v>0.42373985552882198</v>
      </c>
      <c r="Y9" s="17">
        <v>0.34160474536846402</v>
      </c>
      <c r="Z9" s="17">
        <v>0.27126757722329797</v>
      </c>
      <c r="AA9" s="17">
        <v>0.27017370617436498</v>
      </c>
      <c r="AB9" s="17">
        <v>0.268798331414004</v>
      </c>
      <c r="AC9" s="17">
        <v>0.50488525576538101</v>
      </c>
      <c r="AD9" s="17">
        <v>0.21257361814325701</v>
      </c>
      <c r="AE9" s="17">
        <v>0.41021752798031502</v>
      </c>
      <c r="AF9" s="17">
        <v>0.468985922564018</v>
      </c>
      <c r="AG9" s="17">
        <v>0.360027687264319</v>
      </c>
      <c r="AH9" s="17">
        <v>0.18580657983621099</v>
      </c>
      <c r="AI9" s="17"/>
      <c r="AJ9" s="17">
        <v>0.26951787175842101</v>
      </c>
      <c r="AK9" s="17">
        <v>0.31522580396348798</v>
      </c>
      <c r="AL9" s="17"/>
      <c r="AM9" s="17">
        <v>0.30770563289721398</v>
      </c>
    </row>
    <row r="10" spans="2:39" x14ac:dyDescent="0.35">
      <c r="B10" s="18" t="s">
        <v>133</v>
      </c>
      <c r="C10" s="17">
        <v>0.44128798369753303</v>
      </c>
      <c r="D10" s="17">
        <v>0.40713768768291497</v>
      </c>
      <c r="E10" s="17">
        <v>0.472255417177533</v>
      </c>
      <c r="F10" s="17"/>
      <c r="G10" s="17">
        <v>0.40087820958569598</v>
      </c>
      <c r="H10" s="17">
        <v>0.485235625869326</v>
      </c>
      <c r="I10" s="17">
        <v>0.50514509003339902</v>
      </c>
      <c r="J10" s="17">
        <v>0.41495303709930997</v>
      </c>
      <c r="K10" s="17">
        <v>0.47957552450948798</v>
      </c>
      <c r="L10" s="17">
        <v>0.34517263328919601</v>
      </c>
      <c r="M10" s="17"/>
      <c r="N10" s="17">
        <v>0.45514968582774401</v>
      </c>
      <c r="O10" s="17">
        <v>0.37005609814563201</v>
      </c>
      <c r="P10" s="17">
        <v>0.54191602421413199</v>
      </c>
      <c r="Q10" s="17">
        <v>0.44037528524116298</v>
      </c>
      <c r="R10" s="17">
        <v>0.45026532323247598</v>
      </c>
      <c r="S10" s="17">
        <v>0.46162223792423701</v>
      </c>
      <c r="T10" s="17">
        <v>0.41259612385056799</v>
      </c>
      <c r="U10" s="17">
        <v>0.38914156572623498</v>
      </c>
      <c r="V10" s="17">
        <v>0.47025522322039898</v>
      </c>
      <c r="W10" s="17">
        <v>0.45924440968888702</v>
      </c>
      <c r="X10" s="17">
        <v>0.365902595547618</v>
      </c>
      <c r="Y10" s="17">
        <v>0.502837899692121</v>
      </c>
      <c r="Z10" s="17">
        <v>0.422806391735292</v>
      </c>
      <c r="AA10" s="17">
        <v>0.41334227048891298</v>
      </c>
      <c r="AB10" s="17">
        <v>0.57881010350491902</v>
      </c>
      <c r="AC10" s="17">
        <v>0.34782829058051201</v>
      </c>
      <c r="AD10" s="17">
        <v>0.644122168454903</v>
      </c>
      <c r="AE10" s="17">
        <v>0.28838948570955503</v>
      </c>
      <c r="AF10" s="17">
        <v>0.456170493496244</v>
      </c>
      <c r="AG10" s="17">
        <v>0.52644655512989202</v>
      </c>
      <c r="AH10" s="17">
        <v>0.19693634208456301</v>
      </c>
      <c r="AI10" s="17"/>
      <c r="AJ10" s="17">
        <v>0.53303647667310605</v>
      </c>
      <c r="AK10" s="17">
        <v>0.393465445368755</v>
      </c>
      <c r="AL10" s="17"/>
      <c r="AM10" s="17">
        <v>0.45928405553283203</v>
      </c>
    </row>
    <row r="11" spans="2:39" x14ac:dyDescent="0.35">
      <c r="B11" s="18" t="s">
        <v>134</v>
      </c>
      <c r="C11" s="17">
        <v>0.19934771794905201</v>
      </c>
      <c r="D11" s="17">
        <v>0.16506303904184999</v>
      </c>
      <c r="E11" s="17">
        <v>0.23322398267160799</v>
      </c>
      <c r="F11" s="17"/>
      <c r="G11" s="17">
        <v>0.178113350517144</v>
      </c>
      <c r="H11" s="17">
        <v>0.197698585283198</v>
      </c>
      <c r="I11" s="17">
        <v>0.23769498202351</v>
      </c>
      <c r="J11" s="17">
        <v>0.22356008404771999</v>
      </c>
      <c r="K11" s="17">
        <v>0.17744661794692199</v>
      </c>
      <c r="L11" s="17">
        <v>0.16837858804886699</v>
      </c>
      <c r="M11" s="17"/>
      <c r="N11" s="17">
        <v>0.26209918243559699</v>
      </c>
      <c r="O11" s="17">
        <v>0.265266298060996</v>
      </c>
      <c r="P11" s="17">
        <v>0.14619945911010801</v>
      </c>
      <c r="Q11" s="17">
        <v>0.21976468685597</v>
      </c>
      <c r="R11" s="17">
        <v>0.22240359732154599</v>
      </c>
      <c r="S11" s="17">
        <v>9.8598391544337E-2</v>
      </c>
      <c r="T11" s="17">
        <v>0.175049140656129</v>
      </c>
      <c r="U11" s="17">
        <v>0.16773101360814099</v>
      </c>
      <c r="V11" s="17">
        <v>0.18617045401207599</v>
      </c>
      <c r="W11" s="17">
        <v>0.1329573322548</v>
      </c>
      <c r="X11" s="17">
        <v>0.21035754892356001</v>
      </c>
      <c r="Y11" s="17">
        <v>3.4918665746720701E-2</v>
      </c>
      <c r="Z11" s="17">
        <v>0.30592603104141097</v>
      </c>
      <c r="AA11" s="17">
        <v>0.31648402333672099</v>
      </c>
      <c r="AB11" s="17">
        <v>0.15239156508107601</v>
      </c>
      <c r="AC11" s="17">
        <v>5.7601213511079399E-2</v>
      </c>
      <c r="AD11" s="17">
        <v>8.3902662677728404E-2</v>
      </c>
      <c r="AE11" s="17">
        <v>0.30139298631012901</v>
      </c>
      <c r="AF11" s="17">
        <v>7.4843583939738598E-2</v>
      </c>
      <c r="AG11" s="17">
        <v>0.11352575760578899</v>
      </c>
      <c r="AH11" s="17">
        <v>0.42032073599466402</v>
      </c>
      <c r="AI11" s="17"/>
      <c r="AJ11" s="17">
        <v>0.18167470063163699</v>
      </c>
      <c r="AK11" s="17">
        <v>0.20569607189143299</v>
      </c>
      <c r="AL11" s="17"/>
      <c r="AM11" s="17">
        <v>0.194787114329799</v>
      </c>
    </row>
    <row r="12" spans="2:39" x14ac:dyDescent="0.35">
      <c r="B12" s="18" t="s">
        <v>135</v>
      </c>
      <c r="C12" s="17">
        <v>3.4258461563845898E-2</v>
      </c>
      <c r="D12" s="17">
        <v>4.4320536455837903E-2</v>
      </c>
      <c r="E12" s="17">
        <v>2.4656307892482701E-2</v>
      </c>
      <c r="F12" s="17"/>
      <c r="G12" s="17">
        <v>1.8946692196288702E-2</v>
      </c>
      <c r="H12" s="17">
        <v>2.4057015341312101E-2</v>
      </c>
      <c r="I12" s="17">
        <v>7.4971018934336204E-3</v>
      </c>
      <c r="J12" s="17">
        <v>1.4869515894964999E-2</v>
      </c>
      <c r="K12" s="17">
        <v>0</v>
      </c>
      <c r="L12" s="17">
        <v>0.13308199116610001</v>
      </c>
      <c r="M12" s="17"/>
      <c r="N12" s="17">
        <v>0</v>
      </c>
      <c r="O12" s="17">
        <v>1.94487510812522E-2</v>
      </c>
      <c r="P12" s="17">
        <v>8.3994018212265407E-3</v>
      </c>
      <c r="Q12" s="17">
        <v>5.3929780024839597E-3</v>
      </c>
      <c r="R12" s="17">
        <v>1.8777212273021902E-2</v>
      </c>
      <c r="S12" s="17">
        <v>0</v>
      </c>
      <c r="T12" s="17">
        <v>9.1072993137778904E-2</v>
      </c>
      <c r="U12" s="17">
        <v>0</v>
      </c>
      <c r="V12" s="17">
        <v>5.9491046839061798E-2</v>
      </c>
      <c r="W12" s="17">
        <v>0.131697860511964</v>
      </c>
      <c r="X12" s="17">
        <v>0</v>
      </c>
      <c r="Y12" s="17">
        <v>4.7308932944524498E-2</v>
      </c>
      <c r="Z12" s="17">
        <v>0</v>
      </c>
      <c r="AA12" s="17">
        <v>0</v>
      </c>
      <c r="AB12" s="17">
        <v>0</v>
      </c>
      <c r="AC12" s="17">
        <v>3.2084026631947801E-2</v>
      </c>
      <c r="AD12" s="17">
        <v>0</v>
      </c>
      <c r="AE12" s="17">
        <v>0</v>
      </c>
      <c r="AF12" s="17">
        <v>0</v>
      </c>
      <c r="AG12" s="17">
        <v>0</v>
      </c>
      <c r="AH12" s="17">
        <v>0.19693634208456301</v>
      </c>
      <c r="AI12" s="17"/>
      <c r="AJ12" s="17">
        <v>1.1072200803042101E-2</v>
      </c>
      <c r="AK12" s="17">
        <v>4.7162044357222599E-2</v>
      </c>
      <c r="AL12" s="17"/>
      <c r="AM12" s="17">
        <v>2.0093480183884301E-2</v>
      </c>
    </row>
    <row r="13" spans="2:39" x14ac:dyDescent="0.35">
      <c r="B13" s="18" t="s">
        <v>136</v>
      </c>
      <c r="C13" s="17">
        <v>5.9693109104476403E-3</v>
      </c>
      <c r="D13" s="17">
        <v>1.21664174754999E-2</v>
      </c>
      <c r="E13" s="17">
        <v>0</v>
      </c>
      <c r="F13" s="17"/>
      <c r="G13" s="17">
        <v>0</v>
      </c>
      <c r="H13" s="17">
        <v>6.4532948861245904E-3</v>
      </c>
      <c r="I13" s="17">
        <v>0</v>
      </c>
      <c r="J13" s="17">
        <v>2.2792903486701598E-3</v>
      </c>
      <c r="K13" s="17">
        <v>5.9282117860529502E-3</v>
      </c>
      <c r="L13" s="17">
        <v>1.9069553074189598E-2</v>
      </c>
      <c r="M13" s="17"/>
      <c r="N13" s="17">
        <v>0</v>
      </c>
      <c r="O13" s="17">
        <v>1.91684937956282E-2</v>
      </c>
      <c r="P13" s="17">
        <v>0</v>
      </c>
      <c r="Q13" s="17">
        <v>0</v>
      </c>
      <c r="R13" s="17">
        <v>0</v>
      </c>
      <c r="S13" s="17">
        <v>0</v>
      </c>
      <c r="T13" s="17">
        <v>0</v>
      </c>
      <c r="U13" s="17">
        <v>0</v>
      </c>
      <c r="V13" s="17">
        <v>0</v>
      </c>
      <c r="W13" s="17">
        <v>1.03043848157311E-2</v>
      </c>
      <c r="X13" s="17">
        <v>0</v>
      </c>
      <c r="Y13" s="17">
        <v>7.3329756248170494E-2</v>
      </c>
      <c r="Z13" s="17">
        <v>0</v>
      </c>
      <c r="AA13" s="17">
        <v>0</v>
      </c>
      <c r="AB13" s="17">
        <v>0</v>
      </c>
      <c r="AC13" s="17">
        <v>0</v>
      </c>
      <c r="AD13" s="17">
        <v>0</v>
      </c>
      <c r="AE13" s="17">
        <v>0</v>
      </c>
      <c r="AF13" s="17">
        <v>0</v>
      </c>
      <c r="AG13" s="17">
        <v>0</v>
      </c>
      <c r="AH13" s="17">
        <v>0</v>
      </c>
      <c r="AI13" s="17"/>
      <c r="AJ13" s="17">
        <v>1.26491156063531E-3</v>
      </c>
      <c r="AK13" s="17">
        <v>8.5493716971288096E-3</v>
      </c>
      <c r="AL13" s="17"/>
      <c r="AM13" s="17">
        <v>7.9947643403181501E-3</v>
      </c>
    </row>
    <row r="14" spans="2:39" x14ac:dyDescent="0.35">
      <c r="B14" s="18" t="s">
        <v>62</v>
      </c>
      <c r="C14" s="17">
        <v>2.3413731271100201E-2</v>
      </c>
      <c r="D14" s="17">
        <v>2.39002123042662E-2</v>
      </c>
      <c r="E14" s="17">
        <v>2.3029245313400299E-2</v>
      </c>
      <c r="F14" s="17"/>
      <c r="G14" s="17">
        <v>2.4470580515367098E-2</v>
      </c>
      <c r="H14" s="17">
        <v>6.6057996685931096E-3</v>
      </c>
      <c r="I14" s="17">
        <v>1.2292972823014401E-2</v>
      </c>
      <c r="J14" s="17">
        <v>3.07737387627466E-2</v>
      </c>
      <c r="K14" s="17">
        <v>3.5099361696061697E-2</v>
      </c>
      <c r="L14" s="17">
        <v>3.1188082022453899E-2</v>
      </c>
      <c r="M14" s="17"/>
      <c r="N14" s="17">
        <v>2.4196337163855199E-2</v>
      </c>
      <c r="O14" s="17">
        <v>7.0194026952637906E-2</v>
      </c>
      <c r="P14" s="17">
        <v>3.2374016892125902E-3</v>
      </c>
      <c r="Q14" s="17">
        <v>0</v>
      </c>
      <c r="R14" s="17">
        <v>1.3597070404480299E-2</v>
      </c>
      <c r="S14" s="17">
        <v>0</v>
      </c>
      <c r="T14" s="17">
        <v>1.24065933064687E-2</v>
      </c>
      <c r="U14" s="17">
        <v>8.0376005640697704E-2</v>
      </c>
      <c r="V14" s="17">
        <v>0</v>
      </c>
      <c r="W14" s="17">
        <v>2.4582477082904699E-2</v>
      </c>
      <c r="X14" s="17">
        <v>0</v>
      </c>
      <c r="Y14" s="17">
        <v>0</v>
      </c>
      <c r="Z14" s="17">
        <v>0</v>
      </c>
      <c r="AA14" s="17">
        <v>0</v>
      </c>
      <c r="AB14" s="17">
        <v>0</v>
      </c>
      <c r="AC14" s="17">
        <v>5.7601213511079399E-2</v>
      </c>
      <c r="AD14" s="17">
        <v>5.9401550724111303E-2</v>
      </c>
      <c r="AE14" s="17">
        <v>0</v>
      </c>
      <c r="AF14" s="17">
        <v>0</v>
      </c>
      <c r="AG14" s="17">
        <v>0</v>
      </c>
      <c r="AH14" s="17">
        <v>0</v>
      </c>
      <c r="AI14" s="17"/>
      <c r="AJ14" s="17">
        <v>3.43383857315802E-3</v>
      </c>
      <c r="AK14" s="17">
        <v>2.9901262721972601E-2</v>
      </c>
      <c r="AL14" s="17"/>
      <c r="AM14" s="17">
        <v>1.01349527159531E-2</v>
      </c>
    </row>
    <row r="15" spans="2:39" x14ac:dyDescent="0.35">
      <c r="B15" s="18" t="s">
        <v>137</v>
      </c>
      <c r="C15" s="21">
        <v>0.73701077830555395</v>
      </c>
      <c r="D15" s="21">
        <v>0.75454979472254602</v>
      </c>
      <c r="E15" s="21">
        <v>0.71909046412250899</v>
      </c>
      <c r="F15" s="21"/>
      <c r="G15" s="21">
        <v>0.77846937677119998</v>
      </c>
      <c r="H15" s="21">
        <v>0.76518530482077196</v>
      </c>
      <c r="I15" s="21">
        <v>0.74251494326004297</v>
      </c>
      <c r="J15" s="21">
        <v>0.72851737094589897</v>
      </c>
      <c r="K15" s="21">
        <v>0.78152580857096399</v>
      </c>
      <c r="L15" s="21">
        <v>0.64828178568839001</v>
      </c>
      <c r="M15" s="21"/>
      <c r="N15" s="21">
        <v>0.71370448040054801</v>
      </c>
      <c r="O15" s="21">
        <v>0.62592243010948601</v>
      </c>
      <c r="P15" s="21">
        <v>0.84216373737945205</v>
      </c>
      <c r="Q15" s="21">
        <v>0.77484233514154599</v>
      </c>
      <c r="R15" s="21">
        <v>0.745222120000951</v>
      </c>
      <c r="S15" s="21">
        <v>0.90140160845566297</v>
      </c>
      <c r="T15" s="21">
        <v>0.72147127289962298</v>
      </c>
      <c r="U15" s="21">
        <v>0.75189298075116195</v>
      </c>
      <c r="V15" s="21">
        <v>0.75433849914886197</v>
      </c>
      <c r="W15" s="21">
        <v>0.70045794533460104</v>
      </c>
      <c r="X15" s="21">
        <v>0.78964245107643904</v>
      </c>
      <c r="Y15" s="21">
        <v>0.84444264506058397</v>
      </c>
      <c r="Z15" s="21">
        <v>0.69407396895858897</v>
      </c>
      <c r="AA15" s="21">
        <v>0.68351597666327901</v>
      </c>
      <c r="AB15" s="21">
        <v>0.84760843491892301</v>
      </c>
      <c r="AC15" s="21">
        <v>0.85271354634589303</v>
      </c>
      <c r="AD15" s="21">
        <v>0.85669578659816004</v>
      </c>
      <c r="AE15" s="21">
        <v>0.69860701368987099</v>
      </c>
      <c r="AF15" s="21">
        <v>0.925156416060261</v>
      </c>
      <c r="AG15" s="21">
        <v>0.88647424239421102</v>
      </c>
      <c r="AH15" s="21">
        <v>0.38274292192077303</v>
      </c>
      <c r="AI15" s="21"/>
      <c r="AJ15" s="21">
        <v>0.80255434843152695</v>
      </c>
      <c r="AK15" s="21">
        <v>0.70869124933224303</v>
      </c>
      <c r="AL15" s="21"/>
      <c r="AM15" s="21">
        <v>0.766989688430046</v>
      </c>
    </row>
    <row r="16" spans="2:39" x14ac:dyDescent="0.35">
      <c r="B16" s="18" t="s">
        <v>138</v>
      </c>
      <c r="C16" s="21">
        <v>4.0227772474293599E-2</v>
      </c>
      <c r="D16" s="21">
        <v>5.6486953931337798E-2</v>
      </c>
      <c r="E16" s="21">
        <v>2.4656307892482701E-2</v>
      </c>
      <c r="F16" s="21"/>
      <c r="G16" s="21">
        <v>1.8946692196288702E-2</v>
      </c>
      <c r="H16" s="21">
        <v>3.05103102274366E-2</v>
      </c>
      <c r="I16" s="21">
        <v>7.4971018934336204E-3</v>
      </c>
      <c r="J16" s="21">
        <v>1.7148806243635201E-2</v>
      </c>
      <c r="K16" s="21">
        <v>5.9282117860529502E-3</v>
      </c>
      <c r="L16" s="21">
        <v>0.15215154424028901</v>
      </c>
      <c r="M16" s="21"/>
      <c r="N16" s="21">
        <v>0</v>
      </c>
      <c r="O16" s="21">
        <v>3.8617244876880397E-2</v>
      </c>
      <c r="P16" s="21">
        <v>8.3994018212265407E-3</v>
      </c>
      <c r="Q16" s="21">
        <v>5.3929780024839597E-3</v>
      </c>
      <c r="R16" s="21">
        <v>1.8777212273021902E-2</v>
      </c>
      <c r="S16" s="21">
        <v>0</v>
      </c>
      <c r="T16" s="21">
        <v>9.1072993137778904E-2</v>
      </c>
      <c r="U16" s="21">
        <v>0</v>
      </c>
      <c r="V16" s="21">
        <v>5.9491046839061798E-2</v>
      </c>
      <c r="W16" s="21">
        <v>0.14200224532769501</v>
      </c>
      <c r="X16" s="21">
        <v>0</v>
      </c>
      <c r="Y16" s="21">
        <v>0.12063868919269501</v>
      </c>
      <c r="Z16" s="21">
        <v>0</v>
      </c>
      <c r="AA16" s="21">
        <v>0</v>
      </c>
      <c r="AB16" s="21">
        <v>0</v>
      </c>
      <c r="AC16" s="21">
        <v>3.2084026631947801E-2</v>
      </c>
      <c r="AD16" s="21">
        <v>0</v>
      </c>
      <c r="AE16" s="21">
        <v>0</v>
      </c>
      <c r="AF16" s="21">
        <v>0</v>
      </c>
      <c r="AG16" s="21">
        <v>0</v>
      </c>
      <c r="AH16" s="21">
        <v>0.19693634208456301</v>
      </c>
      <c r="AI16" s="21"/>
      <c r="AJ16" s="21">
        <v>1.23371123636774E-2</v>
      </c>
      <c r="AK16" s="21">
        <v>5.5711416054351502E-2</v>
      </c>
      <c r="AL16" s="21"/>
      <c r="AM16" s="21">
        <v>2.8088244524202499E-2</v>
      </c>
    </row>
    <row r="17" spans="2:39" x14ac:dyDescent="0.35">
      <c r="B17" s="18" t="s">
        <v>139</v>
      </c>
      <c r="C17" s="22">
        <v>0.69678300583126096</v>
      </c>
      <c r="D17" s="22">
        <v>0.69806284079120795</v>
      </c>
      <c r="E17" s="22">
        <v>0.69443415623002602</v>
      </c>
      <c r="F17" s="22"/>
      <c r="G17" s="22">
        <v>0.75952268457491201</v>
      </c>
      <c r="H17" s="22">
        <v>0.73467499459333596</v>
      </c>
      <c r="I17" s="22">
        <v>0.73501784136660897</v>
      </c>
      <c r="J17" s="22">
        <v>0.71136856470226395</v>
      </c>
      <c r="K17" s="22">
        <v>0.77559759678491103</v>
      </c>
      <c r="L17" s="22">
        <v>0.49613024144810097</v>
      </c>
      <c r="M17" s="22"/>
      <c r="N17" s="22">
        <v>0.71370448040054801</v>
      </c>
      <c r="O17" s="22">
        <v>0.587305185232606</v>
      </c>
      <c r="P17" s="22">
        <v>0.83376433555822604</v>
      </c>
      <c r="Q17" s="22">
        <v>0.76944935713906204</v>
      </c>
      <c r="R17" s="22">
        <v>0.72644490772793002</v>
      </c>
      <c r="S17" s="22">
        <v>0.90140160845566297</v>
      </c>
      <c r="T17" s="22">
        <v>0.63039827976184404</v>
      </c>
      <c r="U17" s="22">
        <v>0.75189298075116195</v>
      </c>
      <c r="V17" s="22">
        <v>0.69484745230980005</v>
      </c>
      <c r="W17" s="22">
        <v>0.55845570000690503</v>
      </c>
      <c r="X17" s="22">
        <v>0.78964245107643904</v>
      </c>
      <c r="Y17" s="22">
        <v>0.72380395586788904</v>
      </c>
      <c r="Z17" s="22">
        <v>0.69407396895858897</v>
      </c>
      <c r="AA17" s="22">
        <v>0.68351597666327901</v>
      </c>
      <c r="AB17" s="22">
        <v>0.84760843491892301</v>
      </c>
      <c r="AC17" s="22">
        <v>0.82062951971394504</v>
      </c>
      <c r="AD17" s="22">
        <v>0.85669578659816004</v>
      </c>
      <c r="AE17" s="22">
        <v>0.69860701368987099</v>
      </c>
      <c r="AF17" s="22">
        <v>0.925156416060261</v>
      </c>
      <c r="AG17" s="22">
        <v>0.88647424239421102</v>
      </c>
      <c r="AH17" s="22">
        <v>0.18580657983621099</v>
      </c>
      <c r="AI17" s="22"/>
      <c r="AJ17" s="22">
        <v>0.79021723606784999</v>
      </c>
      <c r="AK17" s="22">
        <v>0.652979833277892</v>
      </c>
      <c r="AL17" s="22"/>
      <c r="AM17" s="22">
        <v>0.738901443905844</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0.26534084019744703</v>
      </c>
      <c r="D9" s="17">
        <v>0.26217554216007699</v>
      </c>
      <c r="E9" s="17">
        <v>0.26937365668805702</v>
      </c>
      <c r="F9" s="17"/>
      <c r="G9" s="17">
        <v>0.31914451215794598</v>
      </c>
      <c r="H9" s="17">
        <v>0.20897980667610899</v>
      </c>
      <c r="I9" s="17">
        <v>0.26092363558628701</v>
      </c>
      <c r="J9" s="17">
        <v>0.256842631928273</v>
      </c>
      <c r="K9" s="17">
        <v>0.31916217019134302</v>
      </c>
      <c r="L9" s="17">
        <v>0.24606240341813601</v>
      </c>
      <c r="M9" s="17"/>
      <c r="N9" s="17">
        <v>0.29223875108253999</v>
      </c>
      <c r="O9" s="17">
        <v>0.231703745295543</v>
      </c>
      <c r="P9" s="17">
        <v>0.31936982720263601</v>
      </c>
      <c r="Q9" s="17">
        <v>0.30612383945609301</v>
      </c>
      <c r="R9" s="17">
        <v>0.29317192727985902</v>
      </c>
      <c r="S9" s="17">
        <v>0.19697596282507701</v>
      </c>
      <c r="T9" s="17">
        <v>0.251882800631682</v>
      </c>
      <c r="U9" s="17">
        <v>0.44491941114080802</v>
      </c>
      <c r="V9" s="17">
        <v>0.31962514408430498</v>
      </c>
      <c r="W9" s="17">
        <v>0.23726272503895399</v>
      </c>
      <c r="X9" s="17">
        <v>0.38597675214198801</v>
      </c>
      <c r="Y9" s="17">
        <v>7.3424030154274206E-2</v>
      </c>
      <c r="Z9" s="17">
        <v>0.186248031987997</v>
      </c>
      <c r="AA9" s="17">
        <v>0.343665986659969</v>
      </c>
      <c r="AB9" s="17">
        <v>0.25253578759637202</v>
      </c>
      <c r="AC9" s="17">
        <v>0.33921756816397702</v>
      </c>
      <c r="AD9" s="17">
        <v>0.157889960666973</v>
      </c>
      <c r="AE9" s="17">
        <v>0</v>
      </c>
      <c r="AF9" s="17">
        <v>0.121553334975844</v>
      </c>
      <c r="AG9" s="17">
        <v>0.163772228281161</v>
      </c>
      <c r="AH9" s="17">
        <v>0</v>
      </c>
      <c r="AI9" s="17"/>
      <c r="AJ9" s="17">
        <v>0.27730225131348102</v>
      </c>
      <c r="AK9" s="17">
        <v>0.26480371002057701</v>
      </c>
      <c r="AL9" s="17"/>
      <c r="AM9" s="17">
        <v>0.29288893273775901</v>
      </c>
    </row>
    <row r="10" spans="2:39" x14ac:dyDescent="0.35">
      <c r="B10" s="18" t="s">
        <v>133</v>
      </c>
      <c r="C10" s="17">
        <v>0.46334880081485003</v>
      </c>
      <c r="D10" s="17">
        <v>0.46215334995746399</v>
      </c>
      <c r="E10" s="17">
        <v>0.46489167214377097</v>
      </c>
      <c r="F10" s="17"/>
      <c r="G10" s="17">
        <v>0.46544118453169497</v>
      </c>
      <c r="H10" s="17">
        <v>0.54005053727893704</v>
      </c>
      <c r="I10" s="17">
        <v>0.44093494593000399</v>
      </c>
      <c r="J10" s="17">
        <v>0.48753050366151102</v>
      </c>
      <c r="K10" s="17">
        <v>0.43824868159194902</v>
      </c>
      <c r="L10" s="17">
        <v>0.419069605721828</v>
      </c>
      <c r="M10" s="17"/>
      <c r="N10" s="17">
        <v>0.389859582006024</v>
      </c>
      <c r="O10" s="17">
        <v>0.39021587763485699</v>
      </c>
      <c r="P10" s="17">
        <v>0.46903503569760302</v>
      </c>
      <c r="Q10" s="17">
        <v>0.44915560709822899</v>
      </c>
      <c r="R10" s="17">
        <v>0.483697748519552</v>
      </c>
      <c r="S10" s="17">
        <v>0.71230870166738103</v>
      </c>
      <c r="T10" s="17">
        <v>0.51218560023443005</v>
      </c>
      <c r="U10" s="17">
        <v>0.27525250369828402</v>
      </c>
      <c r="V10" s="17">
        <v>0.392625662957512</v>
      </c>
      <c r="W10" s="17">
        <v>0.44072666741278699</v>
      </c>
      <c r="X10" s="17">
        <v>0.542131015578183</v>
      </c>
      <c r="Y10" s="17">
        <v>0.60997832996021095</v>
      </c>
      <c r="Z10" s="17">
        <v>0.43021778995305798</v>
      </c>
      <c r="AA10" s="17">
        <v>0.45853533115714601</v>
      </c>
      <c r="AB10" s="17">
        <v>0.59507264732255105</v>
      </c>
      <c r="AC10" s="17">
        <v>0.43907345611482901</v>
      </c>
      <c r="AD10" s="17">
        <v>0.70260317681067597</v>
      </c>
      <c r="AE10" s="17">
        <v>0.69860701368987099</v>
      </c>
      <c r="AF10" s="17">
        <v>0.70670417510231198</v>
      </c>
      <c r="AG10" s="17">
        <v>0.31437812783601599</v>
      </c>
      <c r="AH10" s="17">
        <v>0.57967926400533598</v>
      </c>
      <c r="AI10" s="17"/>
      <c r="AJ10" s="17">
        <v>0.49400210551538898</v>
      </c>
      <c r="AK10" s="17">
        <v>0.44455242552146701</v>
      </c>
      <c r="AL10" s="17"/>
      <c r="AM10" s="17">
        <v>0.481708405249967</v>
      </c>
    </row>
    <row r="11" spans="2:39" x14ac:dyDescent="0.35">
      <c r="B11" s="18" t="s">
        <v>134</v>
      </c>
      <c r="C11" s="17">
        <v>0.21872012951817299</v>
      </c>
      <c r="D11" s="17">
        <v>0.18727911211286999</v>
      </c>
      <c r="E11" s="17">
        <v>0.24991823582557901</v>
      </c>
      <c r="F11" s="17"/>
      <c r="G11" s="17">
        <v>0.16504265107274099</v>
      </c>
      <c r="H11" s="17">
        <v>0.19609213098832901</v>
      </c>
      <c r="I11" s="17">
        <v>0.276409410148376</v>
      </c>
      <c r="J11" s="17">
        <v>0.226890782396758</v>
      </c>
      <c r="K11" s="17">
        <v>0.17738272688150999</v>
      </c>
      <c r="L11" s="17">
        <v>0.23816803271431999</v>
      </c>
      <c r="M11" s="17"/>
      <c r="N11" s="17">
        <v>0.26562210030366801</v>
      </c>
      <c r="O11" s="17">
        <v>0.27995479321377598</v>
      </c>
      <c r="P11" s="17">
        <v>0.16540588541748699</v>
      </c>
      <c r="Q11" s="17">
        <v>0.227777817982208</v>
      </c>
      <c r="R11" s="17">
        <v>0.22037545057317501</v>
      </c>
      <c r="S11" s="17">
        <v>9.07153355075421E-2</v>
      </c>
      <c r="T11" s="17">
        <v>0.15858901956435101</v>
      </c>
      <c r="U11" s="17">
        <v>0.19945207952021099</v>
      </c>
      <c r="V11" s="17">
        <v>0.28774919295818302</v>
      </c>
      <c r="W11" s="17">
        <v>0.267047932446493</v>
      </c>
      <c r="X11" s="17">
        <v>7.18922322798283E-2</v>
      </c>
      <c r="Y11" s="17">
        <v>0.14918269298774001</v>
      </c>
      <c r="Z11" s="17">
        <v>0.38353417805894502</v>
      </c>
      <c r="AA11" s="17">
        <v>0.16987928105174099</v>
      </c>
      <c r="AB11" s="17">
        <v>0.15239156508107601</v>
      </c>
      <c r="AC11" s="17">
        <v>0.221708975721194</v>
      </c>
      <c r="AD11" s="17">
        <v>8.0105311798239598E-2</v>
      </c>
      <c r="AE11" s="17">
        <v>0.30139298631012901</v>
      </c>
      <c r="AF11" s="17">
        <v>0</v>
      </c>
      <c r="AG11" s="17">
        <v>0.52184964388282296</v>
      </c>
      <c r="AH11" s="17">
        <v>0.42032073599466402</v>
      </c>
      <c r="AI11" s="17"/>
      <c r="AJ11" s="17">
        <v>0.206219960809362</v>
      </c>
      <c r="AK11" s="17">
        <v>0.223333162710637</v>
      </c>
      <c r="AL11" s="17"/>
      <c r="AM11" s="17">
        <v>0.185883652422244</v>
      </c>
    </row>
    <row r="12" spans="2:39" x14ac:dyDescent="0.35">
      <c r="B12" s="18" t="s">
        <v>135</v>
      </c>
      <c r="C12" s="17">
        <v>3.3348116065363601E-2</v>
      </c>
      <c r="D12" s="17">
        <v>6.3270769418785899E-2</v>
      </c>
      <c r="E12" s="17">
        <v>4.54196046206151E-3</v>
      </c>
      <c r="F12" s="17"/>
      <c r="G12" s="17">
        <v>2.5920236902665698E-2</v>
      </c>
      <c r="H12" s="17">
        <v>3.9424356179428702E-2</v>
      </c>
      <c r="I12" s="17">
        <v>3.69300808143742E-3</v>
      </c>
      <c r="J12" s="17">
        <v>1.06084015782607E-2</v>
      </c>
      <c r="K12" s="17">
        <v>3.5064878646487198E-2</v>
      </c>
      <c r="L12" s="17">
        <v>8.5147283613708893E-2</v>
      </c>
      <c r="M12" s="17"/>
      <c r="N12" s="17">
        <v>5.2279566607767398E-2</v>
      </c>
      <c r="O12" s="17">
        <v>4.66564930847242E-2</v>
      </c>
      <c r="P12" s="17">
        <v>1.8450518499220799E-2</v>
      </c>
      <c r="Q12" s="17">
        <v>1.6942735463469399E-2</v>
      </c>
      <c r="R12" s="17">
        <v>2.7548736274133098E-3</v>
      </c>
      <c r="S12" s="17">
        <v>0</v>
      </c>
      <c r="T12" s="17">
        <v>6.4935986263067499E-2</v>
      </c>
      <c r="U12" s="17">
        <v>0</v>
      </c>
      <c r="V12" s="17">
        <v>0</v>
      </c>
      <c r="W12" s="17">
        <v>3.7087503813325401E-2</v>
      </c>
      <c r="X12" s="17">
        <v>0</v>
      </c>
      <c r="Y12" s="17">
        <v>0.14680012183561</v>
      </c>
      <c r="Z12" s="17">
        <v>0</v>
      </c>
      <c r="AA12" s="17">
        <v>2.7919401131143402E-2</v>
      </c>
      <c r="AB12" s="17">
        <v>0</v>
      </c>
      <c r="AC12" s="17">
        <v>0</v>
      </c>
      <c r="AD12" s="17">
        <v>0</v>
      </c>
      <c r="AE12" s="17">
        <v>0</v>
      </c>
      <c r="AF12" s="17">
        <v>0.17174248992184399</v>
      </c>
      <c r="AG12" s="17">
        <v>0</v>
      </c>
      <c r="AH12" s="17">
        <v>0</v>
      </c>
      <c r="AI12" s="17"/>
      <c r="AJ12" s="17">
        <v>1.55981363634557E-2</v>
      </c>
      <c r="AK12" s="17">
        <v>4.3502193640727597E-2</v>
      </c>
      <c r="AL12" s="17"/>
      <c r="AM12" s="17">
        <v>2.1262091686578201E-2</v>
      </c>
    </row>
    <row r="13" spans="2:39" x14ac:dyDescent="0.35">
      <c r="B13" s="18" t="s">
        <v>136</v>
      </c>
      <c r="C13" s="17">
        <v>2.9854787447642101E-3</v>
      </c>
      <c r="D13" s="17">
        <v>2.8639879763707999E-3</v>
      </c>
      <c r="E13" s="17">
        <v>7.5946602581828402E-4</v>
      </c>
      <c r="F13" s="17"/>
      <c r="G13" s="17">
        <v>1.16078365000145E-2</v>
      </c>
      <c r="H13" s="17">
        <v>8.8473692086024208E-3</v>
      </c>
      <c r="I13" s="17">
        <v>0</v>
      </c>
      <c r="J13" s="17">
        <v>2.03295015838514E-3</v>
      </c>
      <c r="K13" s="17">
        <v>0</v>
      </c>
      <c r="L13" s="17">
        <v>0</v>
      </c>
      <c r="M13" s="17"/>
      <c r="N13" s="17">
        <v>0</v>
      </c>
      <c r="O13" s="17">
        <v>0</v>
      </c>
      <c r="P13" s="17">
        <v>1.2483269367824099E-2</v>
      </c>
      <c r="Q13" s="17">
        <v>0</v>
      </c>
      <c r="R13" s="17">
        <v>0</v>
      </c>
      <c r="S13" s="17">
        <v>0</v>
      </c>
      <c r="T13" s="17">
        <v>0</v>
      </c>
      <c r="U13" s="17">
        <v>0</v>
      </c>
      <c r="V13" s="17">
        <v>0</v>
      </c>
      <c r="W13" s="17">
        <v>1.03043848157311E-2</v>
      </c>
      <c r="X13" s="17">
        <v>0</v>
      </c>
      <c r="Y13" s="17">
        <v>2.0614825062164999E-2</v>
      </c>
      <c r="Z13" s="17">
        <v>0</v>
      </c>
      <c r="AA13" s="17">
        <v>0</v>
      </c>
      <c r="AB13" s="17">
        <v>0</v>
      </c>
      <c r="AC13" s="17">
        <v>0</v>
      </c>
      <c r="AD13" s="17">
        <v>0</v>
      </c>
      <c r="AE13" s="17">
        <v>0</v>
      </c>
      <c r="AF13" s="17">
        <v>0</v>
      </c>
      <c r="AG13" s="17">
        <v>0</v>
      </c>
      <c r="AH13" s="17">
        <v>0</v>
      </c>
      <c r="AI13" s="17"/>
      <c r="AJ13" s="17">
        <v>2.3155044478378401E-3</v>
      </c>
      <c r="AK13" s="17">
        <v>3.4356351026393998E-3</v>
      </c>
      <c r="AL13" s="17"/>
      <c r="AM13" s="17">
        <v>5.3821327119805296E-3</v>
      </c>
    </row>
    <row r="14" spans="2:39" x14ac:dyDescent="0.35">
      <c r="B14" s="18" t="s">
        <v>62</v>
      </c>
      <c r="C14" s="17">
        <v>1.6256634659401699E-2</v>
      </c>
      <c r="D14" s="17">
        <v>2.2257238374433001E-2</v>
      </c>
      <c r="E14" s="17">
        <v>1.05150088547123E-2</v>
      </c>
      <c r="F14" s="17"/>
      <c r="G14" s="17">
        <v>1.28435788349379E-2</v>
      </c>
      <c r="H14" s="17">
        <v>6.6057996685931096E-3</v>
      </c>
      <c r="I14" s="17">
        <v>1.8039000253895699E-2</v>
      </c>
      <c r="J14" s="17">
        <v>1.60947302768122E-2</v>
      </c>
      <c r="K14" s="17">
        <v>3.0141542688710801E-2</v>
      </c>
      <c r="L14" s="17">
        <v>1.1552674532007E-2</v>
      </c>
      <c r="M14" s="17"/>
      <c r="N14" s="17">
        <v>0</v>
      </c>
      <c r="O14" s="17">
        <v>5.1469090771099402E-2</v>
      </c>
      <c r="P14" s="17">
        <v>1.52554638152291E-2</v>
      </c>
      <c r="Q14" s="17">
        <v>0</v>
      </c>
      <c r="R14" s="17">
        <v>0</v>
      </c>
      <c r="S14" s="17">
        <v>0</v>
      </c>
      <c r="T14" s="17">
        <v>1.24065933064687E-2</v>
      </c>
      <c r="U14" s="17">
        <v>8.0376005640697704E-2</v>
      </c>
      <c r="V14" s="17">
        <v>0</v>
      </c>
      <c r="W14" s="17">
        <v>7.5707864727100798E-3</v>
      </c>
      <c r="X14" s="17">
        <v>0</v>
      </c>
      <c r="Y14" s="17">
        <v>0</v>
      </c>
      <c r="Z14" s="17">
        <v>0</v>
      </c>
      <c r="AA14" s="17">
        <v>0</v>
      </c>
      <c r="AB14" s="17">
        <v>0</v>
      </c>
      <c r="AC14" s="17">
        <v>0</v>
      </c>
      <c r="AD14" s="17">
        <v>5.9401550724111303E-2</v>
      </c>
      <c r="AE14" s="17">
        <v>0</v>
      </c>
      <c r="AF14" s="17">
        <v>0</v>
      </c>
      <c r="AG14" s="17">
        <v>0</v>
      </c>
      <c r="AH14" s="17">
        <v>0</v>
      </c>
      <c r="AI14" s="17"/>
      <c r="AJ14" s="17">
        <v>4.5620415504737796E-3</v>
      </c>
      <c r="AK14" s="17">
        <v>2.0372873003951901E-2</v>
      </c>
      <c r="AL14" s="17"/>
      <c r="AM14" s="17">
        <v>1.2874785191470501E-2</v>
      </c>
    </row>
    <row r="15" spans="2:39" x14ac:dyDescent="0.35">
      <c r="B15" s="18" t="s">
        <v>137</v>
      </c>
      <c r="C15" s="21">
        <v>0.72868964101229705</v>
      </c>
      <c r="D15" s="21">
        <v>0.72432889211754103</v>
      </c>
      <c r="E15" s="21">
        <v>0.73426532883182904</v>
      </c>
      <c r="F15" s="21"/>
      <c r="G15" s="21">
        <v>0.78458569668964095</v>
      </c>
      <c r="H15" s="21">
        <v>0.74903034395504597</v>
      </c>
      <c r="I15" s="21">
        <v>0.70185858151629099</v>
      </c>
      <c r="J15" s="21">
        <v>0.74437313558978402</v>
      </c>
      <c r="K15" s="21">
        <v>0.75741085178329204</v>
      </c>
      <c r="L15" s="21">
        <v>0.66513200913996395</v>
      </c>
      <c r="M15" s="21"/>
      <c r="N15" s="21">
        <v>0.68209833308856405</v>
      </c>
      <c r="O15" s="21">
        <v>0.62191962293040004</v>
      </c>
      <c r="P15" s="21">
        <v>0.78840486290023803</v>
      </c>
      <c r="Q15" s="21">
        <v>0.755279446554322</v>
      </c>
      <c r="R15" s="21">
        <v>0.77686967579941102</v>
      </c>
      <c r="S15" s="21">
        <v>0.90928466449245804</v>
      </c>
      <c r="T15" s="21">
        <v>0.76406840086611205</v>
      </c>
      <c r="U15" s="21">
        <v>0.72017191483909204</v>
      </c>
      <c r="V15" s="21">
        <v>0.71225080704181698</v>
      </c>
      <c r="W15" s="21">
        <v>0.67798939245174095</v>
      </c>
      <c r="X15" s="21">
        <v>0.92810776772017201</v>
      </c>
      <c r="Y15" s="21">
        <v>0.68340236011448496</v>
      </c>
      <c r="Z15" s="21">
        <v>0.61646582194105504</v>
      </c>
      <c r="AA15" s="21">
        <v>0.80220131781711501</v>
      </c>
      <c r="AB15" s="21">
        <v>0.84760843491892401</v>
      </c>
      <c r="AC15" s="21">
        <v>0.77829102427880603</v>
      </c>
      <c r="AD15" s="21">
        <v>0.86049313747764899</v>
      </c>
      <c r="AE15" s="21">
        <v>0.69860701368987099</v>
      </c>
      <c r="AF15" s="21">
        <v>0.82825751007815596</v>
      </c>
      <c r="AG15" s="21">
        <v>0.47815035611717699</v>
      </c>
      <c r="AH15" s="21">
        <v>0.57967926400533598</v>
      </c>
      <c r="AI15" s="21"/>
      <c r="AJ15" s="21">
        <v>0.77130435682887</v>
      </c>
      <c r="AK15" s="21">
        <v>0.70935613554204402</v>
      </c>
      <c r="AL15" s="21"/>
      <c r="AM15" s="21">
        <v>0.77459733798772601</v>
      </c>
    </row>
    <row r="16" spans="2:39" x14ac:dyDescent="0.35">
      <c r="B16" s="18" t="s">
        <v>138</v>
      </c>
      <c r="C16" s="21">
        <v>3.6333594810127802E-2</v>
      </c>
      <c r="D16" s="21">
        <v>6.6134757395156701E-2</v>
      </c>
      <c r="E16" s="21">
        <v>5.3014264878797996E-3</v>
      </c>
      <c r="F16" s="21"/>
      <c r="G16" s="21">
        <v>3.7528073402680197E-2</v>
      </c>
      <c r="H16" s="21">
        <v>4.8271725388031199E-2</v>
      </c>
      <c r="I16" s="21">
        <v>3.69300808143742E-3</v>
      </c>
      <c r="J16" s="21">
        <v>1.26413517366458E-2</v>
      </c>
      <c r="K16" s="21">
        <v>3.5064878646487198E-2</v>
      </c>
      <c r="L16" s="21">
        <v>8.5147283613708893E-2</v>
      </c>
      <c r="M16" s="21"/>
      <c r="N16" s="21">
        <v>5.2279566607767398E-2</v>
      </c>
      <c r="O16" s="21">
        <v>4.66564930847242E-2</v>
      </c>
      <c r="P16" s="21">
        <v>3.0933787867044898E-2</v>
      </c>
      <c r="Q16" s="21">
        <v>1.6942735463469399E-2</v>
      </c>
      <c r="R16" s="21">
        <v>2.7548736274133098E-3</v>
      </c>
      <c r="S16" s="21">
        <v>0</v>
      </c>
      <c r="T16" s="21">
        <v>6.4935986263067499E-2</v>
      </c>
      <c r="U16" s="21">
        <v>0</v>
      </c>
      <c r="V16" s="21">
        <v>0</v>
      </c>
      <c r="W16" s="21">
        <v>4.7391888629056501E-2</v>
      </c>
      <c r="X16" s="21">
        <v>0</v>
      </c>
      <c r="Y16" s="21">
        <v>0.167414946897775</v>
      </c>
      <c r="Z16" s="21">
        <v>0</v>
      </c>
      <c r="AA16" s="21">
        <v>2.7919401131143402E-2</v>
      </c>
      <c r="AB16" s="21">
        <v>0</v>
      </c>
      <c r="AC16" s="21">
        <v>0</v>
      </c>
      <c r="AD16" s="21">
        <v>0</v>
      </c>
      <c r="AE16" s="21">
        <v>0</v>
      </c>
      <c r="AF16" s="21">
        <v>0.17174248992184399</v>
      </c>
      <c r="AG16" s="21">
        <v>0</v>
      </c>
      <c r="AH16" s="21">
        <v>0</v>
      </c>
      <c r="AI16" s="21"/>
      <c r="AJ16" s="21">
        <v>1.7913640811293499E-2</v>
      </c>
      <c r="AK16" s="21">
        <v>4.6937828743367001E-2</v>
      </c>
      <c r="AL16" s="21"/>
      <c r="AM16" s="21">
        <v>2.6644224398558701E-2</v>
      </c>
    </row>
    <row r="17" spans="2:39" x14ac:dyDescent="0.35">
      <c r="B17" s="18" t="s">
        <v>139</v>
      </c>
      <c r="C17" s="22">
        <v>0.69235604620216895</v>
      </c>
      <c r="D17" s="22">
        <v>0.65819413472238397</v>
      </c>
      <c r="E17" s="22">
        <v>0.72896390234394903</v>
      </c>
      <c r="F17" s="22"/>
      <c r="G17" s="22">
        <v>0.74705762328696101</v>
      </c>
      <c r="H17" s="22">
        <v>0.70075861856701505</v>
      </c>
      <c r="I17" s="22">
        <v>0.69816557343485397</v>
      </c>
      <c r="J17" s="22">
        <v>0.73173178385313797</v>
      </c>
      <c r="K17" s="22">
        <v>0.72234597313680504</v>
      </c>
      <c r="L17" s="22">
        <v>0.57998472552625502</v>
      </c>
      <c r="M17" s="22"/>
      <c r="N17" s="22">
        <v>0.62981876648079704</v>
      </c>
      <c r="O17" s="22">
        <v>0.57526312984567596</v>
      </c>
      <c r="P17" s="22">
        <v>0.757471075033194</v>
      </c>
      <c r="Q17" s="22">
        <v>0.73833671109085297</v>
      </c>
      <c r="R17" s="22">
        <v>0.77411480217199802</v>
      </c>
      <c r="S17" s="22">
        <v>0.90928466449245804</v>
      </c>
      <c r="T17" s="22">
        <v>0.69913241460304498</v>
      </c>
      <c r="U17" s="22">
        <v>0.72017191483909204</v>
      </c>
      <c r="V17" s="22">
        <v>0.71225080704181698</v>
      </c>
      <c r="W17" s="22">
        <v>0.63059750382268398</v>
      </c>
      <c r="X17" s="22">
        <v>0.92810776772017201</v>
      </c>
      <c r="Y17" s="22">
        <v>0.51598741321671004</v>
      </c>
      <c r="Z17" s="22">
        <v>0.61646582194105504</v>
      </c>
      <c r="AA17" s="22">
        <v>0.77428191668597202</v>
      </c>
      <c r="AB17" s="22">
        <v>0.84760843491892401</v>
      </c>
      <c r="AC17" s="22">
        <v>0.77829102427880603</v>
      </c>
      <c r="AD17" s="22">
        <v>0.86049313747764899</v>
      </c>
      <c r="AE17" s="22">
        <v>0.69860701368987099</v>
      </c>
      <c r="AF17" s="22">
        <v>0.65651502015631202</v>
      </c>
      <c r="AG17" s="22">
        <v>0.47815035611717699</v>
      </c>
      <c r="AH17" s="22">
        <v>0.57967926400533598</v>
      </c>
      <c r="AI17" s="22"/>
      <c r="AJ17" s="22">
        <v>0.75339071601757701</v>
      </c>
      <c r="AK17" s="22">
        <v>0.66241830679867697</v>
      </c>
      <c r="AL17" s="22"/>
      <c r="AM17" s="22">
        <v>0.74795311358916705</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1072</v>
      </c>
      <c r="D7" s="10">
        <v>551</v>
      </c>
      <c r="E7" s="10">
        <v>519</v>
      </c>
      <c r="F7" s="10"/>
      <c r="G7" s="10">
        <v>170</v>
      </c>
      <c r="H7" s="10">
        <v>206</v>
      </c>
      <c r="I7" s="10">
        <v>221</v>
      </c>
      <c r="J7" s="10">
        <v>257</v>
      </c>
      <c r="K7" s="10">
        <v>149</v>
      </c>
      <c r="L7" s="10">
        <v>69</v>
      </c>
      <c r="M7" s="10"/>
      <c r="N7" s="10">
        <v>44</v>
      </c>
      <c r="O7" s="10">
        <v>210</v>
      </c>
      <c r="P7" s="10">
        <v>166</v>
      </c>
      <c r="Q7" s="10">
        <v>81</v>
      </c>
      <c r="R7" s="10">
        <v>124</v>
      </c>
      <c r="S7" s="10">
        <v>15</v>
      </c>
      <c r="T7" s="10">
        <v>121</v>
      </c>
      <c r="U7" s="10">
        <v>20</v>
      </c>
      <c r="V7" s="10">
        <v>26</v>
      </c>
      <c r="W7" s="10">
        <v>98</v>
      </c>
      <c r="X7" s="10">
        <v>15</v>
      </c>
      <c r="Y7" s="10">
        <v>25</v>
      </c>
      <c r="Z7" s="10">
        <v>24</v>
      </c>
      <c r="AA7" s="10">
        <v>21</v>
      </c>
      <c r="AB7" s="10">
        <v>19</v>
      </c>
      <c r="AC7" s="10">
        <v>20</v>
      </c>
      <c r="AD7" s="10">
        <v>18</v>
      </c>
      <c r="AE7" s="10">
        <v>3</v>
      </c>
      <c r="AF7" s="10">
        <v>7</v>
      </c>
      <c r="AG7" s="10">
        <v>6</v>
      </c>
      <c r="AH7" s="10">
        <v>5</v>
      </c>
      <c r="AI7" s="10"/>
      <c r="AJ7" s="10">
        <v>508</v>
      </c>
      <c r="AK7" s="10">
        <v>537</v>
      </c>
      <c r="AL7" s="10"/>
      <c r="AM7" s="10">
        <v>580</v>
      </c>
    </row>
    <row r="8" spans="2:39" ht="30" customHeight="1" x14ac:dyDescent="0.35">
      <c r="B8" s="11" t="s">
        <v>20</v>
      </c>
      <c r="C8" s="11">
        <v>1072</v>
      </c>
      <c r="D8" s="11">
        <v>526</v>
      </c>
      <c r="E8" s="11">
        <v>544</v>
      </c>
      <c r="F8" s="11"/>
      <c r="G8" s="11">
        <v>110</v>
      </c>
      <c r="H8" s="11">
        <v>173</v>
      </c>
      <c r="I8" s="11">
        <v>212</v>
      </c>
      <c r="J8" s="11">
        <v>193</v>
      </c>
      <c r="K8" s="11">
        <v>188</v>
      </c>
      <c r="L8" s="11">
        <v>196</v>
      </c>
      <c r="M8" s="11"/>
      <c r="N8" s="11">
        <v>53</v>
      </c>
      <c r="O8" s="11">
        <v>199</v>
      </c>
      <c r="P8" s="11">
        <v>134</v>
      </c>
      <c r="Q8" s="11">
        <v>84</v>
      </c>
      <c r="R8" s="11">
        <v>124</v>
      </c>
      <c r="S8" s="11">
        <v>11</v>
      </c>
      <c r="T8" s="11">
        <v>118</v>
      </c>
      <c r="U8" s="11">
        <v>23</v>
      </c>
      <c r="V8" s="11">
        <v>34</v>
      </c>
      <c r="W8" s="11">
        <v>108</v>
      </c>
      <c r="X8" s="11">
        <v>26</v>
      </c>
      <c r="Y8" s="11">
        <v>20</v>
      </c>
      <c r="Z8" s="11">
        <v>27</v>
      </c>
      <c r="AA8" s="11">
        <v>21</v>
      </c>
      <c r="AB8" s="11">
        <v>22</v>
      </c>
      <c r="AC8" s="11">
        <v>13</v>
      </c>
      <c r="AD8" s="11">
        <v>17</v>
      </c>
      <c r="AE8" s="11">
        <v>8</v>
      </c>
      <c r="AF8" s="11">
        <v>19</v>
      </c>
      <c r="AG8" s="11">
        <v>4</v>
      </c>
      <c r="AH8" s="11">
        <v>3</v>
      </c>
      <c r="AI8" s="11"/>
      <c r="AJ8" s="11">
        <v>348</v>
      </c>
      <c r="AK8" s="11">
        <v>697</v>
      </c>
      <c r="AL8" s="11"/>
      <c r="AM8" s="11">
        <v>518</v>
      </c>
    </row>
    <row r="9" spans="2:39" x14ac:dyDescent="0.35">
      <c r="B9" s="18" t="s">
        <v>132</v>
      </c>
      <c r="C9" s="17">
        <v>0.23665493122551001</v>
      </c>
      <c r="D9" s="17">
        <v>0.26664825920933999</v>
      </c>
      <c r="E9" s="17">
        <v>0.208525736313106</v>
      </c>
      <c r="F9" s="17"/>
      <c r="G9" s="17">
        <v>0.30093559807932801</v>
      </c>
      <c r="H9" s="17">
        <v>0.211687261294461</v>
      </c>
      <c r="I9" s="17">
        <v>0.21895982726570601</v>
      </c>
      <c r="J9" s="17">
        <v>0.26779653167713902</v>
      </c>
      <c r="K9" s="17">
        <v>0.253902016434636</v>
      </c>
      <c r="L9" s="17">
        <v>0.19423375401428</v>
      </c>
      <c r="M9" s="17"/>
      <c r="N9" s="17">
        <v>0.28660605933654598</v>
      </c>
      <c r="O9" s="17">
        <v>0.17770121584402199</v>
      </c>
      <c r="P9" s="17">
        <v>0.24660929027438699</v>
      </c>
      <c r="Q9" s="17">
        <v>0.23213204006690299</v>
      </c>
      <c r="R9" s="17">
        <v>0.28219182867611498</v>
      </c>
      <c r="S9" s="17">
        <v>0.40710980353550602</v>
      </c>
      <c r="T9" s="17">
        <v>0.21816564019217899</v>
      </c>
      <c r="U9" s="17">
        <v>0.41309908519778299</v>
      </c>
      <c r="V9" s="17">
        <v>0.29175600329516099</v>
      </c>
      <c r="W9" s="17">
        <v>0.217263575129579</v>
      </c>
      <c r="X9" s="17">
        <v>0.22501294837291699</v>
      </c>
      <c r="Y9" s="17">
        <v>0.25184169776972598</v>
      </c>
      <c r="Z9" s="17">
        <v>0.23557573077360899</v>
      </c>
      <c r="AA9" s="17">
        <v>0.13233550123843801</v>
      </c>
      <c r="AB9" s="17">
        <v>0.26661709579411003</v>
      </c>
      <c r="AC9" s="17">
        <v>0.378721423099175</v>
      </c>
      <c r="AD9" s="17">
        <v>0.31733716603961398</v>
      </c>
      <c r="AE9" s="17">
        <v>0.41021752798031502</v>
      </c>
      <c r="AF9" s="17">
        <v>0</v>
      </c>
      <c r="AG9" s="17">
        <v>0.37584065557503699</v>
      </c>
      <c r="AH9" s="17">
        <v>0.18580657983621099</v>
      </c>
      <c r="AI9" s="17"/>
      <c r="AJ9" s="17">
        <v>0.234492965997294</v>
      </c>
      <c r="AK9" s="17">
        <v>0.24061845317443001</v>
      </c>
      <c r="AL9" s="17"/>
      <c r="AM9" s="17">
        <v>0.25883233883120998</v>
      </c>
    </row>
    <row r="10" spans="2:39" x14ac:dyDescent="0.35">
      <c r="B10" s="18" t="s">
        <v>133</v>
      </c>
      <c r="C10" s="17">
        <v>0.44601474377643402</v>
      </c>
      <c r="D10" s="17">
        <v>0.432274034415012</v>
      </c>
      <c r="E10" s="17">
        <v>0.45962248475230399</v>
      </c>
      <c r="F10" s="17"/>
      <c r="G10" s="17">
        <v>0.46435746798552102</v>
      </c>
      <c r="H10" s="17">
        <v>0.47038337608672298</v>
      </c>
      <c r="I10" s="17">
        <v>0.466548817905241</v>
      </c>
      <c r="J10" s="17">
        <v>0.375902922815122</v>
      </c>
      <c r="K10" s="17">
        <v>0.46134984736139201</v>
      </c>
      <c r="L10" s="17">
        <v>0.44636101062290801</v>
      </c>
      <c r="M10" s="17"/>
      <c r="N10" s="17">
        <v>0.44392917159704198</v>
      </c>
      <c r="O10" s="17">
        <v>0.39269940686565502</v>
      </c>
      <c r="P10" s="17">
        <v>0.51905699980781095</v>
      </c>
      <c r="Q10" s="17">
        <v>0.49205121660613699</v>
      </c>
      <c r="R10" s="17">
        <v>0.46156532775430498</v>
      </c>
      <c r="S10" s="17">
        <v>0.41157002376090401</v>
      </c>
      <c r="T10" s="17">
        <v>0.49741258307189901</v>
      </c>
      <c r="U10" s="17">
        <v>0.32579723004769201</v>
      </c>
      <c r="V10" s="17">
        <v>0.32338838404949699</v>
      </c>
      <c r="W10" s="17">
        <v>0.44804732091363297</v>
      </c>
      <c r="X10" s="17">
        <v>0.51966800603824903</v>
      </c>
      <c r="Y10" s="17">
        <v>0.35349469672699702</v>
      </c>
      <c r="Z10" s="17">
        <v>0.36176955248776399</v>
      </c>
      <c r="AA10" s="17">
        <v>0.444897999328494</v>
      </c>
      <c r="AB10" s="17">
        <v>0.52712333668663303</v>
      </c>
      <c r="AC10" s="17">
        <v>0.36119979129313901</v>
      </c>
      <c r="AD10" s="17">
        <v>0.445794039217627</v>
      </c>
      <c r="AE10" s="17">
        <v>0.28838948570955503</v>
      </c>
      <c r="AF10" s="17">
        <v>0.48082492248998199</v>
      </c>
      <c r="AG10" s="17">
        <v>0.231648426458647</v>
      </c>
      <c r="AH10" s="17">
        <v>0.42032073599466402</v>
      </c>
      <c r="AI10" s="17"/>
      <c r="AJ10" s="17">
        <v>0.48684906075758999</v>
      </c>
      <c r="AK10" s="17">
        <v>0.42578646464872399</v>
      </c>
      <c r="AL10" s="17"/>
      <c r="AM10" s="17">
        <v>0.45660272728203799</v>
      </c>
    </row>
    <row r="11" spans="2:39" x14ac:dyDescent="0.35">
      <c r="B11" s="18" t="s">
        <v>134</v>
      </c>
      <c r="C11" s="17">
        <v>0.26039223808649797</v>
      </c>
      <c r="D11" s="17">
        <v>0.248071782854628</v>
      </c>
      <c r="E11" s="17">
        <v>0.27325786977583899</v>
      </c>
      <c r="F11" s="17"/>
      <c r="G11" s="17">
        <v>0.185545067766232</v>
      </c>
      <c r="H11" s="17">
        <v>0.29302034724961201</v>
      </c>
      <c r="I11" s="17">
        <v>0.28479709179444401</v>
      </c>
      <c r="J11" s="17">
        <v>0.30410991644526902</v>
      </c>
      <c r="K11" s="17">
        <v>0.23013574864151101</v>
      </c>
      <c r="L11" s="17">
        <v>0.233329429394528</v>
      </c>
      <c r="M11" s="17"/>
      <c r="N11" s="17">
        <v>0.217185202458645</v>
      </c>
      <c r="O11" s="17">
        <v>0.352129537096807</v>
      </c>
      <c r="P11" s="17">
        <v>0.19906830393174399</v>
      </c>
      <c r="Q11" s="17">
        <v>0.25887400786349102</v>
      </c>
      <c r="R11" s="17">
        <v>0.21325892632469901</v>
      </c>
      <c r="S11" s="17">
        <v>0.141374229165038</v>
      </c>
      <c r="T11" s="17">
        <v>0.221308841822144</v>
      </c>
      <c r="U11" s="17">
        <v>0.14547944296353499</v>
      </c>
      <c r="V11" s="17">
        <v>0.38485561265534202</v>
      </c>
      <c r="W11" s="17">
        <v>0.21271497620822599</v>
      </c>
      <c r="X11" s="17">
        <v>0.255319045588834</v>
      </c>
      <c r="Y11" s="17">
        <v>0.36796949762091802</v>
      </c>
      <c r="Z11" s="17">
        <v>0.40265471673862702</v>
      </c>
      <c r="AA11" s="17">
        <v>0.32345336563892502</v>
      </c>
      <c r="AB11" s="17">
        <v>0.206259567519256</v>
      </c>
      <c r="AC11" s="17">
        <v>0.20247757209660699</v>
      </c>
      <c r="AD11" s="17">
        <v>0.177467244018648</v>
      </c>
      <c r="AE11" s="17">
        <v>0.30139298631012901</v>
      </c>
      <c r="AF11" s="17">
        <v>0.34743258758817402</v>
      </c>
      <c r="AG11" s="17">
        <v>0.39251091796631599</v>
      </c>
      <c r="AH11" s="17">
        <v>0.39387268416912502</v>
      </c>
      <c r="AI11" s="17"/>
      <c r="AJ11" s="17">
        <v>0.24739051928761499</v>
      </c>
      <c r="AK11" s="17">
        <v>0.26398686728384602</v>
      </c>
      <c r="AL11" s="17"/>
      <c r="AM11" s="17">
        <v>0.229682763962825</v>
      </c>
    </row>
    <row r="12" spans="2:39" x14ac:dyDescent="0.35">
      <c r="B12" s="18" t="s">
        <v>135</v>
      </c>
      <c r="C12" s="17">
        <v>1.32097048635816E-2</v>
      </c>
      <c r="D12" s="17">
        <v>1.49366953257825E-2</v>
      </c>
      <c r="E12" s="17">
        <v>1.15885221099205E-2</v>
      </c>
      <c r="F12" s="17"/>
      <c r="G12" s="17">
        <v>2.0559807950819901E-2</v>
      </c>
      <c r="H12" s="17">
        <v>1.1849920814486501E-2</v>
      </c>
      <c r="I12" s="17">
        <v>1.06550332003664E-2</v>
      </c>
      <c r="J12" s="17">
        <v>4.6813078044834599E-3</v>
      </c>
      <c r="K12" s="17">
        <v>3.3983128150659701E-3</v>
      </c>
      <c r="L12" s="17">
        <v>3.09077132834298E-2</v>
      </c>
      <c r="M12" s="17"/>
      <c r="N12" s="17">
        <v>0</v>
      </c>
      <c r="O12" s="17">
        <v>6.3422678231354101E-3</v>
      </c>
      <c r="P12" s="17">
        <v>9.2558665455781293E-3</v>
      </c>
      <c r="Q12" s="17">
        <v>1.6942735463469399E-2</v>
      </c>
      <c r="R12" s="17">
        <v>3.5721889467969503E-2</v>
      </c>
      <c r="S12" s="17">
        <v>3.9945943538552797E-2</v>
      </c>
      <c r="T12" s="17">
        <v>1.64051442788146E-2</v>
      </c>
      <c r="U12" s="17">
        <v>3.5248236150292697E-2</v>
      </c>
      <c r="V12" s="17">
        <v>0</v>
      </c>
      <c r="W12" s="17">
        <v>0</v>
      </c>
      <c r="X12" s="17">
        <v>0</v>
      </c>
      <c r="Y12" s="17">
        <v>2.66941078823595E-2</v>
      </c>
      <c r="Z12" s="17">
        <v>0</v>
      </c>
      <c r="AA12" s="17">
        <v>9.9313133794142902E-2</v>
      </c>
      <c r="AB12" s="17">
        <v>0</v>
      </c>
      <c r="AC12" s="17">
        <v>0</v>
      </c>
      <c r="AD12" s="17">
        <v>0</v>
      </c>
      <c r="AE12" s="17">
        <v>0</v>
      </c>
      <c r="AF12" s="17">
        <v>0</v>
      </c>
      <c r="AG12" s="17">
        <v>0</v>
      </c>
      <c r="AH12" s="17">
        <v>0</v>
      </c>
      <c r="AI12" s="17"/>
      <c r="AJ12" s="17">
        <v>1.81628102590628E-2</v>
      </c>
      <c r="AK12" s="17">
        <v>1.12484155575404E-2</v>
      </c>
      <c r="AL12" s="17"/>
      <c r="AM12" s="17">
        <v>1.7360184286899401E-2</v>
      </c>
    </row>
    <row r="13" spans="2:39" x14ac:dyDescent="0.35">
      <c r="B13" s="18" t="s">
        <v>136</v>
      </c>
      <c r="C13" s="17">
        <v>1.5297335169834701E-2</v>
      </c>
      <c r="D13" s="17">
        <v>1.3627070315312999E-2</v>
      </c>
      <c r="E13" s="17">
        <v>1.46137680308612E-2</v>
      </c>
      <c r="F13" s="17"/>
      <c r="G13" s="17">
        <v>1.16078365000145E-2</v>
      </c>
      <c r="H13" s="17">
        <v>6.4532948861245904E-3</v>
      </c>
      <c r="I13" s="17">
        <v>0</v>
      </c>
      <c r="J13" s="17">
        <v>1.44541253777481E-2</v>
      </c>
      <c r="K13" s="17">
        <v>1.73194734137356E-2</v>
      </c>
      <c r="L13" s="17">
        <v>4.0662193610872303E-2</v>
      </c>
      <c r="M13" s="17"/>
      <c r="N13" s="17">
        <v>0</v>
      </c>
      <c r="O13" s="17">
        <v>7.9402670149046808E-3</v>
      </c>
      <c r="P13" s="17">
        <v>1.2483269367824099E-2</v>
      </c>
      <c r="Q13" s="17">
        <v>0</v>
      </c>
      <c r="R13" s="17">
        <v>0</v>
      </c>
      <c r="S13" s="17">
        <v>0</v>
      </c>
      <c r="T13" s="17">
        <v>0</v>
      </c>
      <c r="U13" s="17">
        <v>0</v>
      </c>
      <c r="V13" s="17">
        <v>0</v>
      </c>
      <c r="W13" s="17">
        <v>9.1433532545938598E-2</v>
      </c>
      <c r="X13" s="17">
        <v>0</v>
      </c>
      <c r="Y13" s="17">
        <v>0</v>
      </c>
      <c r="Z13" s="17">
        <v>0</v>
      </c>
      <c r="AA13" s="17">
        <v>0</v>
      </c>
      <c r="AB13" s="17">
        <v>0</v>
      </c>
      <c r="AC13" s="17">
        <v>0</v>
      </c>
      <c r="AD13" s="17">
        <v>0</v>
      </c>
      <c r="AE13" s="17">
        <v>0</v>
      </c>
      <c r="AF13" s="17">
        <v>0.17174248992184399</v>
      </c>
      <c r="AG13" s="17">
        <v>0</v>
      </c>
      <c r="AH13" s="17">
        <v>0</v>
      </c>
      <c r="AI13" s="17"/>
      <c r="AJ13" s="17">
        <v>1.12820297731576E-3</v>
      </c>
      <c r="AK13" s="17">
        <v>2.29643165939123E-2</v>
      </c>
      <c r="AL13" s="17"/>
      <c r="AM13" s="17">
        <v>5.3821327119805296E-3</v>
      </c>
    </row>
    <row r="14" spans="2:39" x14ac:dyDescent="0.35">
      <c r="B14" s="18" t="s">
        <v>62</v>
      </c>
      <c r="C14" s="17">
        <v>2.8431046878142099E-2</v>
      </c>
      <c r="D14" s="17">
        <v>2.44421578799244E-2</v>
      </c>
      <c r="E14" s="17">
        <v>3.2391619017969303E-2</v>
      </c>
      <c r="F14" s="17"/>
      <c r="G14" s="17">
        <v>1.69942217180848E-2</v>
      </c>
      <c r="H14" s="17">
        <v>6.6057996685931096E-3</v>
      </c>
      <c r="I14" s="17">
        <v>1.9039229834242902E-2</v>
      </c>
      <c r="J14" s="17">
        <v>3.3055195880238898E-2</v>
      </c>
      <c r="K14" s="17">
        <v>3.38946013336597E-2</v>
      </c>
      <c r="L14" s="17">
        <v>5.4505899073982303E-2</v>
      </c>
      <c r="M14" s="17"/>
      <c r="N14" s="17">
        <v>5.2279566607767398E-2</v>
      </c>
      <c r="O14" s="17">
        <v>6.3187305355475801E-2</v>
      </c>
      <c r="P14" s="17">
        <v>1.35262700726559E-2</v>
      </c>
      <c r="Q14" s="17">
        <v>0</v>
      </c>
      <c r="R14" s="17">
        <v>7.2620277769121196E-3</v>
      </c>
      <c r="S14" s="17">
        <v>0</v>
      </c>
      <c r="T14" s="17">
        <v>4.6707790634963102E-2</v>
      </c>
      <c r="U14" s="17">
        <v>8.0376005640697704E-2</v>
      </c>
      <c r="V14" s="17">
        <v>0</v>
      </c>
      <c r="W14" s="17">
        <v>3.0540595202622398E-2</v>
      </c>
      <c r="X14" s="17">
        <v>0</v>
      </c>
      <c r="Y14" s="17">
        <v>0</v>
      </c>
      <c r="Z14" s="17">
        <v>0</v>
      </c>
      <c r="AA14" s="17">
        <v>0</v>
      </c>
      <c r="AB14" s="17">
        <v>0</v>
      </c>
      <c r="AC14" s="17">
        <v>5.7601213511079399E-2</v>
      </c>
      <c r="AD14" s="17">
        <v>5.9401550724111303E-2</v>
      </c>
      <c r="AE14" s="17">
        <v>0</v>
      </c>
      <c r="AF14" s="17">
        <v>0</v>
      </c>
      <c r="AG14" s="17">
        <v>0</v>
      </c>
      <c r="AH14" s="17">
        <v>0</v>
      </c>
      <c r="AI14" s="17"/>
      <c r="AJ14" s="17">
        <v>1.19764407211216E-2</v>
      </c>
      <c r="AK14" s="17">
        <v>3.53954827415476E-2</v>
      </c>
      <c r="AL14" s="17"/>
      <c r="AM14" s="17">
        <v>3.2139852925047799E-2</v>
      </c>
    </row>
    <row r="15" spans="2:39" x14ac:dyDescent="0.35">
      <c r="B15" s="18" t="s">
        <v>137</v>
      </c>
      <c r="C15" s="21">
        <v>0.68266967500194398</v>
      </c>
      <c r="D15" s="21">
        <v>0.69892229362435199</v>
      </c>
      <c r="E15" s="21">
        <v>0.66814822106541005</v>
      </c>
      <c r="F15" s="21"/>
      <c r="G15" s="21">
        <v>0.76529306606484804</v>
      </c>
      <c r="H15" s="21">
        <v>0.68207063738118401</v>
      </c>
      <c r="I15" s="21">
        <v>0.68550864517094701</v>
      </c>
      <c r="J15" s="21">
        <v>0.64369945449226096</v>
      </c>
      <c r="K15" s="21">
        <v>0.71525186379602701</v>
      </c>
      <c r="L15" s="21">
        <v>0.64059476463718801</v>
      </c>
      <c r="M15" s="21"/>
      <c r="N15" s="21">
        <v>0.73053523093358796</v>
      </c>
      <c r="O15" s="21">
        <v>0.57040062270967695</v>
      </c>
      <c r="P15" s="21">
        <v>0.765666290082198</v>
      </c>
      <c r="Q15" s="21">
        <v>0.72418325667303995</v>
      </c>
      <c r="R15" s="21">
        <v>0.74375715643041895</v>
      </c>
      <c r="S15" s="21">
        <v>0.81867982729640898</v>
      </c>
      <c r="T15" s="21">
        <v>0.71557822326407805</v>
      </c>
      <c r="U15" s="21">
        <v>0.73889631524547394</v>
      </c>
      <c r="V15" s="21">
        <v>0.61514438734465804</v>
      </c>
      <c r="W15" s="21">
        <v>0.66531089604321303</v>
      </c>
      <c r="X15" s="21">
        <v>0.744680954411166</v>
      </c>
      <c r="Y15" s="21">
        <v>0.60533639449672305</v>
      </c>
      <c r="Z15" s="21">
        <v>0.59734528326137304</v>
      </c>
      <c r="AA15" s="21">
        <v>0.57723350056693201</v>
      </c>
      <c r="AB15" s="21">
        <v>0.793740432480744</v>
      </c>
      <c r="AC15" s="21">
        <v>0.73992121439231395</v>
      </c>
      <c r="AD15" s="21">
        <v>0.76313120525724099</v>
      </c>
      <c r="AE15" s="21">
        <v>0.69860701368987099</v>
      </c>
      <c r="AF15" s="21">
        <v>0.48082492248998199</v>
      </c>
      <c r="AG15" s="21">
        <v>0.60748908203368401</v>
      </c>
      <c r="AH15" s="21">
        <v>0.60612731583087498</v>
      </c>
      <c r="AI15" s="21"/>
      <c r="AJ15" s="21">
        <v>0.72134202675488401</v>
      </c>
      <c r="AK15" s="21">
        <v>0.66640491782315403</v>
      </c>
      <c r="AL15" s="21"/>
      <c r="AM15" s="21">
        <v>0.71543506611324803</v>
      </c>
    </row>
    <row r="16" spans="2:39" x14ac:dyDescent="0.35">
      <c r="B16" s="18" t="s">
        <v>138</v>
      </c>
      <c r="C16" s="21">
        <v>2.8507040033416298E-2</v>
      </c>
      <c r="D16" s="21">
        <v>2.8563765641095501E-2</v>
      </c>
      <c r="E16" s="21">
        <v>2.6202290140781698E-2</v>
      </c>
      <c r="F16" s="21"/>
      <c r="G16" s="21">
        <v>3.21676444508344E-2</v>
      </c>
      <c r="H16" s="21">
        <v>1.8303215700611102E-2</v>
      </c>
      <c r="I16" s="21">
        <v>1.06550332003664E-2</v>
      </c>
      <c r="J16" s="21">
        <v>1.9135433182231501E-2</v>
      </c>
      <c r="K16" s="21">
        <v>2.0717786228801601E-2</v>
      </c>
      <c r="L16" s="21">
        <v>7.1569906894302204E-2</v>
      </c>
      <c r="M16" s="21"/>
      <c r="N16" s="21">
        <v>0</v>
      </c>
      <c r="O16" s="21">
        <v>1.42825348380401E-2</v>
      </c>
      <c r="P16" s="21">
        <v>2.1739135913402301E-2</v>
      </c>
      <c r="Q16" s="21">
        <v>1.6942735463469399E-2</v>
      </c>
      <c r="R16" s="21">
        <v>3.5721889467969503E-2</v>
      </c>
      <c r="S16" s="21">
        <v>3.9945943538552797E-2</v>
      </c>
      <c r="T16" s="21">
        <v>1.64051442788146E-2</v>
      </c>
      <c r="U16" s="21">
        <v>3.5248236150292697E-2</v>
      </c>
      <c r="V16" s="21">
        <v>0</v>
      </c>
      <c r="W16" s="21">
        <v>9.1433532545938598E-2</v>
      </c>
      <c r="X16" s="21">
        <v>0</v>
      </c>
      <c r="Y16" s="21">
        <v>2.66941078823595E-2</v>
      </c>
      <c r="Z16" s="21">
        <v>0</v>
      </c>
      <c r="AA16" s="21">
        <v>9.9313133794142902E-2</v>
      </c>
      <c r="AB16" s="21">
        <v>0</v>
      </c>
      <c r="AC16" s="21">
        <v>0</v>
      </c>
      <c r="AD16" s="21">
        <v>0</v>
      </c>
      <c r="AE16" s="21">
        <v>0</v>
      </c>
      <c r="AF16" s="21">
        <v>0.17174248992184399</v>
      </c>
      <c r="AG16" s="21">
        <v>0</v>
      </c>
      <c r="AH16" s="21">
        <v>0</v>
      </c>
      <c r="AI16" s="21"/>
      <c r="AJ16" s="21">
        <v>1.92910132363786E-2</v>
      </c>
      <c r="AK16" s="21">
        <v>3.42127321514527E-2</v>
      </c>
      <c r="AL16" s="21"/>
      <c r="AM16" s="21">
        <v>2.2742316998879901E-2</v>
      </c>
    </row>
    <row r="17" spans="2:39" x14ac:dyDescent="0.35">
      <c r="B17" s="18" t="s">
        <v>139</v>
      </c>
      <c r="C17" s="22">
        <v>0.654162634968528</v>
      </c>
      <c r="D17" s="22">
        <v>0.67035852798325701</v>
      </c>
      <c r="E17" s="22">
        <v>0.64194593092462904</v>
      </c>
      <c r="F17" s="22"/>
      <c r="G17" s="22">
        <v>0.73312542161401395</v>
      </c>
      <c r="H17" s="22">
        <v>0.66376742168057301</v>
      </c>
      <c r="I17" s="22">
        <v>0.67485361197058003</v>
      </c>
      <c r="J17" s="22">
        <v>0.62456402131002897</v>
      </c>
      <c r="K17" s="22">
        <v>0.69453407756722596</v>
      </c>
      <c r="L17" s="22">
        <v>0.56902485774288603</v>
      </c>
      <c r="M17" s="22"/>
      <c r="N17" s="22">
        <v>0.73053523093358796</v>
      </c>
      <c r="O17" s="22">
        <v>0.55611808787163697</v>
      </c>
      <c r="P17" s="22">
        <v>0.74392715416879596</v>
      </c>
      <c r="Q17" s="22">
        <v>0.70724052120957004</v>
      </c>
      <c r="R17" s="22">
        <v>0.70803526696245001</v>
      </c>
      <c r="S17" s="22">
        <v>0.77873388375785602</v>
      </c>
      <c r="T17" s="22">
        <v>0.69917307898526304</v>
      </c>
      <c r="U17" s="22">
        <v>0.70364807909518201</v>
      </c>
      <c r="V17" s="22">
        <v>0.61514438734465804</v>
      </c>
      <c r="W17" s="22">
        <v>0.57387736349727403</v>
      </c>
      <c r="X17" s="22">
        <v>0.744680954411166</v>
      </c>
      <c r="Y17" s="22">
        <v>0.57864228661436301</v>
      </c>
      <c r="Z17" s="22">
        <v>0.59734528326137304</v>
      </c>
      <c r="AA17" s="22">
        <v>0.47792036677278898</v>
      </c>
      <c r="AB17" s="22">
        <v>0.793740432480744</v>
      </c>
      <c r="AC17" s="22">
        <v>0.73992121439231395</v>
      </c>
      <c r="AD17" s="22">
        <v>0.76313120525724099</v>
      </c>
      <c r="AE17" s="22">
        <v>0.69860701368987099</v>
      </c>
      <c r="AF17" s="22">
        <v>0.309082432568138</v>
      </c>
      <c r="AG17" s="22">
        <v>0.60748908203368401</v>
      </c>
      <c r="AH17" s="22">
        <v>0.60612731583087498</v>
      </c>
      <c r="AI17" s="22"/>
      <c r="AJ17" s="22">
        <v>0.70205101351850596</v>
      </c>
      <c r="AK17" s="22">
        <v>0.63219218567170099</v>
      </c>
      <c r="AL17" s="22"/>
      <c r="AM17" s="22">
        <v>0.69269274911436796</v>
      </c>
    </row>
    <row r="18" spans="2:39" x14ac:dyDescent="0.35">
      <c r="B18" s="16"/>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ht="29" x14ac:dyDescent="0.35">
      <c r="B9" s="18" t="s">
        <v>357</v>
      </c>
      <c r="C9" s="17">
        <v>0.15374112588084701</v>
      </c>
      <c r="D9" s="17">
        <v>0.16512562229687</v>
      </c>
      <c r="E9" s="17">
        <v>0.14232588613397601</v>
      </c>
      <c r="F9" s="17"/>
      <c r="G9" s="17">
        <v>0.10807168165525401</v>
      </c>
      <c r="H9" s="17">
        <v>0.13651106344053099</v>
      </c>
      <c r="I9" s="17">
        <v>0.123199600536189</v>
      </c>
      <c r="J9" s="17">
        <v>0.185987588883473</v>
      </c>
      <c r="K9" s="17">
        <v>0.20727970206193599</v>
      </c>
      <c r="L9" s="17">
        <v>0.16577708792638399</v>
      </c>
      <c r="M9" s="17"/>
      <c r="N9" s="17">
        <v>0.13561838487963199</v>
      </c>
      <c r="O9" s="17">
        <v>0.12058394389655901</v>
      </c>
      <c r="P9" s="17">
        <v>0.129291706004871</v>
      </c>
      <c r="Q9" s="17">
        <v>0.22694644039822801</v>
      </c>
      <c r="R9" s="17">
        <v>0.26232155261481399</v>
      </c>
      <c r="S9" s="17">
        <v>0.13685971909553901</v>
      </c>
      <c r="T9" s="17">
        <v>0.122754061778294</v>
      </c>
      <c r="U9" s="17">
        <v>0.132321667529916</v>
      </c>
      <c r="V9" s="17">
        <v>0</v>
      </c>
      <c r="W9" s="17">
        <v>0.153543560551782</v>
      </c>
      <c r="X9" s="17">
        <v>0.107988921549868</v>
      </c>
      <c r="Y9" s="17">
        <v>1.57154854575372E-2</v>
      </c>
      <c r="Z9" s="17">
        <v>0.225611096315116</v>
      </c>
      <c r="AA9" s="17">
        <v>0.101073246775621</v>
      </c>
      <c r="AB9" s="17">
        <v>0.25685121494672403</v>
      </c>
      <c r="AC9" s="17">
        <v>0.168308282125923</v>
      </c>
      <c r="AD9" s="17">
        <v>6.7991192144797805E-2</v>
      </c>
      <c r="AE9" s="17">
        <v>0</v>
      </c>
      <c r="AF9" s="17">
        <v>0.39316069816186699</v>
      </c>
      <c r="AG9" s="17">
        <v>0.13575937255999099</v>
      </c>
      <c r="AH9" s="17">
        <v>0</v>
      </c>
      <c r="AI9" s="17"/>
      <c r="AJ9" s="17">
        <v>0.14340525334172999</v>
      </c>
      <c r="AK9" s="17">
        <v>0.15808828472831599</v>
      </c>
      <c r="AL9" s="17"/>
      <c r="AM9" s="17">
        <v>0.15158428515438299</v>
      </c>
    </row>
    <row r="10" spans="2:39" ht="29" x14ac:dyDescent="0.35">
      <c r="B10" s="18" t="s">
        <v>358</v>
      </c>
      <c r="C10" s="17">
        <v>0.18060072678289199</v>
      </c>
      <c r="D10" s="17">
        <v>0.17055989384172901</v>
      </c>
      <c r="E10" s="17">
        <v>0.19129904090744601</v>
      </c>
      <c r="F10" s="17"/>
      <c r="G10" s="17">
        <v>0.214234297192127</v>
      </c>
      <c r="H10" s="17">
        <v>0.13986392280033999</v>
      </c>
      <c r="I10" s="17">
        <v>0.225181936591413</v>
      </c>
      <c r="J10" s="17">
        <v>0.215366863344649</v>
      </c>
      <c r="K10" s="17">
        <v>0.207852614453853</v>
      </c>
      <c r="L10" s="17">
        <v>8.8391348537598502E-2</v>
      </c>
      <c r="M10" s="17"/>
      <c r="N10" s="17">
        <v>0.13608713320920901</v>
      </c>
      <c r="O10" s="17">
        <v>0.22790784140658399</v>
      </c>
      <c r="P10" s="17">
        <v>0.177766016408478</v>
      </c>
      <c r="Q10" s="17">
        <v>9.0923903023719804E-2</v>
      </c>
      <c r="R10" s="17">
        <v>0.18024959087998099</v>
      </c>
      <c r="S10" s="17">
        <v>0.31106586856758001</v>
      </c>
      <c r="T10" s="17">
        <v>0.30268435585971998</v>
      </c>
      <c r="U10" s="17">
        <v>0.256232581452635</v>
      </c>
      <c r="V10" s="17">
        <v>0.169778320951019</v>
      </c>
      <c r="W10" s="17">
        <v>6.2797864057127298E-2</v>
      </c>
      <c r="X10" s="17">
        <v>0.132886891628862</v>
      </c>
      <c r="Y10" s="17">
        <v>0.183973559713766</v>
      </c>
      <c r="Z10" s="17">
        <v>0.19494595364784001</v>
      </c>
      <c r="AA10" s="17">
        <v>0.139972951953374</v>
      </c>
      <c r="AB10" s="17">
        <v>0.19652581739967301</v>
      </c>
      <c r="AC10" s="17">
        <v>0</v>
      </c>
      <c r="AD10" s="17">
        <v>0.42508629577249701</v>
      </c>
      <c r="AE10" s="17">
        <v>0</v>
      </c>
      <c r="AF10" s="17">
        <v>0</v>
      </c>
      <c r="AG10" s="17">
        <v>0.37594796354325999</v>
      </c>
      <c r="AH10" s="17">
        <v>0</v>
      </c>
      <c r="AI10" s="17"/>
      <c r="AJ10" s="17">
        <v>0.19048123783763399</v>
      </c>
      <c r="AK10" s="17">
        <v>0.175734910799769</v>
      </c>
      <c r="AL10" s="17"/>
      <c r="AM10" s="17">
        <v>0.20210313215803299</v>
      </c>
    </row>
    <row r="11" spans="2:39" ht="43.5" x14ac:dyDescent="0.35">
      <c r="B11" s="18" t="s">
        <v>359</v>
      </c>
      <c r="C11" s="17">
        <v>0.17055095831084999</v>
      </c>
      <c r="D11" s="17">
        <v>0.16558131424830599</v>
      </c>
      <c r="E11" s="17">
        <v>0.17600782580242499</v>
      </c>
      <c r="F11" s="17"/>
      <c r="G11" s="17">
        <v>0.14981968742857399</v>
      </c>
      <c r="H11" s="17">
        <v>0.22756714844256201</v>
      </c>
      <c r="I11" s="17">
        <v>0.144089296986743</v>
      </c>
      <c r="J11" s="17">
        <v>0.13157490354221099</v>
      </c>
      <c r="K11" s="17">
        <v>0.14944604204039599</v>
      </c>
      <c r="L11" s="17">
        <v>0.20787717476728099</v>
      </c>
      <c r="M11" s="17"/>
      <c r="N11" s="17">
        <v>0.21547542115947099</v>
      </c>
      <c r="O11" s="17">
        <v>0.13804912878700801</v>
      </c>
      <c r="P11" s="17">
        <v>0.15311769574376699</v>
      </c>
      <c r="Q11" s="17">
        <v>0.21403618090892099</v>
      </c>
      <c r="R11" s="17">
        <v>0.16840574523756399</v>
      </c>
      <c r="S11" s="17">
        <v>0</v>
      </c>
      <c r="T11" s="17">
        <v>0.153451938229373</v>
      </c>
      <c r="U11" s="17">
        <v>0.22329543045986</v>
      </c>
      <c r="V11" s="17">
        <v>0.145718296204086</v>
      </c>
      <c r="W11" s="17">
        <v>0.24507604522239201</v>
      </c>
      <c r="X11" s="17">
        <v>0.30721611322585901</v>
      </c>
      <c r="Y11" s="17">
        <v>0.30792025714959498</v>
      </c>
      <c r="Z11" s="17">
        <v>0</v>
      </c>
      <c r="AA11" s="17">
        <v>9.6313877547733698E-2</v>
      </c>
      <c r="AB11" s="17">
        <v>0.21320623119423601</v>
      </c>
      <c r="AC11" s="17">
        <v>0.15197887295663001</v>
      </c>
      <c r="AD11" s="17">
        <v>0</v>
      </c>
      <c r="AE11" s="17">
        <v>0</v>
      </c>
      <c r="AF11" s="17">
        <v>0.30487404562683401</v>
      </c>
      <c r="AG11" s="17">
        <v>0</v>
      </c>
      <c r="AH11" s="17">
        <v>0.18580657983621099</v>
      </c>
      <c r="AI11" s="17"/>
      <c r="AJ11" s="17">
        <v>0.18343842881150901</v>
      </c>
      <c r="AK11" s="17">
        <v>0.16593400201554601</v>
      </c>
      <c r="AL11" s="17"/>
      <c r="AM11" s="17">
        <v>0.17022547658468001</v>
      </c>
    </row>
    <row r="12" spans="2:39" ht="29" x14ac:dyDescent="0.35">
      <c r="B12" s="18" t="s">
        <v>360</v>
      </c>
      <c r="C12" s="17">
        <v>0.17782916151575501</v>
      </c>
      <c r="D12" s="17">
        <v>0.18968868599918101</v>
      </c>
      <c r="E12" s="17">
        <v>0.16597284374634699</v>
      </c>
      <c r="F12" s="17"/>
      <c r="G12" s="17">
        <v>0.13390175221380099</v>
      </c>
      <c r="H12" s="17">
        <v>0.16099633602879801</v>
      </c>
      <c r="I12" s="17">
        <v>0.23253534732129499</v>
      </c>
      <c r="J12" s="17">
        <v>0.15688086294596601</v>
      </c>
      <c r="K12" s="17">
        <v>0.186481517520247</v>
      </c>
      <c r="L12" s="17">
        <v>0.17363289489024</v>
      </c>
      <c r="M12" s="17"/>
      <c r="N12" s="17">
        <v>0.28114719649266501</v>
      </c>
      <c r="O12" s="17">
        <v>0.16309756718829499</v>
      </c>
      <c r="P12" s="17">
        <v>0.16840541205452</v>
      </c>
      <c r="Q12" s="17">
        <v>0.21183639206225899</v>
      </c>
      <c r="R12" s="17">
        <v>0.17317369859933901</v>
      </c>
      <c r="S12" s="17">
        <v>0.28960915977180801</v>
      </c>
      <c r="T12" s="17">
        <v>0.170016467376645</v>
      </c>
      <c r="U12" s="17">
        <v>0.27222877359679098</v>
      </c>
      <c r="V12" s="17">
        <v>0.34425633715413501</v>
      </c>
      <c r="W12" s="17">
        <v>0.16600780697253301</v>
      </c>
      <c r="X12" s="17">
        <v>0</v>
      </c>
      <c r="Y12" s="17">
        <v>0.22978554118028199</v>
      </c>
      <c r="Z12" s="17">
        <v>3.57653854748518E-2</v>
      </c>
      <c r="AA12" s="17">
        <v>0.25761924941700698</v>
      </c>
      <c r="AB12" s="17">
        <v>0.113115563401257</v>
      </c>
      <c r="AC12" s="17">
        <v>0.23992411272241501</v>
      </c>
      <c r="AD12" s="17">
        <v>0.188499848599959</v>
      </c>
      <c r="AE12" s="17">
        <v>0</v>
      </c>
      <c r="AF12" s="17">
        <v>0</v>
      </c>
      <c r="AG12" s="17">
        <v>0</v>
      </c>
      <c r="AH12" s="17">
        <v>0.43145049824301601</v>
      </c>
      <c r="AI12" s="17"/>
      <c r="AJ12" s="17">
        <v>0.19454952579467799</v>
      </c>
      <c r="AK12" s="17">
        <v>0.169034674117089</v>
      </c>
      <c r="AL12" s="17"/>
      <c r="AM12" s="17">
        <v>0.18643793385392901</v>
      </c>
    </row>
    <row r="13" spans="2:39" ht="29" x14ac:dyDescent="0.35">
      <c r="B13" s="18" t="s">
        <v>361</v>
      </c>
      <c r="C13" s="17">
        <v>0.281433187120747</v>
      </c>
      <c r="D13" s="17">
        <v>0.27120172453204</v>
      </c>
      <c r="E13" s="17">
        <v>0.29053520563831797</v>
      </c>
      <c r="F13" s="17"/>
      <c r="G13" s="17">
        <v>0.31781993350974602</v>
      </c>
      <c r="H13" s="17">
        <v>0.29773246818655003</v>
      </c>
      <c r="I13" s="17">
        <v>0.24360765386442099</v>
      </c>
      <c r="J13" s="17">
        <v>0.26233767767614402</v>
      </c>
      <c r="K13" s="17">
        <v>0.21550199291066699</v>
      </c>
      <c r="L13" s="17">
        <v>0.36432149387849699</v>
      </c>
      <c r="M13" s="17"/>
      <c r="N13" s="17">
        <v>0.17480404545179901</v>
      </c>
      <c r="O13" s="17">
        <v>0.313618904994443</v>
      </c>
      <c r="P13" s="17">
        <v>0.34090967074838702</v>
      </c>
      <c r="Q13" s="17">
        <v>0.24318166085388901</v>
      </c>
      <c r="R13" s="17">
        <v>0.186677055009382</v>
      </c>
      <c r="S13" s="17">
        <v>0.26246525256507303</v>
      </c>
      <c r="T13" s="17">
        <v>0.24307132007634799</v>
      </c>
      <c r="U13" s="17">
        <v>0.115921546960798</v>
      </c>
      <c r="V13" s="17">
        <v>0.29887434068355301</v>
      </c>
      <c r="W13" s="17">
        <v>0.337108159627999</v>
      </c>
      <c r="X13" s="17">
        <v>0.45190807359541002</v>
      </c>
      <c r="Y13" s="17">
        <v>0.22512912775233701</v>
      </c>
      <c r="Z13" s="17">
        <v>0.38640417174224001</v>
      </c>
      <c r="AA13" s="17">
        <v>0.40502067430626498</v>
      </c>
      <c r="AB13" s="17">
        <v>0.22030117305811001</v>
      </c>
      <c r="AC13" s="17">
        <v>0.20775531572794201</v>
      </c>
      <c r="AD13" s="17">
        <v>0.139478160458403</v>
      </c>
      <c r="AE13" s="17">
        <v>1</v>
      </c>
      <c r="AF13" s="17">
        <v>0.22224613498033999</v>
      </c>
      <c r="AG13" s="17">
        <v>0.48829266389674802</v>
      </c>
      <c r="AH13" s="17">
        <v>0.38274292192077303</v>
      </c>
      <c r="AI13" s="17"/>
      <c r="AJ13" s="17">
        <v>0.24635813574055601</v>
      </c>
      <c r="AK13" s="17">
        <v>0.29840393583916602</v>
      </c>
      <c r="AL13" s="17"/>
      <c r="AM13" s="17">
        <v>0.25344230890769098</v>
      </c>
    </row>
    <row r="14" spans="2:39" x14ac:dyDescent="0.35">
      <c r="B14" s="18" t="s">
        <v>63</v>
      </c>
      <c r="C14" s="17">
        <v>0</v>
      </c>
      <c r="D14" s="17">
        <v>0</v>
      </c>
      <c r="E14" s="17">
        <v>0</v>
      </c>
      <c r="F14" s="17"/>
      <c r="G14" s="17">
        <v>0</v>
      </c>
      <c r="H14" s="17">
        <v>0</v>
      </c>
      <c r="I14" s="17">
        <v>0</v>
      </c>
      <c r="J14" s="17">
        <v>0</v>
      </c>
      <c r="K14" s="17">
        <v>0</v>
      </c>
      <c r="L14" s="17">
        <v>0</v>
      </c>
      <c r="M14" s="17"/>
      <c r="N14" s="17">
        <v>0</v>
      </c>
      <c r="O14" s="17">
        <v>0</v>
      </c>
      <c r="P14" s="17">
        <v>0</v>
      </c>
      <c r="Q14" s="17">
        <v>0</v>
      </c>
      <c r="R14" s="17">
        <v>0</v>
      </c>
      <c r="S14" s="17">
        <v>0</v>
      </c>
      <c r="T14" s="17">
        <v>0</v>
      </c>
      <c r="U14" s="17">
        <v>0</v>
      </c>
      <c r="V14" s="17">
        <v>0</v>
      </c>
      <c r="W14" s="17">
        <v>0</v>
      </c>
      <c r="X14" s="17">
        <v>0</v>
      </c>
      <c r="Y14" s="17">
        <v>0</v>
      </c>
      <c r="Z14" s="17">
        <v>0</v>
      </c>
      <c r="AA14" s="17">
        <v>0</v>
      </c>
      <c r="AB14" s="17">
        <v>0</v>
      </c>
      <c r="AC14" s="17">
        <v>0</v>
      </c>
      <c r="AD14" s="17">
        <v>0</v>
      </c>
      <c r="AE14" s="17">
        <v>0</v>
      </c>
      <c r="AF14" s="17">
        <v>0</v>
      </c>
      <c r="AG14" s="17">
        <v>0</v>
      </c>
      <c r="AH14" s="17">
        <v>0</v>
      </c>
      <c r="AI14" s="17"/>
      <c r="AJ14" s="17">
        <v>0</v>
      </c>
      <c r="AK14" s="17">
        <v>0</v>
      </c>
      <c r="AL14" s="17"/>
      <c r="AM14" s="17">
        <v>0</v>
      </c>
    </row>
    <row r="15" spans="2:39" x14ac:dyDescent="0.35">
      <c r="B15" s="18" t="s">
        <v>62</v>
      </c>
      <c r="C15" s="19">
        <v>3.5844840388909602E-2</v>
      </c>
      <c r="D15" s="19">
        <v>3.7842759081872797E-2</v>
      </c>
      <c r="E15" s="19">
        <v>3.3859197771487402E-2</v>
      </c>
      <c r="F15" s="19"/>
      <c r="G15" s="19">
        <v>7.6152648000497397E-2</v>
      </c>
      <c r="H15" s="19">
        <v>3.7329061101218697E-2</v>
      </c>
      <c r="I15" s="19">
        <v>3.1386164699938698E-2</v>
      </c>
      <c r="J15" s="19">
        <v>4.7852103607557303E-2</v>
      </c>
      <c r="K15" s="19">
        <v>3.3438131012900801E-2</v>
      </c>
      <c r="L15" s="19">
        <v>0</v>
      </c>
      <c r="M15" s="19"/>
      <c r="N15" s="19">
        <v>5.68678188072234E-2</v>
      </c>
      <c r="O15" s="19">
        <v>3.67426137271099E-2</v>
      </c>
      <c r="P15" s="19">
        <v>3.05094990399776E-2</v>
      </c>
      <c r="Q15" s="19">
        <v>1.30754227529843E-2</v>
      </c>
      <c r="R15" s="19">
        <v>2.91723576589198E-2</v>
      </c>
      <c r="S15" s="19">
        <v>0</v>
      </c>
      <c r="T15" s="19">
        <v>8.0218566796194605E-3</v>
      </c>
      <c r="U15" s="19">
        <v>0</v>
      </c>
      <c r="V15" s="19">
        <v>4.1372705007207203E-2</v>
      </c>
      <c r="W15" s="19">
        <v>3.5466563568166902E-2</v>
      </c>
      <c r="X15" s="19">
        <v>0</v>
      </c>
      <c r="Y15" s="19">
        <v>3.7476028746484098E-2</v>
      </c>
      <c r="Z15" s="19">
        <v>0.15727339281995201</v>
      </c>
      <c r="AA15" s="19">
        <v>0</v>
      </c>
      <c r="AB15" s="19">
        <v>0</v>
      </c>
      <c r="AC15" s="19">
        <v>0.23203341646709</v>
      </c>
      <c r="AD15" s="19">
        <v>0.178944503024343</v>
      </c>
      <c r="AE15" s="19">
        <v>0</v>
      </c>
      <c r="AF15" s="19">
        <v>7.9719121230958603E-2</v>
      </c>
      <c r="AG15" s="19">
        <v>0</v>
      </c>
      <c r="AH15" s="19">
        <v>0</v>
      </c>
      <c r="AI15" s="19"/>
      <c r="AJ15" s="19">
        <v>4.1767418473892398E-2</v>
      </c>
      <c r="AK15" s="19">
        <v>3.2804192500113898E-2</v>
      </c>
      <c r="AL15" s="19"/>
      <c r="AM15" s="19">
        <v>3.6206863341285103E-2</v>
      </c>
    </row>
    <row r="16" spans="2:39" x14ac:dyDescent="0.35">
      <c r="B16" s="16" t="s">
        <v>102</v>
      </c>
    </row>
    <row r="17" spans="2:2" x14ac:dyDescent="0.35">
      <c r="B17" t="s">
        <v>66</v>
      </c>
    </row>
    <row r="18" spans="2:2" x14ac:dyDescent="0.35">
      <c r="B18" t="s">
        <v>67</v>
      </c>
    </row>
    <row r="20" spans="2:2" x14ac:dyDescent="0.35">
      <c r="B20"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ht="29" x14ac:dyDescent="0.35">
      <c r="B9" s="18" t="s">
        <v>363</v>
      </c>
      <c r="C9" s="17">
        <v>0.19219718062678701</v>
      </c>
      <c r="D9" s="17">
        <v>0.22641884652237601</v>
      </c>
      <c r="E9" s="17">
        <v>0.15734493697770499</v>
      </c>
      <c r="F9" s="17"/>
      <c r="G9" s="17">
        <v>6.43857424030152E-2</v>
      </c>
      <c r="H9" s="17">
        <v>0.118263728048299</v>
      </c>
      <c r="I9" s="17">
        <v>0.10456509008378601</v>
      </c>
      <c r="J9" s="17">
        <v>0.14932234330807001</v>
      </c>
      <c r="K9" s="17">
        <v>0.20664990558836399</v>
      </c>
      <c r="L9" s="17">
        <v>0.52033722530933602</v>
      </c>
      <c r="M9" s="17"/>
      <c r="N9" s="17">
        <v>1.99078642297181E-2</v>
      </c>
      <c r="O9" s="17">
        <v>0.18820092062709001</v>
      </c>
      <c r="P9" s="17">
        <v>0.13319952061978599</v>
      </c>
      <c r="Q9" s="17">
        <v>0.30811965751192</v>
      </c>
      <c r="R9" s="17">
        <v>0.237892061415205</v>
      </c>
      <c r="S9" s="17">
        <v>7.3359738423224699E-2</v>
      </c>
      <c r="T9" s="17">
        <v>0.152530408949138</v>
      </c>
      <c r="U9" s="17">
        <v>6.5630523033919405E-2</v>
      </c>
      <c r="V9" s="17">
        <v>0.20787368021521899</v>
      </c>
      <c r="W9" s="17">
        <v>0.26309244202043802</v>
      </c>
      <c r="X9" s="17">
        <v>0</v>
      </c>
      <c r="Y9" s="17">
        <v>0.105070479365117</v>
      </c>
      <c r="Z9" s="17">
        <v>0.26206670106332097</v>
      </c>
      <c r="AA9" s="17">
        <v>0.317306469132139</v>
      </c>
      <c r="AB9" s="17">
        <v>0.13863526346091801</v>
      </c>
      <c r="AC9" s="17">
        <v>0.12004898049730101</v>
      </c>
      <c r="AD9" s="17">
        <v>0.173563612786024</v>
      </c>
      <c r="AE9" s="17">
        <v>0</v>
      </c>
      <c r="AF9" s="17">
        <v>0.58750745679628402</v>
      </c>
      <c r="AG9" s="17">
        <v>0</v>
      </c>
      <c r="AH9" s="17">
        <v>0.18580657983621099</v>
      </c>
      <c r="AI9" s="17"/>
      <c r="AJ9" s="17">
        <v>0.115023608831871</v>
      </c>
      <c r="AK9" s="17">
        <v>0.240428530623326</v>
      </c>
      <c r="AL9" s="17"/>
      <c r="AM9" s="17">
        <v>0.12629388314744</v>
      </c>
    </row>
    <row r="10" spans="2:39" ht="29" x14ac:dyDescent="0.35">
      <c r="B10" s="18" t="s">
        <v>364</v>
      </c>
      <c r="C10" s="17">
        <v>0.30061399911423398</v>
      </c>
      <c r="D10" s="17">
        <v>0.292698613928423</v>
      </c>
      <c r="E10" s="17">
        <v>0.30936316121638302</v>
      </c>
      <c r="F10" s="17"/>
      <c r="G10" s="17">
        <v>0.31840661327922098</v>
      </c>
      <c r="H10" s="17">
        <v>0.284118480607639</v>
      </c>
      <c r="I10" s="17">
        <v>0.24923133618489299</v>
      </c>
      <c r="J10" s="17">
        <v>0.31990109193945998</v>
      </c>
      <c r="K10" s="17">
        <v>0.37435040485862298</v>
      </c>
      <c r="L10" s="17">
        <v>0.28410115438915201</v>
      </c>
      <c r="M10" s="17"/>
      <c r="N10" s="17">
        <v>0.42486036201484101</v>
      </c>
      <c r="O10" s="17">
        <v>0.27041381543679999</v>
      </c>
      <c r="P10" s="17">
        <v>0.39977106860976602</v>
      </c>
      <c r="Q10" s="17">
        <v>0.165498298867405</v>
      </c>
      <c r="R10" s="17">
        <v>0.245717595029395</v>
      </c>
      <c r="S10" s="17">
        <v>0.35364966257873698</v>
      </c>
      <c r="T10" s="17">
        <v>0.38088108997501602</v>
      </c>
      <c r="U10" s="17">
        <v>0.48909687413758801</v>
      </c>
      <c r="V10" s="17">
        <v>0.112894969044934</v>
      </c>
      <c r="W10" s="17">
        <v>0.25948601249108999</v>
      </c>
      <c r="X10" s="17">
        <v>0.54940069878091102</v>
      </c>
      <c r="Y10" s="17">
        <v>0.31911430564430598</v>
      </c>
      <c r="Z10" s="17">
        <v>0.35181493046672202</v>
      </c>
      <c r="AA10" s="17">
        <v>0.311290989617934</v>
      </c>
      <c r="AB10" s="17">
        <v>0.248895174610827</v>
      </c>
      <c r="AC10" s="17">
        <v>0.23921047603940801</v>
      </c>
      <c r="AD10" s="17">
        <v>0.28514782083846701</v>
      </c>
      <c r="AE10" s="17">
        <v>0</v>
      </c>
      <c r="AF10" s="17">
        <v>8.4694288232867898E-2</v>
      </c>
      <c r="AG10" s="17">
        <v>0.14125657248869</v>
      </c>
      <c r="AH10" s="17">
        <v>0.43145049824301601</v>
      </c>
      <c r="AI10" s="17"/>
      <c r="AJ10" s="17">
        <v>0.25991419905062102</v>
      </c>
      <c r="AK10" s="17">
        <v>0.332292958916725</v>
      </c>
      <c r="AL10" s="17"/>
      <c r="AM10" s="17">
        <v>0.31909256729717</v>
      </c>
    </row>
    <row r="11" spans="2:39" ht="29" x14ac:dyDescent="0.35">
      <c r="B11" s="18" t="s">
        <v>365</v>
      </c>
      <c r="C11" s="17">
        <v>0.27765739143832002</v>
      </c>
      <c r="D11" s="17">
        <v>0.25954243473553401</v>
      </c>
      <c r="E11" s="17">
        <v>0.29486890755738399</v>
      </c>
      <c r="F11" s="17"/>
      <c r="G11" s="17">
        <v>0.27001505578913898</v>
      </c>
      <c r="H11" s="17">
        <v>0.31806953060391302</v>
      </c>
      <c r="I11" s="17">
        <v>0.349208210304432</v>
      </c>
      <c r="J11" s="17">
        <v>0.31625224036324301</v>
      </c>
      <c r="K11" s="17">
        <v>0.24419224966648601</v>
      </c>
      <c r="L11" s="17">
        <v>0.135877575650444</v>
      </c>
      <c r="M11" s="17"/>
      <c r="N11" s="17">
        <v>0.21757996187994399</v>
      </c>
      <c r="O11" s="17">
        <v>0.354555833640672</v>
      </c>
      <c r="P11" s="17">
        <v>0.21255510508716399</v>
      </c>
      <c r="Q11" s="17">
        <v>0.29403327215301001</v>
      </c>
      <c r="R11" s="17">
        <v>0.31625659081993601</v>
      </c>
      <c r="S11" s="17">
        <v>0.301424395015153</v>
      </c>
      <c r="T11" s="17">
        <v>0.20225382259876501</v>
      </c>
      <c r="U11" s="17">
        <v>0.32935105586769498</v>
      </c>
      <c r="V11" s="17">
        <v>0.36183291166636999</v>
      </c>
      <c r="W11" s="17">
        <v>0.24592797293413499</v>
      </c>
      <c r="X11" s="17">
        <v>0.24087581317873</v>
      </c>
      <c r="Y11" s="17">
        <v>0.38448920549419902</v>
      </c>
      <c r="Z11" s="17">
        <v>0.128420888604526</v>
      </c>
      <c r="AA11" s="17">
        <v>0.20910682968722699</v>
      </c>
      <c r="AB11" s="17">
        <v>0.49425361044244798</v>
      </c>
      <c r="AC11" s="17">
        <v>0.204577988660164</v>
      </c>
      <c r="AD11" s="17">
        <v>0.20084767760142</v>
      </c>
      <c r="AE11" s="17">
        <v>0</v>
      </c>
      <c r="AF11" s="17">
        <v>0.32779825497084802</v>
      </c>
      <c r="AG11" s="17">
        <v>0.85874342751131005</v>
      </c>
      <c r="AH11" s="17">
        <v>0.38274292192077303</v>
      </c>
      <c r="AI11" s="17"/>
      <c r="AJ11" s="17">
        <v>0.36390025713887603</v>
      </c>
      <c r="AK11" s="17">
        <v>0.219742921737071</v>
      </c>
      <c r="AL11" s="17"/>
      <c r="AM11" s="17">
        <v>0.31625772459498103</v>
      </c>
    </row>
    <row r="12" spans="2:39" ht="29" x14ac:dyDescent="0.35">
      <c r="B12" s="18" t="s">
        <v>366</v>
      </c>
      <c r="C12" s="17">
        <v>0.141907534600486</v>
      </c>
      <c r="D12" s="17">
        <v>0.12576407168836301</v>
      </c>
      <c r="E12" s="17">
        <v>0.15881211706242901</v>
      </c>
      <c r="F12" s="17"/>
      <c r="G12" s="17">
        <v>0.20842777874651799</v>
      </c>
      <c r="H12" s="17">
        <v>0.143142816848501</v>
      </c>
      <c r="I12" s="17">
        <v>0.194860850495328</v>
      </c>
      <c r="J12" s="17">
        <v>0.13052765653126799</v>
      </c>
      <c r="K12" s="17">
        <v>0.11459722505942101</v>
      </c>
      <c r="L12" s="17">
        <v>5.96840446510679E-2</v>
      </c>
      <c r="M12" s="17"/>
      <c r="N12" s="17">
        <v>0.23596006770822101</v>
      </c>
      <c r="O12" s="17">
        <v>0.10420040018501001</v>
      </c>
      <c r="P12" s="17">
        <v>0.15907631962534999</v>
      </c>
      <c r="Q12" s="17">
        <v>0.121611448244449</v>
      </c>
      <c r="R12" s="17">
        <v>0.125602479723705</v>
      </c>
      <c r="S12" s="17">
        <v>0.271566203982885</v>
      </c>
      <c r="T12" s="17">
        <v>0.18104195440724799</v>
      </c>
      <c r="U12" s="17">
        <v>6.5630523033919405E-2</v>
      </c>
      <c r="V12" s="17">
        <v>0.17380495582264999</v>
      </c>
      <c r="W12" s="17">
        <v>0.165676014069191</v>
      </c>
      <c r="X12" s="17">
        <v>0.124756558248189</v>
      </c>
      <c r="Y12" s="17">
        <v>0.19132600949637901</v>
      </c>
      <c r="Z12" s="17">
        <v>6.4658701570627003E-2</v>
      </c>
      <c r="AA12" s="17">
        <v>0.16229571156270101</v>
      </c>
      <c r="AB12" s="17">
        <v>0.11821595148580701</v>
      </c>
      <c r="AC12" s="17">
        <v>0.28147361049173403</v>
      </c>
      <c r="AD12" s="17">
        <v>0.11812719850791301</v>
      </c>
      <c r="AE12" s="17">
        <v>0</v>
      </c>
      <c r="AF12" s="17">
        <v>0</v>
      </c>
      <c r="AG12" s="17">
        <v>0</v>
      </c>
      <c r="AH12" s="17">
        <v>0</v>
      </c>
      <c r="AI12" s="17"/>
      <c r="AJ12" s="17">
        <v>0.16156557254783999</v>
      </c>
      <c r="AK12" s="17">
        <v>0.12710160458049699</v>
      </c>
      <c r="AL12" s="17"/>
      <c r="AM12" s="17">
        <v>0.155322096080657</v>
      </c>
    </row>
    <row r="13" spans="2:39" ht="29" x14ac:dyDescent="0.35">
      <c r="B13" s="18" t="s">
        <v>367</v>
      </c>
      <c r="C13" s="17">
        <v>6.8307697707077106E-2</v>
      </c>
      <c r="D13" s="17">
        <v>7.3058164137493303E-2</v>
      </c>
      <c r="E13" s="17">
        <v>6.3552686939552197E-2</v>
      </c>
      <c r="F13" s="17"/>
      <c r="G13" s="17">
        <v>0.10007972483088701</v>
      </c>
      <c r="H13" s="17">
        <v>0.11709271885879501</v>
      </c>
      <c r="I13" s="17">
        <v>8.7409208261062396E-2</v>
      </c>
      <c r="J13" s="17">
        <v>6.8738387755714794E-2</v>
      </c>
      <c r="K13" s="17">
        <v>2.5638008939455101E-2</v>
      </c>
      <c r="L13" s="17">
        <v>0</v>
      </c>
      <c r="M13" s="17"/>
      <c r="N13" s="17">
        <v>6.6686552330394E-2</v>
      </c>
      <c r="O13" s="17">
        <v>6.8560260646809298E-2</v>
      </c>
      <c r="P13" s="17">
        <v>8.8506304139923303E-2</v>
      </c>
      <c r="Q13" s="17">
        <v>8.7438669572562605E-2</v>
      </c>
      <c r="R13" s="17">
        <v>6.18893428699464E-2</v>
      </c>
      <c r="S13" s="17">
        <v>0</v>
      </c>
      <c r="T13" s="17">
        <v>5.05831462255555E-2</v>
      </c>
      <c r="U13" s="17">
        <v>5.0291023926878599E-2</v>
      </c>
      <c r="V13" s="17">
        <v>0.10222077824362</v>
      </c>
      <c r="W13" s="17">
        <v>5.8099496548715601E-2</v>
      </c>
      <c r="X13" s="17">
        <v>8.4966929792169396E-2</v>
      </c>
      <c r="Y13" s="17">
        <v>0</v>
      </c>
      <c r="Z13" s="17">
        <v>3.57653854748518E-2</v>
      </c>
      <c r="AA13" s="17">
        <v>0</v>
      </c>
      <c r="AB13" s="17">
        <v>0</v>
      </c>
      <c r="AC13" s="17">
        <v>0.15468894431139399</v>
      </c>
      <c r="AD13" s="17">
        <v>0.121917495729747</v>
      </c>
      <c r="AE13" s="17">
        <v>1</v>
      </c>
      <c r="AF13" s="17">
        <v>0</v>
      </c>
      <c r="AG13" s="17">
        <v>0</v>
      </c>
      <c r="AH13" s="17">
        <v>0</v>
      </c>
      <c r="AI13" s="17"/>
      <c r="AJ13" s="17">
        <v>8.2886036127960097E-2</v>
      </c>
      <c r="AK13" s="17">
        <v>5.9021923585381199E-2</v>
      </c>
      <c r="AL13" s="17"/>
      <c r="AM13" s="17">
        <v>7.39765961741147E-2</v>
      </c>
    </row>
    <row r="14" spans="2:39" x14ac:dyDescent="0.35">
      <c r="B14" s="18" t="s">
        <v>62</v>
      </c>
      <c r="C14" s="19">
        <v>1.9316196513096899E-2</v>
      </c>
      <c r="D14" s="19">
        <v>2.2517868987811399E-2</v>
      </c>
      <c r="E14" s="19">
        <v>1.6058190246546401E-2</v>
      </c>
      <c r="F14" s="19"/>
      <c r="G14" s="19">
        <v>3.8685084951218897E-2</v>
      </c>
      <c r="H14" s="19">
        <v>1.93127250328534E-2</v>
      </c>
      <c r="I14" s="19">
        <v>1.4725304670499101E-2</v>
      </c>
      <c r="J14" s="19">
        <v>1.5258280102245E-2</v>
      </c>
      <c r="K14" s="19">
        <v>3.4572205887651503E-2</v>
      </c>
      <c r="L14" s="19">
        <v>0</v>
      </c>
      <c r="M14" s="19"/>
      <c r="N14" s="19">
        <v>3.50051918368827E-2</v>
      </c>
      <c r="O14" s="19">
        <v>1.4068769463618401E-2</v>
      </c>
      <c r="P14" s="19">
        <v>6.89168191800977E-3</v>
      </c>
      <c r="Q14" s="19">
        <v>2.3298653650652701E-2</v>
      </c>
      <c r="R14" s="19">
        <v>1.2641930141812901E-2</v>
      </c>
      <c r="S14" s="19">
        <v>0</v>
      </c>
      <c r="T14" s="19">
        <v>3.27095778442772E-2</v>
      </c>
      <c r="U14" s="19">
        <v>0</v>
      </c>
      <c r="V14" s="19">
        <v>4.1372705007207203E-2</v>
      </c>
      <c r="W14" s="19">
        <v>7.7180619364302702E-3</v>
      </c>
      <c r="X14" s="19">
        <v>0</v>
      </c>
      <c r="Y14" s="19">
        <v>0</v>
      </c>
      <c r="Z14" s="19">
        <v>0.15727339281995201</v>
      </c>
      <c r="AA14" s="19">
        <v>0</v>
      </c>
      <c r="AB14" s="19">
        <v>0</v>
      </c>
      <c r="AC14" s="19">
        <v>0</v>
      </c>
      <c r="AD14" s="19">
        <v>0.10039619453642799</v>
      </c>
      <c r="AE14" s="19">
        <v>0</v>
      </c>
      <c r="AF14" s="19">
        <v>0</v>
      </c>
      <c r="AG14" s="19">
        <v>0</v>
      </c>
      <c r="AH14" s="19">
        <v>0</v>
      </c>
      <c r="AI14" s="19"/>
      <c r="AJ14" s="19">
        <v>1.6710326302832101E-2</v>
      </c>
      <c r="AK14" s="19">
        <v>2.1412060556999499E-2</v>
      </c>
      <c r="AL14" s="19"/>
      <c r="AM14" s="19">
        <v>9.0571327056383905E-3</v>
      </c>
    </row>
    <row r="15" spans="2:39" x14ac:dyDescent="0.35">
      <c r="B15" s="16" t="s">
        <v>102</v>
      </c>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194</v>
      </c>
      <c r="D7" s="10">
        <v>97</v>
      </c>
      <c r="E7" s="10">
        <v>97</v>
      </c>
      <c r="F7" s="10"/>
      <c r="G7" s="10">
        <v>41</v>
      </c>
      <c r="H7" s="10">
        <v>44</v>
      </c>
      <c r="I7" s="10">
        <v>51</v>
      </c>
      <c r="J7" s="10">
        <v>33</v>
      </c>
      <c r="K7" s="10">
        <v>19</v>
      </c>
      <c r="L7" s="10">
        <v>6</v>
      </c>
      <c r="M7" s="10"/>
      <c r="N7" s="10">
        <v>8</v>
      </c>
      <c r="O7" s="10">
        <v>39</v>
      </c>
      <c r="P7" s="10">
        <v>43</v>
      </c>
      <c r="Q7" s="10">
        <v>14</v>
      </c>
      <c r="R7" s="10">
        <v>22</v>
      </c>
      <c r="S7" s="10">
        <v>1</v>
      </c>
      <c r="T7" s="10">
        <v>22</v>
      </c>
      <c r="U7" s="10">
        <v>4</v>
      </c>
      <c r="V7" s="10">
        <v>5</v>
      </c>
      <c r="W7" s="10">
        <v>16</v>
      </c>
      <c r="X7" s="10" t="s">
        <v>84</v>
      </c>
      <c r="Y7" s="10">
        <v>2</v>
      </c>
      <c r="Z7" s="10">
        <v>6</v>
      </c>
      <c r="AA7" s="10">
        <v>4</v>
      </c>
      <c r="AB7" s="10">
        <v>2</v>
      </c>
      <c r="AC7" s="10">
        <v>3</v>
      </c>
      <c r="AD7" s="10">
        <v>3</v>
      </c>
      <c r="AE7" s="10" t="s">
        <v>84</v>
      </c>
      <c r="AF7" s="10" t="s">
        <v>84</v>
      </c>
      <c r="AG7" s="10" t="s">
        <v>84</v>
      </c>
      <c r="AH7" s="10" t="s">
        <v>84</v>
      </c>
      <c r="AI7" s="10"/>
      <c r="AJ7" s="10">
        <v>117</v>
      </c>
      <c r="AK7" s="10">
        <v>76</v>
      </c>
      <c r="AL7" s="10"/>
      <c r="AM7" s="10">
        <v>194</v>
      </c>
    </row>
    <row r="8" spans="2:39" ht="30" customHeight="1" x14ac:dyDescent="0.35">
      <c r="B8" s="11" t="s">
        <v>20</v>
      </c>
      <c r="C8" s="11">
        <v>167</v>
      </c>
      <c r="D8" s="11">
        <v>84</v>
      </c>
      <c r="E8" s="11">
        <v>84</v>
      </c>
      <c r="F8" s="11"/>
      <c r="G8" s="11">
        <v>23</v>
      </c>
      <c r="H8" s="11">
        <v>34</v>
      </c>
      <c r="I8" s="11">
        <v>50</v>
      </c>
      <c r="J8" s="11">
        <v>21</v>
      </c>
      <c r="K8" s="11">
        <v>21</v>
      </c>
      <c r="L8" s="11">
        <v>19</v>
      </c>
      <c r="M8" s="11"/>
      <c r="N8" s="11">
        <v>15</v>
      </c>
      <c r="O8" s="11">
        <v>30</v>
      </c>
      <c r="P8" s="11">
        <v>32</v>
      </c>
      <c r="Q8" s="11">
        <v>13</v>
      </c>
      <c r="R8" s="11">
        <v>19</v>
      </c>
      <c r="S8" s="11">
        <v>2</v>
      </c>
      <c r="T8" s="11">
        <v>15</v>
      </c>
      <c r="U8" s="11">
        <v>4</v>
      </c>
      <c r="V8" s="11">
        <v>7</v>
      </c>
      <c r="W8" s="11">
        <v>14</v>
      </c>
      <c r="X8" s="11" t="s">
        <v>84</v>
      </c>
      <c r="Y8" s="11">
        <v>1</v>
      </c>
      <c r="Z8" s="11">
        <v>7</v>
      </c>
      <c r="AA8" s="11">
        <v>4</v>
      </c>
      <c r="AB8" s="11">
        <v>2</v>
      </c>
      <c r="AC8" s="11">
        <v>2</v>
      </c>
      <c r="AD8" s="11">
        <v>2</v>
      </c>
      <c r="AE8" s="11" t="s">
        <v>84</v>
      </c>
      <c r="AF8" s="11" t="s">
        <v>84</v>
      </c>
      <c r="AG8" s="11" t="s">
        <v>84</v>
      </c>
      <c r="AH8" s="11" t="s">
        <v>84</v>
      </c>
      <c r="AI8" s="11"/>
      <c r="AJ8" s="11">
        <v>74</v>
      </c>
      <c r="AK8" s="11">
        <v>92</v>
      </c>
      <c r="AL8" s="11"/>
      <c r="AM8" s="11">
        <v>167</v>
      </c>
    </row>
    <row r="9" spans="2:39" ht="29" x14ac:dyDescent="0.35">
      <c r="B9" s="18" t="s">
        <v>369</v>
      </c>
      <c r="C9" s="17">
        <v>0.27377813136158502</v>
      </c>
      <c r="D9" s="17">
        <v>0.353076739410216</v>
      </c>
      <c r="E9" s="17">
        <v>0.19454394193331101</v>
      </c>
      <c r="F9" s="17"/>
      <c r="G9" s="17">
        <v>0.29252611095777897</v>
      </c>
      <c r="H9" s="17">
        <v>0.36023693618809299</v>
      </c>
      <c r="I9" s="17">
        <v>0.23945033166365301</v>
      </c>
      <c r="J9" s="17">
        <v>0.21162250212833</v>
      </c>
      <c r="K9" s="17">
        <v>0.29178351851142698</v>
      </c>
      <c r="L9" s="17">
        <v>0.236792015699933</v>
      </c>
      <c r="M9" s="17"/>
      <c r="N9" s="17">
        <v>0.397713440651078</v>
      </c>
      <c r="O9" s="17">
        <v>0.23560084104415799</v>
      </c>
      <c r="P9" s="17">
        <v>0.25288012194333698</v>
      </c>
      <c r="Q9" s="17">
        <v>0.17041778767226401</v>
      </c>
      <c r="R9" s="17">
        <v>0.23141123345578499</v>
      </c>
      <c r="S9" s="17">
        <v>1</v>
      </c>
      <c r="T9" s="17">
        <v>0.21547053395198901</v>
      </c>
      <c r="U9" s="17">
        <v>0.667371180452214</v>
      </c>
      <c r="V9" s="17">
        <v>0.46742544880863002</v>
      </c>
      <c r="W9" s="17">
        <v>9.0811557973253104E-2</v>
      </c>
      <c r="X9" s="17" t="s">
        <v>85</v>
      </c>
      <c r="Y9" s="17">
        <v>0.51453947494639196</v>
      </c>
      <c r="Z9" s="17">
        <v>0.62835755549441596</v>
      </c>
      <c r="AA9" s="17">
        <v>0</v>
      </c>
      <c r="AB9" s="17">
        <v>0</v>
      </c>
      <c r="AC9" s="17">
        <v>0.26656550953826003</v>
      </c>
      <c r="AD9" s="17">
        <v>0.30644843341282801</v>
      </c>
      <c r="AE9" s="17" t="s">
        <v>85</v>
      </c>
      <c r="AF9" s="17" t="s">
        <v>85</v>
      </c>
      <c r="AG9" s="17" t="s">
        <v>85</v>
      </c>
      <c r="AH9" s="17" t="s">
        <v>85</v>
      </c>
      <c r="AI9" s="17"/>
      <c r="AJ9" s="17">
        <v>0.22569871216835299</v>
      </c>
      <c r="AK9" s="17">
        <v>0.30593809788109799</v>
      </c>
      <c r="AL9" s="17"/>
      <c r="AM9" s="17">
        <v>0.27377813136158502</v>
      </c>
    </row>
    <row r="10" spans="2:39" ht="29" x14ac:dyDescent="0.35">
      <c r="B10" s="18" t="s">
        <v>370</v>
      </c>
      <c r="C10" s="17">
        <v>0.68667979407348601</v>
      </c>
      <c r="D10" s="17">
        <v>0.605612131220996</v>
      </c>
      <c r="E10" s="17">
        <v>0.76768160120511097</v>
      </c>
      <c r="F10" s="17"/>
      <c r="G10" s="17">
        <v>0.647695314969158</v>
      </c>
      <c r="H10" s="17">
        <v>0.60614378208682296</v>
      </c>
      <c r="I10" s="17">
        <v>0.72941294282062297</v>
      </c>
      <c r="J10" s="17">
        <v>0.75454864585938397</v>
      </c>
      <c r="K10" s="17">
        <v>0.61940238592915997</v>
      </c>
      <c r="L10" s="17">
        <v>0.76320798430006798</v>
      </c>
      <c r="M10" s="17"/>
      <c r="N10" s="17">
        <v>0.60228655934892295</v>
      </c>
      <c r="O10" s="17">
        <v>0.73864276983779498</v>
      </c>
      <c r="P10" s="17">
        <v>0.74711987805666302</v>
      </c>
      <c r="Q10" s="17">
        <v>0.68348251411483996</v>
      </c>
      <c r="R10" s="17">
        <v>0.72392425005469596</v>
      </c>
      <c r="S10" s="17">
        <v>0</v>
      </c>
      <c r="T10" s="17">
        <v>0.658336825505489</v>
      </c>
      <c r="U10" s="17">
        <v>0.332628819547786</v>
      </c>
      <c r="V10" s="17">
        <v>0.53257455119136998</v>
      </c>
      <c r="W10" s="17">
        <v>0.90918844202674698</v>
      </c>
      <c r="X10" s="17" t="s">
        <v>85</v>
      </c>
      <c r="Y10" s="17">
        <v>0.48546052505360798</v>
      </c>
      <c r="Z10" s="17">
        <v>0.183947351734116</v>
      </c>
      <c r="AA10" s="17">
        <v>1</v>
      </c>
      <c r="AB10" s="17">
        <v>1</v>
      </c>
      <c r="AC10" s="17">
        <v>0.73343449046174003</v>
      </c>
      <c r="AD10" s="17">
        <v>0.69355156658717199</v>
      </c>
      <c r="AE10" s="17" t="s">
        <v>85</v>
      </c>
      <c r="AF10" s="17" t="s">
        <v>85</v>
      </c>
      <c r="AG10" s="17" t="s">
        <v>85</v>
      </c>
      <c r="AH10" s="17" t="s">
        <v>85</v>
      </c>
      <c r="AI10" s="17"/>
      <c r="AJ10" s="17">
        <v>0.73653166192780095</v>
      </c>
      <c r="AK10" s="17">
        <v>0.65273102267101502</v>
      </c>
      <c r="AL10" s="17"/>
      <c r="AM10" s="17">
        <v>0.68667979407348601</v>
      </c>
    </row>
    <row r="11" spans="2:39" x14ac:dyDescent="0.35">
      <c r="B11" s="18" t="s">
        <v>62</v>
      </c>
      <c r="C11" s="19">
        <v>3.9542074564929398E-2</v>
      </c>
      <c r="D11" s="19">
        <v>4.1311129368787301E-2</v>
      </c>
      <c r="E11" s="19">
        <v>3.7774456861578203E-2</v>
      </c>
      <c r="F11" s="19"/>
      <c r="G11" s="19">
        <v>5.9778574073063903E-2</v>
      </c>
      <c r="H11" s="19">
        <v>3.36192817250833E-2</v>
      </c>
      <c r="I11" s="19">
        <v>3.1136725515723902E-2</v>
      </c>
      <c r="J11" s="19">
        <v>3.3828852012285797E-2</v>
      </c>
      <c r="K11" s="19">
        <v>8.8814095559412595E-2</v>
      </c>
      <c r="L11" s="19">
        <v>0</v>
      </c>
      <c r="M11" s="19"/>
      <c r="N11" s="19">
        <v>0</v>
      </c>
      <c r="O11" s="19">
        <v>2.5756389118047899E-2</v>
      </c>
      <c r="P11" s="19">
        <v>0</v>
      </c>
      <c r="Q11" s="19">
        <v>0.14609969821289601</v>
      </c>
      <c r="R11" s="19">
        <v>4.4664516489519697E-2</v>
      </c>
      <c r="S11" s="19">
        <v>0</v>
      </c>
      <c r="T11" s="19">
        <v>0.12619264054252199</v>
      </c>
      <c r="U11" s="19">
        <v>0</v>
      </c>
      <c r="V11" s="19">
        <v>0</v>
      </c>
      <c r="W11" s="19">
        <v>0</v>
      </c>
      <c r="X11" s="19" t="s">
        <v>85</v>
      </c>
      <c r="Y11" s="19">
        <v>0</v>
      </c>
      <c r="Z11" s="19">
        <v>0.18769509277146801</v>
      </c>
      <c r="AA11" s="19">
        <v>0</v>
      </c>
      <c r="AB11" s="19">
        <v>0</v>
      </c>
      <c r="AC11" s="19">
        <v>0</v>
      </c>
      <c r="AD11" s="19">
        <v>0</v>
      </c>
      <c r="AE11" s="19" t="s">
        <v>85</v>
      </c>
      <c r="AF11" s="19" t="s">
        <v>85</v>
      </c>
      <c r="AG11" s="19" t="s">
        <v>85</v>
      </c>
      <c r="AH11" s="19" t="s">
        <v>85</v>
      </c>
      <c r="AI11" s="19"/>
      <c r="AJ11" s="19">
        <v>3.7769625903846298E-2</v>
      </c>
      <c r="AK11" s="19">
        <v>4.1330879447886999E-2</v>
      </c>
      <c r="AL11" s="19"/>
      <c r="AM11" s="19">
        <v>3.9542074564929398E-2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196</v>
      </c>
      <c r="D7" s="10">
        <v>86</v>
      </c>
      <c r="E7" s="10">
        <v>110</v>
      </c>
      <c r="F7" s="10"/>
      <c r="G7" s="10">
        <v>35</v>
      </c>
      <c r="H7" s="10">
        <v>32</v>
      </c>
      <c r="I7" s="10">
        <v>57</v>
      </c>
      <c r="J7" s="10">
        <v>41</v>
      </c>
      <c r="K7" s="10">
        <v>23</v>
      </c>
      <c r="L7" s="10">
        <v>8</v>
      </c>
      <c r="M7" s="10"/>
      <c r="N7" s="10">
        <v>8</v>
      </c>
      <c r="O7" s="10">
        <v>39</v>
      </c>
      <c r="P7" s="10">
        <v>35</v>
      </c>
      <c r="Q7" s="10">
        <v>16</v>
      </c>
      <c r="R7" s="10">
        <v>24</v>
      </c>
      <c r="S7" s="10">
        <v>4</v>
      </c>
      <c r="T7" s="10">
        <v>30</v>
      </c>
      <c r="U7" s="10">
        <v>2</v>
      </c>
      <c r="V7" s="10">
        <v>3</v>
      </c>
      <c r="W7" s="10">
        <v>12</v>
      </c>
      <c r="X7" s="10">
        <v>3</v>
      </c>
      <c r="Y7" s="10">
        <v>3</v>
      </c>
      <c r="Z7" s="10">
        <v>2</v>
      </c>
      <c r="AA7" s="10">
        <v>4</v>
      </c>
      <c r="AB7" s="10">
        <v>4</v>
      </c>
      <c r="AC7" s="10">
        <v>3</v>
      </c>
      <c r="AD7" s="10">
        <v>2</v>
      </c>
      <c r="AE7" s="10" t="s">
        <v>84</v>
      </c>
      <c r="AF7" s="10">
        <v>1</v>
      </c>
      <c r="AG7" s="10">
        <v>1</v>
      </c>
      <c r="AH7" s="10" t="s">
        <v>84</v>
      </c>
      <c r="AI7" s="10"/>
      <c r="AJ7" s="10">
        <v>111</v>
      </c>
      <c r="AK7" s="10">
        <v>83</v>
      </c>
      <c r="AL7" s="10"/>
      <c r="AM7" s="10">
        <v>196</v>
      </c>
    </row>
    <row r="8" spans="2:39" ht="30" customHeight="1" x14ac:dyDescent="0.35">
      <c r="B8" s="11" t="s">
        <v>20</v>
      </c>
      <c r="C8" s="11">
        <v>182</v>
      </c>
      <c r="D8" s="11">
        <v>72</v>
      </c>
      <c r="E8" s="11">
        <v>110</v>
      </c>
      <c r="F8" s="11"/>
      <c r="G8" s="11">
        <v>21</v>
      </c>
      <c r="H8" s="11">
        <v>25</v>
      </c>
      <c r="I8" s="11">
        <v>49</v>
      </c>
      <c r="J8" s="11">
        <v>32</v>
      </c>
      <c r="K8" s="11">
        <v>30</v>
      </c>
      <c r="L8" s="11">
        <v>25</v>
      </c>
      <c r="M8" s="11"/>
      <c r="N8" s="11">
        <v>13</v>
      </c>
      <c r="O8" s="11">
        <v>33</v>
      </c>
      <c r="P8" s="11">
        <v>25</v>
      </c>
      <c r="Q8" s="11">
        <v>13</v>
      </c>
      <c r="R8" s="11">
        <v>21</v>
      </c>
      <c r="S8" s="11">
        <v>3</v>
      </c>
      <c r="T8" s="11">
        <v>30</v>
      </c>
      <c r="U8" s="11">
        <v>2</v>
      </c>
      <c r="V8" s="11">
        <v>4</v>
      </c>
      <c r="W8" s="11">
        <v>13</v>
      </c>
      <c r="X8" s="11">
        <v>6</v>
      </c>
      <c r="Y8" s="11">
        <v>3</v>
      </c>
      <c r="Z8" s="11">
        <v>2</v>
      </c>
      <c r="AA8" s="11">
        <v>4</v>
      </c>
      <c r="AB8" s="11">
        <v>4</v>
      </c>
      <c r="AC8" s="11">
        <v>2</v>
      </c>
      <c r="AD8" s="11">
        <v>1</v>
      </c>
      <c r="AE8" s="11" t="s">
        <v>84</v>
      </c>
      <c r="AF8" s="11">
        <v>2</v>
      </c>
      <c r="AG8" s="11">
        <v>1</v>
      </c>
      <c r="AH8" s="11" t="s">
        <v>84</v>
      </c>
      <c r="AI8" s="11"/>
      <c r="AJ8" s="11">
        <v>77</v>
      </c>
      <c r="AK8" s="11">
        <v>103</v>
      </c>
      <c r="AL8" s="11"/>
      <c r="AM8" s="11">
        <v>182</v>
      </c>
    </row>
    <row r="9" spans="2:39" ht="29" x14ac:dyDescent="0.35">
      <c r="B9" s="18" t="s">
        <v>372</v>
      </c>
      <c r="C9" s="17">
        <v>0.215376208265004</v>
      </c>
      <c r="D9" s="17">
        <v>0.21644297392747699</v>
      </c>
      <c r="E9" s="17">
        <v>0.21468309608241401</v>
      </c>
      <c r="F9" s="17"/>
      <c r="G9" s="17">
        <v>0.36926013005952701</v>
      </c>
      <c r="H9" s="17">
        <v>0.28321008432556699</v>
      </c>
      <c r="I9" s="17">
        <v>0.18504084058769199</v>
      </c>
      <c r="J9" s="17">
        <v>0.230417550712818</v>
      </c>
      <c r="K9" s="17">
        <v>0.17991256689611801</v>
      </c>
      <c r="L9" s="17">
        <v>9.9921282021838795E-2</v>
      </c>
      <c r="M9" s="17"/>
      <c r="N9" s="17">
        <v>0.248821629492533</v>
      </c>
      <c r="O9" s="17">
        <v>0.24908026547142301</v>
      </c>
      <c r="P9" s="17">
        <v>0.214168289443294</v>
      </c>
      <c r="Q9" s="17">
        <v>5.0201074784422199E-2</v>
      </c>
      <c r="R9" s="17">
        <v>0.15766998148352801</v>
      </c>
      <c r="S9" s="17">
        <v>0.30436042339226699</v>
      </c>
      <c r="T9" s="17">
        <v>0.19028944255713301</v>
      </c>
      <c r="U9" s="17">
        <v>0</v>
      </c>
      <c r="V9" s="17">
        <v>0.36226802329383601</v>
      </c>
      <c r="W9" s="17">
        <v>0.23819308353937799</v>
      </c>
      <c r="X9" s="17">
        <v>0.38810235524220699</v>
      </c>
      <c r="Y9" s="17">
        <v>0.77925097119562203</v>
      </c>
      <c r="Z9" s="17">
        <v>0.43879062931955998</v>
      </c>
      <c r="AA9" s="17">
        <v>0</v>
      </c>
      <c r="AB9" s="17">
        <v>0</v>
      </c>
      <c r="AC9" s="17">
        <v>0.372986549220233</v>
      </c>
      <c r="AD9" s="17">
        <v>0.59060013637433395</v>
      </c>
      <c r="AE9" s="17" t="s">
        <v>85</v>
      </c>
      <c r="AF9" s="17">
        <v>0</v>
      </c>
      <c r="AG9" s="17">
        <v>0</v>
      </c>
      <c r="AH9" s="17" t="s">
        <v>85</v>
      </c>
      <c r="AI9" s="17"/>
      <c r="AJ9" s="17">
        <v>0.17011724531868599</v>
      </c>
      <c r="AK9" s="17">
        <v>0.23358573504204599</v>
      </c>
      <c r="AL9" s="17"/>
      <c r="AM9" s="17">
        <v>0.215376208265004</v>
      </c>
    </row>
    <row r="10" spans="2:39" ht="29" x14ac:dyDescent="0.35">
      <c r="B10" s="18" t="s">
        <v>370</v>
      </c>
      <c r="C10" s="17">
        <v>0.73984843623128804</v>
      </c>
      <c r="D10" s="17">
        <v>0.74236705902391498</v>
      </c>
      <c r="E10" s="17">
        <v>0.73821200547397303</v>
      </c>
      <c r="F10" s="17"/>
      <c r="G10" s="17">
        <v>0.60154150240639803</v>
      </c>
      <c r="H10" s="17">
        <v>0.71678991567443295</v>
      </c>
      <c r="I10" s="17">
        <v>0.71685806232824001</v>
      </c>
      <c r="J10" s="17">
        <v>0.74046394624539402</v>
      </c>
      <c r="K10" s="17">
        <v>0.75928563014831396</v>
      </c>
      <c r="L10" s="17">
        <v>0.90007871797816097</v>
      </c>
      <c r="M10" s="17"/>
      <c r="N10" s="17">
        <v>0.75117837050746705</v>
      </c>
      <c r="O10" s="17">
        <v>0.72752683122375195</v>
      </c>
      <c r="P10" s="17">
        <v>0.78583171055670598</v>
      </c>
      <c r="Q10" s="17">
        <v>0.77810236946709299</v>
      </c>
      <c r="R10" s="17">
        <v>0.69009277657336798</v>
      </c>
      <c r="S10" s="17">
        <v>0.52611002445775901</v>
      </c>
      <c r="T10" s="17">
        <v>0.77931788453378903</v>
      </c>
      <c r="U10" s="17">
        <v>1</v>
      </c>
      <c r="V10" s="17">
        <v>0.63773197670616399</v>
      </c>
      <c r="W10" s="17">
        <v>0.76180691646062204</v>
      </c>
      <c r="X10" s="17">
        <v>0.61189764475779296</v>
      </c>
      <c r="Y10" s="17">
        <v>6.7265215457558994E-2</v>
      </c>
      <c r="Z10" s="17">
        <v>0.56120937068043997</v>
      </c>
      <c r="AA10" s="17">
        <v>1</v>
      </c>
      <c r="AB10" s="17">
        <v>1</v>
      </c>
      <c r="AC10" s="17">
        <v>0.627013450779767</v>
      </c>
      <c r="AD10" s="17">
        <v>0.40939986362566599</v>
      </c>
      <c r="AE10" s="17" t="s">
        <v>85</v>
      </c>
      <c r="AF10" s="17">
        <v>1</v>
      </c>
      <c r="AG10" s="17">
        <v>1</v>
      </c>
      <c r="AH10" s="17" t="s">
        <v>85</v>
      </c>
      <c r="AI10" s="17"/>
      <c r="AJ10" s="17">
        <v>0.78578677866573998</v>
      </c>
      <c r="AK10" s="17">
        <v>0.72026262372286998</v>
      </c>
      <c r="AL10" s="17"/>
      <c r="AM10" s="17">
        <v>0.73984843623128804</v>
      </c>
    </row>
    <row r="11" spans="2:39" x14ac:dyDescent="0.35">
      <c r="B11" s="18" t="s">
        <v>62</v>
      </c>
      <c r="C11" s="19">
        <v>4.4775355503707398E-2</v>
      </c>
      <c r="D11" s="19">
        <v>4.1189967048607203E-2</v>
      </c>
      <c r="E11" s="19">
        <v>4.71048984436125E-2</v>
      </c>
      <c r="F11" s="19"/>
      <c r="G11" s="19">
        <v>2.9198367534074399E-2</v>
      </c>
      <c r="H11" s="19">
        <v>0</v>
      </c>
      <c r="I11" s="19">
        <v>9.8101097084067695E-2</v>
      </c>
      <c r="J11" s="19">
        <v>2.9118503041788101E-2</v>
      </c>
      <c r="K11" s="19">
        <v>6.0801802955568598E-2</v>
      </c>
      <c r="L11" s="19">
        <v>0</v>
      </c>
      <c r="M11" s="19"/>
      <c r="N11" s="19">
        <v>0</v>
      </c>
      <c r="O11" s="19">
        <v>2.3392903304824499E-2</v>
      </c>
      <c r="P11" s="19">
        <v>0</v>
      </c>
      <c r="Q11" s="19">
        <v>0.171696555748485</v>
      </c>
      <c r="R11" s="19">
        <v>0.15223724194310401</v>
      </c>
      <c r="S11" s="19">
        <v>0.169529552149975</v>
      </c>
      <c r="T11" s="19">
        <v>3.0392672909078301E-2</v>
      </c>
      <c r="U11" s="19">
        <v>0</v>
      </c>
      <c r="V11" s="19">
        <v>0</v>
      </c>
      <c r="W11" s="19">
        <v>0</v>
      </c>
      <c r="X11" s="19">
        <v>0</v>
      </c>
      <c r="Y11" s="19">
        <v>0.15348381334681899</v>
      </c>
      <c r="Z11" s="19">
        <v>0</v>
      </c>
      <c r="AA11" s="19">
        <v>0</v>
      </c>
      <c r="AB11" s="19">
        <v>0</v>
      </c>
      <c r="AC11" s="19">
        <v>0</v>
      </c>
      <c r="AD11" s="19">
        <v>0</v>
      </c>
      <c r="AE11" s="19" t="s">
        <v>85</v>
      </c>
      <c r="AF11" s="19">
        <v>0</v>
      </c>
      <c r="AG11" s="19">
        <v>0</v>
      </c>
      <c r="AH11" s="19" t="s">
        <v>85</v>
      </c>
      <c r="AI11" s="19"/>
      <c r="AJ11" s="19">
        <v>4.4095976015574703E-2</v>
      </c>
      <c r="AK11" s="19">
        <v>4.6151641235084501E-2</v>
      </c>
      <c r="AL11" s="19"/>
      <c r="AM11" s="19">
        <v>4.4775355503707398E-2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197</v>
      </c>
      <c r="D7" s="10">
        <v>94</v>
      </c>
      <c r="E7" s="10">
        <v>102</v>
      </c>
      <c r="F7" s="10"/>
      <c r="G7" s="10">
        <v>34</v>
      </c>
      <c r="H7" s="10">
        <v>56</v>
      </c>
      <c r="I7" s="10">
        <v>42</v>
      </c>
      <c r="J7" s="10">
        <v>34</v>
      </c>
      <c r="K7" s="10">
        <v>21</v>
      </c>
      <c r="L7" s="10">
        <v>10</v>
      </c>
      <c r="M7" s="10"/>
      <c r="N7" s="10">
        <v>8</v>
      </c>
      <c r="O7" s="10">
        <v>38</v>
      </c>
      <c r="P7" s="10">
        <v>31</v>
      </c>
      <c r="Q7" s="10">
        <v>18</v>
      </c>
      <c r="R7" s="10">
        <v>23</v>
      </c>
      <c r="S7" s="10">
        <v>3</v>
      </c>
      <c r="T7" s="10">
        <v>28</v>
      </c>
      <c r="U7" s="10">
        <v>3</v>
      </c>
      <c r="V7" s="10">
        <v>4</v>
      </c>
      <c r="W7" s="10">
        <v>18</v>
      </c>
      <c r="X7" s="10">
        <v>4</v>
      </c>
      <c r="Y7" s="10">
        <v>2</v>
      </c>
      <c r="Z7" s="10" t="s">
        <v>84</v>
      </c>
      <c r="AA7" s="10">
        <v>4</v>
      </c>
      <c r="AB7" s="10">
        <v>4</v>
      </c>
      <c r="AC7" s="10">
        <v>4</v>
      </c>
      <c r="AD7" s="10">
        <v>4</v>
      </c>
      <c r="AE7" s="10" t="s">
        <v>84</v>
      </c>
      <c r="AF7" s="10" t="s">
        <v>84</v>
      </c>
      <c r="AG7" s="10">
        <v>1</v>
      </c>
      <c r="AH7" s="10" t="s">
        <v>84</v>
      </c>
      <c r="AI7" s="10"/>
      <c r="AJ7" s="10">
        <v>112</v>
      </c>
      <c r="AK7" s="10">
        <v>81</v>
      </c>
      <c r="AL7" s="10"/>
      <c r="AM7" s="10">
        <v>197</v>
      </c>
    </row>
    <row r="8" spans="2:39" ht="30" customHeight="1" x14ac:dyDescent="0.35">
      <c r="B8" s="11" t="s">
        <v>20</v>
      </c>
      <c r="C8" s="11">
        <v>181</v>
      </c>
      <c r="D8" s="11">
        <v>85</v>
      </c>
      <c r="E8" s="11">
        <v>95</v>
      </c>
      <c r="F8" s="11"/>
      <c r="G8" s="11">
        <v>24</v>
      </c>
      <c r="H8" s="11">
        <v>44</v>
      </c>
      <c r="I8" s="11">
        <v>38</v>
      </c>
      <c r="J8" s="11">
        <v>24</v>
      </c>
      <c r="K8" s="11">
        <v>26</v>
      </c>
      <c r="L8" s="11">
        <v>25</v>
      </c>
      <c r="M8" s="11"/>
      <c r="N8" s="11">
        <v>9</v>
      </c>
      <c r="O8" s="11">
        <v>35</v>
      </c>
      <c r="P8" s="11">
        <v>25</v>
      </c>
      <c r="Q8" s="11">
        <v>20</v>
      </c>
      <c r="R8" s="11">
        <v>19</v>
      </c>
      <c r="S8" s="11">
        <v>2</v>
      </c>
      <c r="T8" s="11">
        <v>25</v>
      </c>
      <c r="U8" s="11">
        <v>2</v>
      </c>
      <c r="V8" s="11">
        <v>6</v>
      </c>
      <c r="W8" s="11">
        <v>16</v>
      </c>
      <c r="X8" s="11">
        <v>7</v>
      </c>
      <c r="Y8" s="11">
        <v>2</v>
      </c>
      <c r="Z8" s="11" t="s">
        <v>84</v>
      </c>
      <c r="AA8" s="11">
        <v>3</v>
      </c>
      <c r="AB8" s="11">
        <v>4</v>
      </c>
      <c r="AC8" s="11">
        <v>3</v>
      </c>
      <c r="AD8" s="11">
        <v>3</v>
      </c>
      <c r="AE8" s="11" t="s">
        <v>84</v>
      </c>
      <c r="AF8" s="11" t="s">
        <v>84</v>
      </c>
      <c r="AG8" s="11">
        <v>1</v>
      </c>
      <c r="AH8" s="11" t="s">
        <v>84</v>
      </c>
      <c r="AI8" s="11"/>
      <c r="AJ8" s="11">
        <v>77</v>
      </c>
      <c r="AK8" s="11">
        <v>101</v>
      </c>
      <c r="AL8" s="11"/>
      <c r="AM8" s="11">
        <v>181</v>
      </c>
    </row>
    <row r="9" spans="2:39" ht="29" x14ac:dyDescent="0.35">
      <c r="B9" s="18" t="s">
        <v>374</v>
      </c>
      <c r="C9" s="17">
        <v>0.35513065969482699</v>
      </c>
      <c r="D9" s="17">
        <v>0.333443673582975</v>
      </c>
      <c r="E9" s="17">
        <v>0.36590392584482501</v>
      </c>
      <c r="F9" s="17"/>
      <c r="G9" s="17">
        <v>0.29759219169005402</v>
      </c>
      <c r="H9" s="17">
        <v>0.40855134980534602</v>
      </c>
      <c r="I9" s="17">
        <v>0.47094677747658398</v>
      </c>
      <c r="J9" s="17">
        <v>0.260831154300107</v>
      </c>
      <c r="K9" s="17">
        <v>0.39377682685193899</v>
      </c>
      <c r="L9" s="17">
        <v>0.18617525173722899</v>
      </c>
      <c r="M9" s="17"/>
      <c r="N9" s="17">
        <v>0.27975019204170098</v>
      </c>
      <c r="O9" s="17">
        <v>0.34539216915149201</v>
      </c>
      <c r="P9" s="17">
        <v>0.27562234934709601</v>
      </c>
      <c r="Q9" s="17">
        <v>0.42070600622167098</v>
      </c>
      <c r="R9" s="17">
        <v>0.37781305401026899</v>
      </c>
      <c r="S9" s="17">
        <v>0.59582920795333205</v>
      </c>
      <c r="T9" s="17">
        <v>0.30092248954762701</v>
      </c>
      <c r="U9" s="17">
        <v>0.35501540335604198</v>
      </c>
      <c r="V9" s="17">
        <v>0.58893537906543703</v>
      </c>
      <c r="W9" s="17">
        <v>0.47423446382305801</v>
      </c>
      <c r="X9" s="17">
        <v>0</v>
      </c>
      <c r="Y9" s="17">
        <v>0.33542025148993898</v>
      </c>
      <c r="Z9" s="17" t="s">
        <v>85</v>
      </c>
      <c r="AA9" s="17">
        <v>0.64714272168390696</v>
      </c>
      <c r="AB9" s="17">
        <v>0.52142417198934399</v>
      </c>
      <c r="AC9" s="17">
        <v>0.19984452525621499</v>
      </c>
      <c r="AD9" s="17">
        <v>0.29421745267350602</v>
      </c>
      <c r="AE9" s="17" t="s">
        <v>85</v>
      </c>
      <c r="AF9" s="17" t="s">
        <v>85</v>
      </c>
      <c r="AG9" s="17">
        <v>1</v>
      </c>
      <c r="AH9" s="17" t="s">
        <v>85</v>
      </c>
      <c r="AI9" s="17"/>
      <c r="AJ9" s="17">
        <v>0.44201996373062702</v>
      </c>
      <c r="AK9" s="17">
        <v>0.26536679446008199</v>
      </c>
      <c r="AL9" s="17"/>
      <c r="AM9" s="17">
        <v>0.35513065969482699</v>
      </c>
    </row>
    <row r="10" spans="2:39" ht="29" x14ac:dyDescent="0.35">
      <c r="B10" s="18" t="s">
        <v>370</v>
      </c>
      <c r="C10" s="17">
        <v>0.58593335406535396</v>
      </c>
      <c r="D10" s="17">
        <v>0.59608659657595198</v>
      </c>
      <c r="E10" s="17">
        <v>0.58473432486509103</v>
      </c>
      <c r="F10" s="17"/>
      <c r="G10" s="17">
        <v>0.61653328113788997</v>
      </c>
      <c r="H10" s="17">
        <v>0.54032998358418804</v>
      </c>
      <c r="I10" s="17">
        <v>0.47285886598597898</v>
      </c>
      <c r="J10" s="17">
        <v>0.70101440720464403</v>
      </c>
      <c r="K10" s="17">
        <v>0.53495266095291805</v>
      </c>
      <c r="L10" s="17">
        <v>0.75515107252676394</v>
      </c>
      <c r="M10" s="17"/>
      <c r="N10" s="17">
        <v>0.72024980795829896</v>
      </c>
      <c r="O10" s="17">
        <v>0.559668447325397</v>
      </c>
      <c r="P10" s="17">
        <v>0.69486212991636997</v>
      </c>
      <c r="Q10" s="17">
        <v>0.55553458495366803</v>
      </c>
      <c r="R10" s="17">
        <v>0.52363537918574898</v>
      </c>
      <c r="S10" s="17">
        <v>0.404170792046668</v>
      </c>
      <c r="T10" s="17">
        <v>0.62195042511147203</v>
      </c>
      <c r="U10" s="17">
        <v>0.64498459664395802</v>
      </c>
      <c r="V10" s="17">
        <v>0.41106462093456297</v>
      </c>
      <c r="W10" s="17">
        <v>0.468919290633596</v>
      </c>
      <c r="X10" s="17">
        <v>1</v>
      </c>
      <c r="Y10" s="17">
        <v>0</v>
      </c>
      <c r="Z10" s="17" t="s">
        <v>85</v>
      </c>
      <c r="AA10" s="17">
        <v>0.35285727831609298</v>
      </c>
      <c r="AB10" s="17">
        <v>0.47857582801065601</v>
      </c>
      <c r="AC10" s="17">
        <v>0.80015547474378501</v>
      </c>
      <c r="AD10" s="17">
        <v>0.70578254732649404</v>
      </c>
      <c r="AE10" s="17" t="s">
        <v>85</v>
      </c>
      <c r="AF10" s="17" t="s">
        <v>85</v>
      </c>
      <c r="AG10" s="17">
        <v>0</v>
      </c>
      <c r="AH10" s="17" t="s">
        <v>85</v>
      </c>
      <c r="AI10" s="17"/>
      <c r="AJ10" s="17">
        <v>0.54142812544695795</v>
      </c>
      <c r="AK10" s="17">
        <v>0.64128140135795797</v>
      </c>
      <c r="AL10" s="17"/>
      <c r="AM10" s="17">
        <v>0.58593335406535396</v>
      </c>
    </row>
    <row r="11" spans="2:39" x14ac:dyDescent="0.35">
      <c r="B11" s="18" t="s">
        <v>62</v>
      </c>
      <c r="C11" s="19">
        <v>5.8935986239819202E-2</v>
      </c>
      <c r="D11" s="19">
        <v>7.0469729841073303E-2</v>
      </c>
      <c r="E11" s="19">
        <v>4.9361749290084203E-2</v>
      </c>
      <c r="F11" s="19"/>
      <c r="G11" s="19">
        <v>8.5874527172056098E-2</v>
      </c>
      <c r="H11" s="19">
        <v>5.1118666610465803E-2</v>
      </c>
      <c r="I11" s="19">
        <v>5.6194356537436797E-2</v>
      </c>
      <c r="J11" s="19">
        <v>3.8154438495249098E-2</v>
      </c>
      <c r="K11" s="19">
        <v>7.1270512195142896E-2</v>
      </c>
      <c r="L11" s="19">
        <v>5.86736757360075E-2</v>
      </c>
      <c r="M11" s="19"/>
      <c r="N11" s="19">
        <v>0</v>
      </c>
      <c r="O11" s="19">
        <v>9.4939383523111098E-2</v>
      </c>
      <c r="P11" s="19">
        <v>2.9515520736534399E-2</v>
      </c>
      <c r="Q11" s="19">
        <v>2.3759408824660499E-2</v>
      </c>
      <c r="R11" s="19">
        <v>9.8551566803981305E-2</v>
      </c>
      <c r="S11" s="19">
        <v>0</v>
      </c>
      <c r="T11" s="19">
        <v>7.7127085340901194E-2</v>
      </c>
      <c r="U11" s="19">
        <v>0</v>
      </c>
      <c r="V11" s="19">
        <v>0</v>
      </c>
      <c r="W11" s="19">
        <v>5.6846245543345601E-2</v>
      </c>
      <c r="X11" s="19">
        <v>0</v>
      </c>
      <c r="Y11" s="19">
        <v>0.66457974851006096</v>
      </c>
      <c r="Z11" s="19" t="s">
        <v>85</v>
      </c>
      <c r="AA11" s="19">
        <v>0</v>
      </c>
      <c r="AB11" s="19">
        <v>0</v>
      </c>
      <c r="AC11" s="19">
        <v>0</v>
      </c>
      <c r="AD11" s="19">
        <v>0</v>
      </c>
      <c r="AE11" s="19" t="s">
        <v>85</v>
      </c>
      <c r="AF11" s="19" t="s">
        <v>85</v>
      </c>
      <c r="AG11" s="19">
        <v>0</v>
      </c>
      <c r="AH11" s="19" t="s">
        <v>85</v>
      </c>
      <c r="AI11" s="19"/>
      <c r="AJ11" s="19">
        <v>1.65519108224156E-2</v>
      </c>
      <c r="AK11" s="19">
        <v>9.3351804181960596E-2</v>
      </c>
      <c r="AL11" s="19"/>
      <c r="AM11" s="19">
        <v>5.8935986239819202E-2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200</v>
      </c>
      <c r="D7" s="10">
        <v>93</v>
      </c>
      <c r="E7" s="10">
        <v>106</v>
      </c>
      <c r="F7" s="10"/>
      <c r="G7" s="10">
        <v>38</v>
      </c>
      <c r="H7" s="10">
        <v>53</v>
      </c>
      <c r="I7" s="10">
        <v>53</v>
      </c>
      <c r="J7" s="10">
        <v>31</v>
      </c>
      <c r="K7" s="10">
        <v>19</v>
      </c>
      <c r="L7" s="10">
        <v>6</v>
      </c>
      <c r="M7" s="10"/>
      <c r="N7" s="10">
        <v>5</v>
      </c>
      <c r="O7" s="10">
        <v>43</v>
      </c>
      <c r="P7" s="10">
        <v>38</v>
      </c>
      <c r="Q7" s="10">
        <v>14</v>
      </c>
      <c r="R7" s="10">
        <v>22</v>
      </c>
      <c r="S7" s="10">
        <v>5</v>
      </c>
      <c r="T7" s="10">
        <v>20</v>
      </c>
      <c r="U7" s="10">
        <v>3</v>
      </c>
      <c r="V7" s="10">
        <v>2</v>
      </c>
      <c r="W7" s="10">
        <v>23</v>
      </c>
      <c r="X7" s="10">
        <v>3</v>
      </c>
      <c r="Y7" s="10">
        <v>1</v>
      </c>
      <c r="Z7" s="10">
        <v>4</v>
      </c>
      <c r="AA7" s="10">
        <v>5</v>
      </c>
      <c r="AB7" s="10">
        <v>2</v>
      </c>
      <c r="AC7" s="10">
        <v>4</v>
      </c>
      <c r="AD7" s="10">
        <v>4</v>
      </c>
      <c r="AE7" s="10" t="s">
        <v>84</v>
      </c>
      <c r="AF7" s="10" t="s">
        <v>84</v>
      </c>
      <c r="AG7" s="10">
        <v>2</v>
      </c>
      <c r="AH7" s="10" t="s">
        <v>84</v>
      </c>
      <c r="AI7" s="10"/>
      <c r="AJ7" s="10">
        <v>118</v>
      </c>
      <c r="AK7" s="10">
        <v>77</v>
      </c>
      <c r="AL7" s="10"/>
      <c r="AM7" s="10">
        <v>200</v>
      </c>
    </row>
    <row r="8" spans="2:39" ht="30" customHeight="1" x14ac:dyDescent="0.35">
      <c r="B8" s="11" t="s">
        <v>20</v>
      </c>
      <c r="C8" s="11">
        <v>171</v>
      </c>
      <c r="D8" s="11">
        <v>80</v>
      </c>
      <c r="E8" s="11">
        <v>90</v>
      </c>
      <c r="F8" s="11"/>
      <c r="G8" s="11">
        <v>23</v>
      </c>
      <c r="H8" s="11">
        <v>41</v>
      </c>
      <c r="I8" s="11">
        <v>46</v>
      </c>
      <c r="J8" s="11">
        <v>22</v>
      </c>
      <c r="K8" s="11">
        <v>22</v>
      </c>
      <c r="L8" s="11">
        <v>17</v>
      </c>
      <c r="M8" s="11"/>
      <c r="N8" s="11">
        <v>5</v>
      </c>
      <c r="O8" s="11">
        <v>38</v>
      </c>
      <c r="P8" s="11">
        <v>27</v>
      </c>
      <c r="Q8" s="11">
        <v>12</v>
      </c>
      <c r="R8" s="11">
        <v>15</v>
      </c>
      <c r="S8" s="11">
        <v>3</v>
      </c>
      <c r="T8" s="11">
        <v>14</v>
      </c>
      <c r="U8" s="11">
        <v>6</v>
      </c>
      <c r="V8" s="11">
        <v>4</v>
      </c>
      <c r="W8" s="11">
        <v>18</v>
      </c>
      <c r="X8" s="11">
        <v>6</v>
      </c>
      <c r="Y8" s="11">
        <v>1</v>
      </c>
      <c r="Z8" s="11">
        <v>5</v>
      </c>
      <c r="AA8" s="11">
        <v>7</v>
      </c>
      <c r="AB8" s="11">
        <v>2</v>
      </c>
      <c r="AC8" s="11">
        <v>3</v>
      </c>
      <c r="AD8" s="11">
        <v>3</v>
      </c>
      <c r="AE8" s="11" t="s">
        <v>84</v>
      </c>
      <c r="AF8" s="11" t="s">
        <v>84</v>
      </c>
      <c r="AG8" s="11">
        <v>2</v>
      </c>
      <c r="AH8" s="11" t="s">
        <v>84</v>
      </c>
      <c r="AI8" s="11"/>
      <c r="AJ8" s="11">
        <v>78</v>
      </c>
      <c r="AK8" s="11">
        <v>89</v>
      </c>
      <c r="AL8" s="11"/>
      <c r="AM8" s="11">
        <v>171</v>
      </c>
    </row>
    <row r="9" spans="2:39" ht="29" x14ac:dyDescent="0.35">
      <c r="B9" s="18" t="s">
        <v>376</v>
      </c>
      <c r="C9" s="17">
        <v>0.359227357018917</v>
      </c>
      <c r="D9" s="17">
        <v>0.34564288691220801</v>
      </c>
      <c r="E9" s="17">
        <v>0.37407014338223898</v>
      </c>
      <c r="F9" s="17"/>
      <c r="G9" s="17">
        <v>0.39461219927144398</v>
      </c>
      <c r="H9" s="17">
        <v>0.32585485441725898</v>
      </c>
      <c r="I9" s="17">
        <v>0.418784961992545</v>
      </c>
      <c r="J9" s="17">
        <v>0.41034539076230703</v>
      </c>
      <c r="K9" s="17">
        <v>0.28810866977447003</v>
      </c>
      <c r="L9" s="17">
        <v>0.25765553263070601</v>
      </c>
      <c r="M9" s="17"/>
      <c r="N9" s="17">
        <v>0.62306211183014704</v>
      </c>
      <c r="O9" s="17">
        <v>0.32869996612763902</v>
      </c>
      <c r="P9" s="17">
        <v>0.40927447662071798</v>
      </c>
      <c r="Q9" s="17">
        <v>0.22863401046704901</v>
      </c>
      <c r="R9" s="17">
        <v>0.381318587580946</v>
      </c>
      <c r="S9" s="17">
        <v>0.48806991018250201</v>
      </c>
      <c r="T9" s="17">
        <v>0.46868346150203899</v>
      </c>
      <c r="U9" s="17">
        <v>0.132139864546926</v>
      </c>
      <c r="V9" s="17">
        <v>0.35774032138154699</v>
      </c>
      <c r="W9" s="17">
        <v>0.42620082307030699</v>
      </c>
      <c r="X9" s="17">
        <v>0</v>
      </c>
      <c r="Y9" s="17">
        <v>0</v>
      </c>
      <c r="Z9" s="17">
        <v>0.110050304941935</v>
      </c>
      <c r="AA9" s="17">
        <v>0.43777324152240799</v>
      </c>
      <c r="AB9" s="17">
        <v>1</v>
      </c>
      <c r="AC9" s="17">
        <v>0.46848826177493802</v>
      </c>
      <c r="AD9" s="17">
        <v>0.47660346492865002</v>
      </c>
      <c r="AE9" s="17" t="s">
        <v>85</v>
      </c>
      <c r="AF9" s="17" t="s">
        <v>85</v>
      </c>
      <c r="AG9" s="17">
        <v>0</v>
      </c>
      <c r="AH9" s="17" t="s">
        <v>85</v>
      </c>
      <c r="AI9" s="17"/>
      <c r="AJ9" s="17">
        <v>0.42245060265485201</v>
      </c>
      <c r="AK9" s="17">
        <v>0.293180371690555</v>
      </c>
      <c r="AL9" s="17"/>
      <c r="AM9" s="17">
        <v>0.359227357018917</v>
      </c>
    </row>
    <row r="10" spans="2:39" ht="29" x14ac:dyDescent="0.35">
      <c r="B10" s="18" t="s">
        <v>370</v>
      </c>
      <c r="C10" s="17">
        <v>0.587102280470023</v>
      </c>
      <c r="D10" s="17">
        <v>0.58094524711271101</v>
      </c>
      <c r="E10" s="17">
        <v>0.58927696203651903</v>
      </c>
      <c r="F10" s="17"/>
      <c r="G10" s="17">
        <v>0.60538780072855602</v>
      </c>
      <c r="H10" s="17">
        <v>0.65820605997478099</v>
      </c>
      <c r="I10" s="17">
        <v>0.50139099950986599</v>
      </c>
      <c r="J10" s="17">
        <v>0.51761933627910495</v>
      </c>
      <c r="K10" s="17">
        <v>0.629892082276861</v>
      </c>
      <c r="L10" s="17">
        <v>0.65680663663710903</v>
      </c>
      <c r="M10" s="17"/>
      <c r="N10" s="17">
        <v>0.37693788816985302</v>
      </c>
      <c r="O10" s="17">
        <v>0.60085719056642395</v>
      </c>
      <c r="P10" s="17">
        <v>0.565214115488064</v>
      </c>
      <c r="Q10" s="17">
        <v>0.77136598953295099</v>
      </c>
      <c r="R10" s="17">
        <v>0.61868141241905406</v>
      </c>
      <c r="S10" s="17">
        <v>0.51193008981749799</v>
      </c>
      <c r="T10" s="17">
        <v>0.53131653849796101</v>
      </c>
      <c r="U10" s="17">
        <v>0.86786013545307406</v>
      </c>
      <c r="V10" s="17">
        <v>0.64225967861845301</v>
      </c>
      <c r="W10" s="17">
        <v>0.53713457592881397</v>
      </c>
      <c r="X10" s="17">
        <v>1</v>
      </c>
      <c r="Y10" s="17">
        <v>0</v>
      </c>
      <c r="Z10" s="17">
        <v>0.29009983013136698</v>
      </c>
      <c r="AA10" s="17">
        <v>0.56222675847759196</v>
      </c>
      <c r="AB10" s="17">
        <v>0</v>
      </c>
      <c r="AC10" s="17">
        <v>0.53151173822506204</v>
      </c>
      <c r="AD10" s="17">
        <v>0.52339653507134998</v>
      </c>
      <c r="AE10" s="17" t="s">
        <v>85</v>
      </c>
      <c r="AF10" s="17" t="s">
        <v>85</v>
      </c>
      <c r="AG10" s="17">
        <v>0.51936326632136998</v>
      </c>
      <c r="AH10" s="17" t="s">
        <v>85</v>
      </c>
      <c r="AI10" s="17"/>
      <c r="AJ10" s="17">
        <v>0.54119513646582096</v>
      </c>
      <c r="AK10" s="17">
        <v>0.63595432276201802</v>
      </c>
      <c r="AL10" s="17"/>
      <c r="AM10" s="17">
        <v>0.587102280470023</v>
      </c>
    </row>
    <row r="11" spans="2:39" x14ac:dyDescent="0.35">
      <c r="B11" s="18" t="s">
        <v>62</v>
      </c>
      <c r="C11" s="19">
        <v>5.3670362511059597E-2</v>
      </c>
      <c r="D11" s="19">
        <v>7.3411865975080801E-2</v>
      </c>
      <c r="E11" s="19">
        <v>3.66528945812419E-2</v>
      </c>
      <c r="F11" s="19"/>
      <c r="G11" s="19">
        <v>0</v>
      </c>
      <c r="H11" s="19">
        <v>1.593908560796E-2</v>
      </c>
      <c r="I11" s="19">
        <v>7.9824038497588803E-2</v>
      </c>
      <c r="J11" s="19">
        <v>7.2035272958587998E-2</v>
      </c>
      <c r="K11" s="19">
        <v>8.1999247948668502E-2</v>
      </c>
      <c r="L11" s="19">
        <v>8.5537830732185294E-2</v>
      </c>
      <c r="M11" s="19"/>
      <c r="N11" s="19">
        <v>0</v>
      </c>
      <c r="O11" s="19">
        <v>7.0442843305936906E-2</v>
      </c>
      <c r="P11" s="19">
        <v>2.5511407891217999E-2</v>
      </c>
      <c r="Q11" s="19">
        <v>0</v>
      </c>
      <c r="R11" s="19">
        <v>0</v>
      </c>
      <c r="S11" s="19">
        <v>0</v>
      </c>
      <c r="T11" s="19">
        <v>0</v>
      </c>
      <c r="U11" s="19">
        <v>0</v>
      </c>
      <c r="V11" s="19">
        <v>0</v>
      </c>
      <c r="W11" s="19">
        <v>3.6664601000878698E-2</v>
      </c>
      <c r="X11" s="19">
        <v>0</v>
      </c>
      <c r="Y11" s="19">
        <v>1</v>
      </c>
      <c r="Z11" s="19">
        <v>0.59984986492669801</v>
      </c>
      <c r="AA11" s="19">
        <v>0</v>
      </c>
      <c r="AB11" s="19">
        <v>0</v>
      </c>
      <c r="AC11" s="19">
        <v>0</v>
      </c>
      <c r="AD11" s="19">
        <v>0</v>
      </c>
      <c r="AE11" s="19" t="s">
        <v>85</v>
      </c>
      <c r="AF11" s="19" t="s">
        <v>85</v>
      </c>
      <c r="AG11" s="19">
        <v>0.48063673367863002</v>
      </c>
      <c r="AH11" s="19" t="s">
        <v>85</v>
      </c>
      <c r="AI11" s="19"/>
      <c r="AJ11" s="19">
        <v>3.63542608793277E-2</v>
      </c>
      <c r="AK11" s="19">
        <v>7.0865305547427801E-2</v>
      </c>
      <c r="AL11" s="19"/>
      <c r="AM11" s="19">
        <v>5.3670362511059597E-2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176</v>
      </c>
      <c r="D7" s="10">
        <v>87</v>
      </c>
      <c r="E7" s="10">
        <v>89</v>
      </c>
      <c r="F7" s="10"/>
      <c r="G7" s="10">
        <v>32</v>
      </c>
      <c r="H7" s="10">
        <v>40</v>
      </c>
      <c r="I7" s="10">
        <v>36</v>
      </c>
      <c r="J7" s="10">
        <v>40</v>
      </c>
      <c r="K7" s="10">
        <v>22</v>
      </c>
      <c r="L7" s="10">
        <v>6</v>
      </c>
      <c r="M7" s="10"/>
      <c r="N7" s="10">
        <v>5</v>
      </c>
      <c r="O7" s="10">
        <v>36</v>
      </c>
      <c r="P7" s="10">
        <v>31</v>
      </c>
      <c r="Q7" s="10">
        <v>15</v>
      </c>
      <c r="R7" s="10">
        <v>18</v>
      </c>
      <c r="S7" s="10">
        <v>2</v>
      </c>
      <c r="T7" s="10">
        <v>24</v>
      </c>
      <c r="U7" s="10" t="s">
        <v>84</v>
      </c>
      <c r="V7" s="10">
        <v>3</v>
      </c>
      <c r="W7" s="10">
        <v>15</v>
      </c>
      <c r="X7" s="10" t="s">
        <v>84</v>
      </c>
      <c r="Y7" s="10">
        <v>2</v>
      </c>
      <c r="Z7" s="10">
        <v>7</v>
      </c>
      <c r="AA7" s="10">
        <v>3</v>
      </c>
      <c r="AB7" s="10">
        <v>6</v>
      </c>
      <c r="AC7" s="10">
        <v>4</v>
      </c>
      <c r="AD7" s="10">
        <v>3</v>
      </c>
      <c r="AE7" s="10" t="s">
        <v>84</v>
      </c>
      <c r="AF7" s="10" t="s">
        <v>84</v>
      </c>
      <c r="AG7" s="10">
        <v>2</v>
      </c>
      <c r="AH7" s="10" t="s">
        <v>84</v>
      </c>
      <c r="AI7" s="10"/>
      <c r="AJ7" s="10">
        <v>87</v>
      </c>
      <c r="AK7" s="10">
        <v>87</v>
      </c>
      <c r="AL7" s="10"/>
      <c r="AM7" s="10">
        <v>176</v>
      </c>
    </row>
    <row r="8" spans="2:39" ht="30" customHeight="1" x14ac:dyDescent="0.35">
      <c r="B8" s="11" t="s">
        <v>20</v>
      </c>
      <c r="C8" s="11">
        <v>160</v>
      </c>
      <c r="D8" s="11">
        <v>70</v>
      </c>
      <c r="E8" s="11">
        <v>90</v>
      </c>
      <c r="F8" s="11"/>
      <c r="G8" s="11">
        <v>19</v>
      </c>
      <c r="H8" s="11">
        <v>32</v>
      </c>
      <c r="I8" s="11">
        <v>31</v>
      </c>
      <c r="J8" s="11">
        <v>31</v>
      </c>
      <c r="K8" s="11">
        <v>25</v>
      </c>
      <c r="L8" s="11">
        <v>22</v>
      </c>
      <c r="M8" s="11"/>
      <c r="N8" s="11">
        <v>6</v>
      </c>
      <c r="O8" s="11">
        <v>28</v>
      </c>
      <c r="P8" s="11">
        <v>23</v>
      </c>
      <c r="Q8" s="11">
        <v>13</v>
      </c>
      <c r="R8" s="11">
        <v>16</v>
      </c>
      <c r="S8" s="11">
        <v>1</v>
      </c>
      <c r="T8" s="11">
        <v>24</v>
      </c>
      <c r="U8" s="11" t="s">
        <v>84</v>
      </c>
      <c r="V8" s="11">
        <v>4</v>
      </c>
      <c r="W8" s="11">
        <v>19</v>
      </c>
      <c r="X8" s="11" t="s">
        <v>84</v>
      </c>
      <c r="Y8" s="11">
        <v>2</v>
      </c>
      <c r="Z8" s="11">
        <v>7</v>
      </c>
      <c r="AA8" s="11">
        <v>3</v>
      </c>
      <c r="AB8" s="11">
        <v>6</v>
      </c>
      <c r="AC8" s="11">
        <v>2</v>
      </c>
      <c r="AD8" s="11">
        <v>4</v>
      </c>
      <c r="AE8" s="11" t="s">
        <v>84</v>
      </c>
      <c r="AF8" s="11" t="s">
        <v>84</v>
      </c>
      <c r="AG8" s="11">
        <v>2</v>
      </c>
      <c r="AH8" s="11" t="s">
        <v>84</v>
      </c>
      <c r="AI8" s="11"/>
      <c r="AJ8" s="11">
        <v>58</v>
      </c>
      <c r="AK8" s="11">
        <v>101</v>
      </c>
      <c r="AL8" s="11"/>
      <c r="AM8" s="11">
        <v>160</v>
      </c>
    </row>
    <row r="9" spans="2:39" ht="29" x14ac:dyDescent="0.35">
      <c r="B9" s="18" t="s">
        <v>378</v>
      </c>
      <c r="C9" s="17">
        <v>0.503011139214254</v>
      </c>
      <c r="D9" s="17">
        <v>0.45317448005969002</v>
      </c>
      <c r="E9" s="17">
        <v>0.54164352464504395</v>
      </c>
      <c r="F9" s="17"/>
      <c r="G9" s="17">
        <v>0.56687125383160997</v>
      </c>
      <c r="H9" s="17">
        <v>0.53584713853837396</v>
      </c>
      <c r="I9" s="17">
        <v>0.53375118958518197</v>
      </c>
      <c r="J9" s="17">
        <v>0.48551210296214198</v>
      </c>
      <c r="K9" s="17">
        <v>0.20027358448232299</v>
      </c>
      <c r="L9" s="17">
        <v>0.71989442625481703</v>
      </c>
      <c r="M9" s="17"/>
      <c r="N9" s="17">
        <v>0.34197805127398101</v>
      </c>
      <c r="O9" s="17">
        <v>0.45929516528097802</v>
      </c>
      <c r="P9" s="17">
        <v>0.43995380430011999</v>
      </c>
      <c r="Q9" s="17">
        <v>0.36936780176804201</v>
      </c>
      <c r="R9" s="17">
        <v>0.72401307830727502</v>
      </c>
      <c r="S9" s="17">
        <v>1</v>
      </c>
      <c r="T9" s="17">
        <v>0.66544024499811305</v>
      </c>
      <c r="U9" s="17" t="s">
        <v>85</v>
      </c>
      <c r="V9" s="17">
        <v>0.55172553275313296</v>
      </c>
      <c r="W9" s="17">
        <v>0.37676944148971497</v>
      </c>
      <c r="X9" s="17" t="s">
        <v>85</v>
      </c>
      <c r="Y9" s="17">
        <v>0.37722786509628597</v>
      </c>
      <c r="Z9" s="17">
        <v>0.72663887598120802</v>
      </c>
      <c r="AA9" s="17">
        <v>0.31172844760387902</v>
      </c>
      <c r="AB9" s="17">
        <v>0.471587311200728</v>
      </c>
      <c r="AC9" s="17">
        <v>0.77620101303514899</v>
      </c>
      <c r="AD9" s="17">
        <v>0</v>
      </c>
      <c r="AE9" s="17" t="s">
        <v>85</v>
      </c>
      <c r="AF9" s="17" t="s">
        <v>85</v>
      </c>
      <c r="AG9" s="17">
        <v>0.48063673367863002</v>
      </c>
      <c r="AH9" s="17" t="s">
        <v>85</v>
      </c>
      <c r="AI9" s="17"/>
      <c r="AJ9" s="17">
        <v>0.55814863121129799</v>
      </c>
      <c r="AK9" s="17">
        <v>0.47058911261549502</v>
      </c>
      <c r="AL9" s="17"/>
      <c r="AM9" s="17">
        <v>0.503011139214254</v>
      </c>
    </row>
    <row r="10" spans="2:39" ht="29" x14ac:dyDescent="0.35">
      <c r="B10" s="18" t="s">
        <v>370</v>
      </c>
      <c r="C10" s="17">
        <v>0.47406719180514401</v>
      </c>
      <c r="D10" s="17">
        <v>0.53059280165072398</v>
      </c>
      <c r="E10" s="17">
        <v>0.43024966504251899</v>
      </c>
      <c r="F10" s="17"/>
      <c r="G10" s="17">
        <v>0.43312874616838998</v>
      </c>
      <c r="H10" s="17">
        <v>0.429235972599114</v>
      </c>
      <c r="I10" s="17">
        <v>0.44182308957458799</v>
      </c>
      <c r="J10" s="17">
        <v>0.51448789703785802</v>
      </c>
      <c r="K10" s="17">
        <v>0.72793771648765804</v>
      </c>
      <c r="L10" s="17">
        <v>0.28010557374518202</v>
      </c>
      <c r="M10" s="17"/>
      <c r="N10" s="17">
        <v>0.65802194872601905</v>
      </c>
      <c r="O10" s="17">
        <v>0.45028851026293698</v>
      </c>
      <c r="P10" s="17">
        <v>0.56004619569988001</v>
      </c>
      <c r="Q10" s="17">
        <v>0.63063219823195804</v>
      </c>
      <c r="R10" s="17">
        <v>0.27598692169272498</v>
      </c>
      <c r="S10" s="17">
        <v>0</v>
      </c>
      <c r="T10" s="17">
        <v>0.28775576222752702</v>
      </c>
      <c r="U10" s="17" t="s">
        <v>85</v>
      </c>
      <c r="V10" s="17">
        <v>0.44827446724686698</v>
      </c>
      <c r="W10" s="17">
        <v>0.62323055851028497</v>
      </c>
      <c r="X10" s="17" t="s">
        <v>85</v>
      </c>
      <c r="Y10" s="17">
        <v>0.62277213490371397</v>
      </c>
      <c r="Z10" s="17">
        <v>0.27336112401879198</v>
      </c>
      <c r="AA10" s="17">
        <v>0.68827155239612103</v>
      </c>
      <c r="AB10" s="17">
        <v>0.52841268879927195</v>
      </c>
      <c r="AC10" s="17">
        <v>0.22379898696485101</v>
      </c>
      <c r="AD10" s="17">
        <v>1</v>
      </c>
      <c r="AE10" s="17" t="s">
        <v>85</v>
      </c>
      <c r="AF10" s="17" t="s">
        <v>85</v>
      </c>
      <c r="AG10" s="17">
        <v>0.51936326632136998</v>
      </c>
      <c r="AH10" s="17" t="s">
        <v>85</v>
      </c>
      <c r="AI10" s="17"/>
      <c r="AJ10" s="17">
        <v>0.42881759195368002</v>
      </c>
      <c r="AK10" s="17">
        <v>0.500562400766972</v>
      </c>
      <c r="AL10" s="17"/>
      <c r="AM10" s="17">
        <v>0.47406719180514401</v>
      </c>
    </row>
    <row r="11" spans="2:39" x14ac:dyDescent="0.35">
      <c r="B11" s="18" t="s">
        <v>62</v>
      </c>
      <c r="C11" s="19">
        <v>2.2921668980602099E-2</v>
      </c>
      <c r="D11" s="19">
        <v>1.62327182895864E-2</v>
      </c>
      <c r="E11" s="19">
        <v>2.8106810312436399E-2</v>
      </c>
      <c r="F11" s="19"/>
      <c r="G11" s="19">
        <v>0</v>
      </c>
      <c r="H11" s="19">
        <v>3.4916888862511701E-2</v>
      </c>
      <c r="I11" s="19">
        <v>2.4425720840229401E-2</v>
      </c>
      <c r="J11" s="19">
        <v>0</v>
      </c>
      <c r="K11" s="19">
        <v>7.1788699030019901E-2</v>
      </c>
      <c r="L11" s="19">
        <v>0</v>
      </c>
      <c r="M11" s="19"/>
      <c r="N11" s="19">
        <v>0</v>
      </c>
      <c r="O11" s="19">
        <v>9.0416324456084704E-2</v>
      </c>
      <c r="P11" s="19">
        <v>0</v>
      </c>
      <c r="Q11" s="19">
        <v>0</v>
      </c>
      <c r="R11" s="19">
        <v>0</v>
      </c>
      <c r="S11" s="19">
        <v>0</v>
      </c>
      <c r="T11" s="19">
        <v>4.68039927743596E-2</v>
      </c>
      <c r="U11" s="19" t="s">
        <v>85</v>
      </c>
      <c r="V11" s="19">
        <v>0</v>
      </c>
      <c r="W11" s="19">
        <v>0</v>
      </c>
      <c r="X11" s="19" t="s">
        <v>85</v>
      </c>
      <c r="Y11" s="19">
        <v>0</v>
      </c>
      <c r="Z11" s="19">
        <v>0</v>
      </c>
      <c r="AA11" s="19">
        <v>0</v>
      </c>
      <c r="AB11" s="19">
        <v>0</v>
      </c>
      <c r="AC11" s="19">
        <v>0</v>
      </c>
      <c r="AD11" s="19">
        <v>0</v>
      </c>
      <c r="AE11" s="19" t="s">
        <v>85</v>
      </c>
      <c r="AF11" s="19" t="s">
        <v>85</v>
      </c>
      <c r="AG11" s="19">
        <v>0</v>
      </c>
      <c r="AH11" s="19" t="s">
        <v>85</v>
      </c>
      <c r="AI11" s="19"/>
      <c r="AJ11" s="19">
        <v>1.3033776835022199E-2</v>
      </c>
      <c r="AK11" s="19">
        <v>2.8848486617532702E-2</v>
      </c>
      <c r="AL11" s="19"/>
      <c r="AM11" s="19">
        <v>2.2921668980602099E-2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201</v>
      </c>
      <c r="D7" s="10">
        <v>96</v>
      </c>
      <c r="E7" s="10">
        <v>105</v>
      </c>
      <c r="F7" s="10"/>
      <c r="G7" s="10">
        <v>38</v>
      </c>
      <c r="H7" s="10">
        <v>45</v>
      </c>
      <c r="I7" s="10">
        <v>48</v>
      </c>
      <c r="J7" s="10">
        <v>43</v>
      </c>
      <c r="K7" s="10">
        <v>17</v>
      </c>
      <c r="L7" s="10">
        <v>10</v>
      </c>
      <c r="M7" s="10"/>
      <c r="N7" s="10">
        <v>7</v>
      </c>
      <c r="O7" s="10">
        <v>50</v>
      </c>
      <c r="P7" s="10">
        <v>36</v>
      </c>
      <c r="Q7" s="10">
        <v>15</v>
      </c>
      <c r="R7" s="10">
        <v>16</v>
      </c>
      <c r="S7" s="10">
        <v>3</v>
      </c>
      <c r="T7" s="10">
        <v>28</v>
      </c>
      <c r="U7" s="10">
        <v>3</v>
      </c>
      <c r="V7" s="10">
        <v>5</v>
      </c>
      <c r="W7" s="10">
        <v>19</v>
      </c>
      <c r="X7" s="10">
        <v>2</v>
      </c>
      <c r="Y7" s="10">
        <v>2</v>
      </c>
      <c r="Z7" s="10">
        <v>2</v>
      </c>
      <c r="AA7" s="10">
        <v>4</v>
      </c>
      <c r="AB7" s="10">
        <v>4</v>
      </c>
      <c r="AC7" s="10">
        <v>1</v>
      </c>
      <c r="AD7" s="10">
        <v>4</v>
      </c>
      <c r="AE7" s="10" t="s">
        <v>84</v>
      </c>
      <c r="AF7" s="10" t="s">
        <v>84</v>
      </c>
      <c r="AG7" s="10" t="s">
        <v>84</v>
      </c>
      <c r="AH7" s="10" t="s">
        <v>84</v>
      </c>
      <c r="AI7" s="10"/>
      <c r="AJ7" s="10">
        <v>115</v>
      </c>
      <c r="AK7" s="10">
        <v>85</v>
      </c>
      <c r="AL7" s="10"/>
      <c r="AM7" s="10">
        <v>201</v>
      </c>
    </row>
    <row r="8" spans="2:39" ht="30" customHeight="1" x14ac:dyDescent="0.35">
      <c r="B8" s="11" t="s">
        <v>20</v>
      </c>
      <c r="C8" s="11">
        <v>184</v>
      </c>
      <c r="D8" s="11">
        <v>82</v>
      </c>
      <c r="E8" s="11">
        <v>102</v>
      </c>
      <c r="F8" s="11"/>
      <c r="G8" s="11">
        <v>22</v>
      </c>
      <c r="H8" s="11">
        <v>37</v>
      </c>
      <c r="I8" s="11">
        <v>43</v>
      </c>
      <c r="J8" s="11">
        <v>31</v>
      </c>
      <c r="K8" s="11">
        <v>21</v>
      </c>
      <c r="L8" s="11">
        <v>30</v>
      </c>
      <c r="M8" s="11"/>
      <c r="N8" s="11">
        <v>12</v>
      </c>
      <c r="O8" s="11">
        <v>44</v>
      </c>
      <c r="P8" s="11">
        <v>29</v>
      </c>
      <c r="Q8" s="11">
        <v>13</v>
      </c>
      <c r="R8" s="11">
        <v>14</v>
      </c>
      <c r="S8" s="11">
        <v>3</v>
      </c>
      <c r="T8" s="11">
        <v>23</v>
      </c>
      <c r="U8" s="11">
        <v>3</v>
      </c>
      <c r="V8" s="11">
        <v>7</v>
      </c>
      <c r="W8" s="11">
        <v>17</v>
      </c>
      <c r="X8" s="11">
        <v>4</v>
      </c>
      <c r="Y8" s="11">
        <v>1</v>
      </c>
      <c r="Z8" s="11">
        <v>2</v>
      </c>
      <c r="AA8" s="11">
        <v>3</v>
      </c>
      <c r="AB8" s="11">
        <v>4</v>
      </c>
      <c r="AC8" s="11">
        <v>1</v>
      </c>
      <c r="AD8" s="11">
        <v>3</v>
      </c>
      <c r="AE8" s="11" t="s">
        <v>84</v>
      </c>
      <c r="AF8" s="11" t="s">
        <v>84</v>
      </c>
      <c r="AG8" s="11" t="s">
        <v>84</v>
      </c>
      <c r="AH8" s="11" t="s">
        <v>84</v>
      </c>
      <c r="AI8" s="11"/>
      <c r="AJ8" s="11">
        <v>78</v>
      </c>
      <c r="AK8" s="11">
        <v>105</v>
      </c>
      <c r="AL8" s="11"/>
      <c r="AM8" s="11">
        <v>184</v>
      </c>
    </row>
    <row r="9" spans="2:39" ht="29" x14ac:dyDescent="0.35">
      <c r="B9" s="18" t="s">
        <v>380</v>
      </c>
      <c r="C9" s="17">
        <v>0.58591108835103201</v>
      </c>
      <c r="D9" s="17">
        <v>0.57095949988586703</v>
      </c>
      <c r="E9" s="17">
        <v>0.59800157173398505</v>
      </c>
      <c r="F9" s="17"/>
      <c r="G9" s="17">
        <v>0.65711795497953296</v>
      </c>
      <c r="H9" s="17">
        <v>0.47862119303200101</v>
      </c>
      <c r="I9" s="17">
        <v>0.61767018889245995</v>
      </c>
      <c r="J9" s="17">
        <v>0.60469704242656996</v>
      </c>
      <c r="K9" s="17">
        <v>0.761112845697414</v>
      </c>
      <c r="L9" s="17">
        <v>0.47572210243767499</v>
      </c>
      <c r="M9" s="17"/>
      <c r="N9" s="17">
        <v>0.39692547664317901</v>
      </c>
      <c r="O9" s="17">
        <v>0.56265433414767596</v>
      </c>
      <c r="P9" s="17">
        <v>0.56195973503445396</v>
      </c>
      <c r="Q9" s="17">
        <v>0.57223467776354797</v>
      </c>
      <c r="R9" s="17">
        <v>0.83641442684724898</v>
      </c>
      <c r="S9" s="17">
        <v>0.67763854309473204</v>
      </c>
      <c r="T9" s="17">
        <v>0.64167420555265298</v>
      </c>
      <c r="U9" s="17">
        <v>0.39818707402402498</v>
      </c>
      <c r="V9" s="17">
        <v>1</v>
      </c>
      <c r="W9" s="17">
        <v>0.37205886518662401</v>
      </c>
      <c r="X9" s="17">
        <v>0.43325606542342598</v>
      </c>
      <c r="Y9" s="17">
        <v>0.41280645635999702</v>
      </c>
      <c r="Z9" s="17">
        <v>1</v>
      </c>
      <c r="AA9" s="17">
        <v>0.71076765102309802</v>
      </c>
      <c r="AB9" s="17">
        <v>0.476859470652086</v>
      </c>
      <c r="AC9" s="17">
        <v>1</v>
      </c>
      <c r="AD9" s="17">
        <v>0.50739115905263898</v>
      </c>
      <c r="AE9" s="17" t="s">
        <v>85</v>
      </c>
      <c r="AF9" s="17" t="s">
        <v>85</v>
      </c>
      <c r="AG9" s="17" t="s">
        <v>85</v>
      </c>
      <c r="AH9" s="17" t="s">
        <v>85</v>
      </c>
      <c r="AI9" s="17"/>
      <c r="AJ9" s="17">
        <v>0.540137497153928</v>
      </c>
      <c r="AK9" s="17">
        <v>0.62415457425310295</v>
      </c>
      <c r="AL9" s="17"/>
      <c r="AM9" s="17">
        <v>0.58591108835103201</v>
      </c>
    </row>
    <row r="10" spans="2:39" ht="29" x14ac:dyDescent="0.35">
      <c r="B10" s="18" t="s">
        <v>370</v>
      </c>
      <c r="C10" s="17">
        <v>0.37775141181983002</v>
      </c>
      <c r="D10" s="17">
        <v>0.39160571940665401</v>
      </c>
      <c r="E10" s="17">
        <v>0.36654823591306301</v>
      </c>
      <c r="F10" s="17"/>
      <c r="G10" s="17">
        <v>0.30488244165970502</v>
      </c>
      <c r="H10" s="17">
        <v>0.43814547321484298</v>
      </c>
      <c r="I10" s="17">
        <v>0.38232981110754</v>
      </c>
      <c r="J10" s="17">
        <v>0.36397903598810299</v>
      </c>
      <c r="K10" s="17">
        <v>0.15574432798971699</v>
      </c>
      <c r="L10" s="17">
        <v>0.52427789756232501</v>
      </c>
      <c r="M10" s="17"/>
      <c r="N10" s="17">
        <v>0.51978032882681602</v>
      </c>
      <c r="O10" s="17">
        <v>0.39720784541551901</v>
      </c>
      <c r="P10" s="17">
        <v>0.43804026496554599</v>
      </c>
      <c r="Q10" s="17">
        <v>0.34064049330159701</v>
      </c>
      <c r="R10" s="17">
        <v>0.102946575012969</v>
      </c>
      <c r="S10" s="17">
        <v>0.32236145690526802</v>
      </c>
      <c r="T10" s="17">
        <v>0.304563735143211</v>
      </c>
      <c r="U10" s="17">
        <v>0.60181292597597502</v>
      </c>
      <c r="V10" s="17">
        <v>0</v>
      </c>
      <c r="W10" s="17">
        <v>0.58884557492422795</v>
      </c>
      <c r="X10" s="17">
        <v>0.56674393457657402</v>
      </c>
      <c r="Y10" s="17">
        <v>0.58719354364000298</v>
      </c>
      <c r="Z10" s="17">
        <v>0</v>
      </c>
      <c r="AA10" s="17">
        <v>0.28923234897690198</v>
      </c>
      <c r="AB10" s="17">
        <v>0.523140529347914</v>
      </c>
      <c r="AC10" s="17">
        <v>0</v>
      </c>
      <c r="AD10" s="17">
        <v>0.49260884094736102</v>
      </c>
      <c r="AE10" s="17" t="s">
        <v>85</v>
      </c>
      <c r="AF10" s="17" t="s">
        <v>85</v>
      </c>
      <c r="AG10" s="17" t="s">
        <v>85</v>
      </c>
      <c r="AH10" s="17" t="s">
        <v>85</v>
      </c>
      <c r="AI10" s="17"/>
      <c r="AJ10" s="17">
        <v>0.43515053698362599</v>
      </c>
      <c r="AK10" s="17">
        <v>0.33066322014437399</v>
      </c>
      <c r="AL10" s="17"/>
      <c r="AM10" s="17">
        <v>0.37775141181983002</v>
      </c>
    </row>
    <row r="11" spans="2:39" x14ac:dyDescent="0.35">
      <c r="B11" s="18" t="s">
        <v>62</v>
      </c>
      <c r="C11" s="19">
        <v>3.6337499829138302E-2</v>
      </c>
      <c r="D11" s="19">
        <v>3.7434780707479201E-2</v>
      </c>
      <c r="E11" s="19">
        <v>3.5450192352951201E-2</v>
      </c>
      <c r="F11" s="19"/>
      <c r="G11" s="19">
        <v>3.7999603360762101E-2</v>
      </c>
      <c r="H11" s="19">
        <v>8.3233333753155503E-2</v>
      </c>
      <c r="I11" s="19">
        <v>0</v>
      </c>
      <c r="J11" s="19">
        <v>3.1323921585326701E-2</v>
      </c>
      <c r="K11" s="19">
        <v>8.3142826312868401E-2</v>
      </c>
      <c r="L11" s="19">
        <v>0</v>
      </c>
      <c r="M11" s="19"/>
      <c r="N11" s="19">
        <v>8.32941945300055E-2</v>
      </c>
      <c r="O11" s="19">
        <v>4.0137820436805201E-2</v>
      </c>
      <c r="P11" s="19">
        <v>0</v>
      </c>
      <c r="Q11" s="19">
        <v>8.7124828934855306E-2</v>
      </c>
      <c r="R11" s="19">
        <v>6.0638998139782602E-2</v>
      </c>
      <c r="S11" s="19">
        <v>0</v>
      </c>
      <c r="T11" s="19">
        <v>5.3762059304135398E-2</v>
      </c>
      <c r="U11" s="19">
        <v>0</v>
      </c>
      <c r="V11" s="19">
        <v>0</v>
      </c>
      <c r="W11" s="19">
        <v>3.90955598891485E-2</v>
      </c>
      <c r="X11" s="19">
        <v>0</v>
      </c>
      <c r="Y11" s="19">
        <v>0</v>
      </c>
      <c r="Z11" s="19">
        <v>0</v>
      </c>
      <c r="AA11" s="19">
        <v>0</v>
      </c>
      <c r="AB11" s="19">
        <v>0</v>
      </c>
      <c r="AC11" s="19">
        <v>0</v>
      </c>
      <c r="AD11" s="19">
        <v>0</v>
      </c>
      <c r="AE11" s="19" t="s">
        <v>85</v>
      </c>
      <c r="AF11" s="19" t="s">
        <v>85</v>
      </c>
      <c r="AG11" s="19" t="s">
        <v>85</v>
      </c>
      <c r="AH11" s="19" t="s">
        <v>85</v>
      </c>
      <c r="AI11" s="19"/>
      <c r="AJ11" s="19">
        <v>2.47119658624467E-2</v>
      </c>
      <c r="AK11" s="19">
        <v>4.5182205602523499E-2</v>
      </c>
      <c r="AL11" s="19"/>
      <c r="AM11" s="19">
        <v>3.6337499829138302E-2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188</v>
      </c>
      <c r="D7" s="10">
        <v>93</v>
      </c>
      <c r="E7" s="10">
        <v>93</v>
      </c>
      <c r="F7" s="10"/>
      <c r="G7" s="10">
        <v>30</v>
      </c>
      <c r="H7" s="10">
        <v>36</v>
      </c>
      <c r="I7" s="10">
        <v>48</v>
      </c>
      <c r="J7" s="10">
        <v>48</v>
      </c>
      <c r="K7" s="10">
        <v>22</v>
      </c>
      <c r="L7" s="10">
        <v>4</v>
      </c>
      <c r="M7" s="10"/>
      <c r="N7" s="10">
        <v>6</v>
      </c>
      <c r="O7" s="10">
        <v>43</v>
      </c>
      <c r="P7" s="10">
        <v>32</v>
      </c>
      <c r="Q7" s="10">
        <v>14</v>
      </c>
      <c r="R7" s="10">
        <v>12</v>
      </c>
      <c r="S7" s="10">
        <v>3</v>
      </c>
      <c r="T7" s="10">
        <v>29</v>
      </c>
      <c r="U7" s="10">
        <v>5</v>
      </c>
      <c r="V7" s="10">
        <v>4</v>
      </c>
      <c r="W7" s="10">
        <v>16</v>
      </c>
      <c r="X7" s="10">
        <v>2</v>
      </c>
      <c r="Y7" s="10">
        <v>4</v>
      </c>
      <c r="Z7" s="10">
        <v>3</v>
      </c>
      <c r="AA7" s="10">
        <v>3</v>
      </c>
      <c r="AB7" s="10">
        <v>5</v>
      </c>
      <c r="AC7" s="10">
        <v>3</v>
      </c>
      <c r="AD7" s="10">
        <v>3</v>
      </c>
      <c r="AE7" s="10" t="s">
        <v>84</v>
      </c>
      <c r="AF7" s="10">
        <v>1</v>
      </c>
      <c r="AG7" s="10" t="s">
        <v>84</v>
      </c>
      <c r="AH7" s="10" t="s">
        <v>84</v>
      </c>
      <c r="AI7" s="10"/>
      <c r="AJ7" s="10">
        <v>111</v>
      </c>
      <c r="AK7" s="10">
        <v>74</v>
      </c>
      <c r="AL7" s="10"/>
      <c r="AM7" s="10">
        <v>188</v>
      </c>
    </row>
    <row r="8" spans="2:39" ht="30" customHeight="1" x14ac:dyDescent="0.35">
      <c r="B8" s="11" t="s">
        <v>20</v>
      </c>
      <c r="C8" s="11">
        <v>162</v>
      </c>
      <c r="D8" s="11">
        <v>72</v>
      </c>
      <c r="E8" s="11">
        <v>88</v>
      </c>
      <c r="F8" s="11"/>
      <c r="G8" s="11">
        <v>18</v>
      </c>
      <c r="H8" s="11">
        <v>27</v>
      </c>
      <c r="I8" s="11">
        <v>44</v>
      </c>
      <c r="J8" s="11">
        <v>36</v>
      </c>
      <c r="K8" s="11">
        <v>25</v>
      </c>
      <c r="L8" s="11">
        <v>12</v>
      </c>
      <c r="M8" s="11"/>
      <c r="N8" s="11">
        <v>10</v>
      </c>
      <c r="O8" s="11">
        <v>34</v>
      </c>
      <c r="P8" s="11">
        <v>22</v>
      </c>
      <c r="Q8" s="11">
        <v>12</v>
      </c>
      <c r="R8" s="11">
        <v>10</v>
      </c>
      <c r="S8" s="11">
        <v>2</v>
      </c>
      <c r="T8" s="11">
        <v>21</v>
      </c>
      <c r="U8" s="11">
        <v>10</v>
      </c>
      <c r="V8" s="11">
        <v>6</v>
      </c>
      <c r="W8" s="11">
        <v>12</v>
      </c>
      <c r="X8" s="11">
        <v>3</v>
      </c>
      <c r="Y8" s="11">
        <v>5</v>
      </c>
      <c r="Z8" s="11">
        <v>3</v>
      </c>
      <c r="AA8" s="11">
        <v>2</v>
      </c>
      <c r="AB8" s="11">
        <v>5</v>
      </c>
      <c r="AC8" s="11">
        <v>2</v>
      </c>
      <c r="AD8" s="11">
        <v>2</v>
      </c>
      <c r="AE8" s="11" t="s">
        <v>84</v>
      </c>
      <c r="AF8" s="11">
        <v>2</v>
      </c>
      <c r="AG8" s="11" t="s">
        <v>84</v>
      </c>
      <c r="AH8" s="11" t="s">
        <v>84</v>
      </c>
      <c r="AI8" s="11"/>
      <c r="AJ8" s="11">
        <v>74</v>
      </c>
      <c r="AK8" s="11">
        <v>86</v>
      </c>
      <c r="AL8" s="11"/>
      <c r="AM8" s="11">
        <v>162</v>
      </c>
    </row>
    <row r="9" spans="2:39" ht="43.5" x14ac:dyDescent="0.35">
      <c r="B9" s="18" t="s">
        <v>382</v>
      </c>
      <c r="C9" s="17">
        <v>0.65982942468839501</v>
      </c>
      <c r="D9" s="17">
        <v>0.61990005091858902</v>
      </c>
      <c r="E9" s="17">
        <v>0.68483362339882103</v>
      </c>
      <c r="F9" s="17"/>
      <c r="G9" s="17">
        <v>0.73061063696309603</v>
      </c>
      <c r="H9" s="17">
        <v>0.70192966310503302</v>
      </c>
      <c r="I9" s="17">
        <v>0.70890173321882599</v>
      </c>
      <c r="J9" s="17">
        <v>0.64411048984032004</v>
      </c>
      <c r="K9" s="17">
        <v>0.54950670622306597</v>
      </c>
      <c r="L9" s="17">
        <v>0.55722725306370102</v>
      </c>
      <c r="M9" s="17"/>
      <c r="N9" s="17">
        <v>1</v>
      </c>
      <c r="O9" s="17">
        <v>0.54239614149219295</v>
      </c>
      <c r="P9" s="17">
        <v>0.75884115855816603</v>
      </c>
      <c r="Q9" s="17">
        <v>0.58030586546060003</v>
      </c>
      <c r="R9" s="17">
        <v>0.760781907524545</v>
      </c>
      <c r="S9" s="17">
        <v>0.69667178506364202</v>
      </c>
      <c r="T9" s="17">
        <v>0.71386179517178505</v>
      </c>
      <c r="U9" s="17">
        <v>0.46234782037778799</v>
      </c>
      <c r="V9" s="17">
        <v>0.75818775957082496</v>
      </c>
      <c r="W9" s="17">
        <v>0.47914663343547897</v>
      </c>
      <c r="X9" s="17">
        <v>1</v>
      </c>
      <c r="Y9" s="17">
        <v>1</v>
      </c>
      <c r="Z9" s="17">
        <v>0.32584917488520199</v>
      </c>
      <c r="AA9" s="17">
        <v>0.82956843559285498</v>
      </c>
      <c r="AB9" s="17">
        <v>0.58204698636477803</v>
      </c>
      <c r="AC9" s="17">
        <v>0.61010098127866097</v>
      </c>
      <c r="AD9" s="17">
        <v>0</v>
      </c>
      <c r="AE9" s="17" t="s">
        <v>85</v>
      </c>
      <c r="AF9" s="17">
        <v>1</v>
      </c>
      <c r="AG9" s="17" t="s">
        <v>85</v>
      </c>
      <c r="AH9" s="17" t="s">
        <v>85</v>
      </c>
      <c r="AI9" s="17"/>
      <c r="AJ9" s="17">
        <v>0.65875196191745999</v>
      </c>
      <c r="AK9" s="17">
        <v>0.65983532809462497</v>
      </c>
      <c r="AL9" s="17"/>
      <c r="AM9" s="17">
        <v>0.65982942468839501</v>
      </c>
    </row>
    <row r="10" spans="2:39" ht="29" x14ac:dyDescent="0.35">
      <c r="B10" s="18" t="s">
        <v>370</v>
      </c>
      <c r="C10" s="17">
        <v>0.27487158250447602</v>
      </c>
      <c r="D10" s="17">
        <v>0.35625055351309398</v>
      </c>
      <c r="E10" s="17">
        <v>0.21444885375579101</v>
      </c>
      <c r="F10" s="17"/>
      <c r="G10" s="17">
        <v>0.24381562356611799</v>
      </c>
      <c r="H10" s="17">
        <v>0.23205770799556899</v>
      </c>
      <c r="I10" s="17">
        <v>0.273262700834699</v>
      </c>
      <c r="J10" s="17">
        <v>0.33883075697075898</v>
      </c>
      <c r="K10" s="17">
        <v>0.38064363202896101</v>
      </c>
      <c r="L10" s="17">
        <v>0</v>
      </c>
      <c r="M10" s="17"/>
      <c r="N10" s="17">
        <v>0</v>
      </c>
      <c r="O10" s="17">
        <v>0.37140714013419002</v>
      </c>
      <c r="P10" s="17">
        <v>0.241158841441834</v>
      </c>
      <c r="Q10" s="17">
        <v>0.37972271665971802</v>
      </c>
      <c r="R10" s="17">
        <v>0.15981355438164299</v>
      </c>
      <c r="S10" s="17">
        <v>0.30332821493635798</v>
      </c>
      <c r="T10" s="17">
        <v>0.25662415313965897</v>
      </c>
      <c r="U10" s="17">
        <v>0</v>
      </c>
      <c r="V10" s="17">
        <v>0.24181224042917501</v>
      </c>
      <c r="W10" s="17">
        <v>0.467600341008031</v>
      </c>
      <c r="X10" s="17">
        <v>0</v>
      </c>
      <c r="Y10" s="17">
        <v>0</v>
      </c>
      <c r="Z10" s="17">
        <v>0.67415082511479796</v>
      </c>
      <c r="AA10" s="17">
        <v>0.17043156440714499</v>
      </c>
      <c r="AB10" s="17">
        <v>0.41795301363522203</v>
      </c>
      <c r="AC10" s="17">
        <v>0.38989901872133897</v>
      </c>
      <c r="AD10" s="17">
        <v>1</v>
      </c>
      <c r="AE10" s="17" t="s">
        <v>85</v>
      </c>
      <c r="AF10" s="17">
        <v>0</v>
      </c>
      <c r="AG10" s="17" t="s">
        <v>85</v>
      </c>
      <c r="AH10" s="17" t="s">
        <v>85</v>
      </c>
      <c r="AI10" s="17"/>
      <c r="AJ10" s="17">
        <v>0.315938237274695</v>
      </c>
      <c r="AK10" s="17">
        <v>0.245936512299197</v>
      </c>
      <c r="AL10" s="17"/>
      <c r="AM10" s="17">
        <v>0.27487158250447602</v>
      </c>
    </row>
    <row r="11" spans="2:39" x14ac:dyDescent="0.35">
      <c r="B11" s="18" t="s">
        <v>62</v>
      </c>
      <c r="C11" s="19">
        <v>6.5298992807128795E-2</v>
      </c>
      <c r="D11" s="19">
        <v>2.3849395568316702E-2</v>
      </c>
      <c r="E11" s="19">
        <v>0.100717522845388</v>
      </c>
      <c r="F11" s="19"/>
      <c r="G11" s="19">
        <v>2.5573739470785999E-2</v>
      </c>
      <c r="H11" s="19">
        <v>6.6012628899398004E-2</v>
      </c>
      <c r="I11" s="19">
        <v>1.7835565946475299E-2</v>
      </c>
      <c r="J11" s="19">
        <v>1.7058753188921E-2</v>
      </c>
      <c r="K11" s="19">
        <v>6.9849661747972705E-2</v>
      </c>
      <c r="L11" s="19">
        <v>0.44277274693629898</v>
      </c>
      <c r="M11" s="19"/>
      <c r="N11" s="19">
        <v>0</v>
      </c>
      <c r="O11" s="19">
        <v>8.6196718373616699E-2</v>
      </c>
      <c r="P11" s="19">
        <v>0</v>
      </c>
      <c r="Q11" s="19">
        <v>3.9971417879682197E-2</v>
      </c>
      <c r="R11" s="19">
        <v>7.9404538093811899E-2</v>
      </c>
      <c r="S11" s="19">
        <v>0</v>
      </c>
      <c r="T11" s="19">
        <v>2.9514051688555899E-2</v>
      </c>
      <c r="U11" s="19">
        <v>0.53765217962221201</v>
      </c>
      <c r="V11" s="19">
        <v>0</v>
      </c>
      <c r="W11" s="19">
        <v>5.3253025556490002E-2</v>
      </c>
      <c r="X11" s="19">
        <v>0</v>
      </c>
      <c r="Y11" s="19">
        <v>0</v>
      </c>
      <c r="Z11" s="19">
        <v>0</v>
      </c>
      <c r="AA11" s="19">
        <v>0</v>
      </c>
      <c r="AB11" s="19">
        <v>0</v>
      </c>
      <c r="AC11" s="19">
        <v>0</v>
      </c>
      <c r="AD11" s="19">
        <v>0</v>
      </c>
      <c r="AE11" s="19" t="s">
        <v>85</v>
      </c>
      <c r="AF11" s="19">
        <v>0</v>
      </c>
      <c r="AG11" s="19" t="s">
        <v>85</v>
      </c>
      <c r="AH11" s="19" t="s">
        <v>85</v>
      </c>
      <c r="AI11" s="19"/>
      <c r="AJ11" s="19">
        <v>2.5309800807845201E-2</v>
      </c>
      <c r="AK11" s="19">
        <v>9.42281596061781E-2</v>
      </c>
      <c r="AL11" s="19"/>
      <c r="AM11" s="19">
        <v>6.5298992807128795E-2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198</v>
      </c>
      <c r="D7" s="10">
        <v>97</v>
      </c>
      <c r="E7" s="10">
        <v>101</v>
      </c>
      <c r="F7" s="10"/>
      <c r="G7" s="10">
        <v>34</v>
      </c>
      <c r="H7" s="10">
        <v>43</v>
      </c>
      <c r="I7" s="10">
        <v>39</v>
      </c>
      <c r="J7" s="10">
        <v>41</v>
      </c>
      <c r="K7" s="10">
        <v>30</v>
      </c>
      <c r="L7" s="10">
        <v>11</v>
      </c>
      <c r="M7" s="10"/>
      <c r="N7" s="10">
        <v>5</v>
      </c>
      <c r="O7" s="10">
        <v>37</v>
      </c>
      <c r="P7" s="10">
        <v>43</v>
      </c>
      <c r="Q7" s="10">
        <v>19</v>
      </c>
      <c r="R7" s="10">
        <v>17</v>
      </c>
      <c r="S7" s="10">
        <v>4</v>
      </c>
      <c r="T7" s="10">
        <v>21</v>
      </c>
      <c r="U7" s="10">
        <v>2</v>
      </c>
      <c r="V7" s="10">
        <v>3</v>
      </c>
      <c r="W7" s="10">
        <v>27</v>
      </c>
      <c r="X7" s="10">
        <v>1</v>
      </c>
      <c r="Y7" s="10">
        <v>2</v>
      </c>
      <c r="Z7" s="10">
        <v>6</v>
      </c>
      <c r="AA7" s="10">
        <v>4</v>
      </c>
      <c r="AB7" s="10">
        <v>1</v>
      </c>
      <c r="AC7" s="10">
        <v>1</v>
      </c>
      <c r="AD7" s="10">
        <v>4</v>
      </c>
      <c r="AE7" s="10" t="s">
        <v>84</v>
      </c>
      <c r="AF7" s="10">
        <v>1</v>
      </c>
      <c r="AG7" s="10" t="s">
        <v>84</v>
      </c>
      <c r="AH7" s="10" t="s">
        <v>84</v>
      </c>
      <c r="AI7" s="10"/>
      <c r="AJ7" s="10">
        <v>108</v>
      </c>
      <c r="AK7" s="10">
        <v>88</v>
      </c>
      <c r="AL7" s="10"/>
      <c r="AM7" s="10">
        <v>198</v>
      </c>
    </row>
    <row r="8" spans="2:39" ht="30" customHeight="1" x14ac:dyDescent="0.35">
      <c r="B8" s="11" t="s">
        <v>20</v>
      </c>
      <c r="C8" s="11">
        <v>186</v>
      </c>
      <c r="D8" s="11">
        <v>82</v>
      </c>
      <c r="E8" s="11">
        <v>104</v>
      </c>
      <c r="F8" s="11"/>
      <c r="G8" s="11">
        <v>19</v>
      </c>
      <c r="H8" s="11">
        <v>36</v>
      </c>
      <c r="I8" s="11">
        <v>34</v>
      </c>
      <c r="J8" s="11">
        <v>28</v>
      </c>
      <c r="K8" s="11">
        <v>37</v>
      </c>
      <c r="L8" s="11">
        <v>33</v>
      </c>
      <c r="M8" s="11"/>
      <c r="N8" s="11">
        <v>6</v>
      </c>
      <c r="O8" s="11">
        <v>38</v>
      </c>
      <c r="P8" s="11">
        <v>30</v>
      </c>
      <c r="Q8" s="11">
        <v>18</v>
      </c>
      <c r="R8" s="11">
        <v>17</v>
      </c>
      <c r="S8" s="11">
        <v>4</v>
      </c>
      <c r="T8" s="11">
        <v>15</v>
      </c>
      <c r="U8" s="11">
        <v>6</v>
      </c>
      <c r="V8" s="11">
        <v>6</v>
      </c>
      <c r="W8" s="11">
        <v>23</v>
      </c>
      <c r="X8" s="11">
        <v>2</v>
      </c>
      <c r="Y8" s="11">
        <v>4</v>
      </c>
      <c r="Z8" s="11">
        <v>6</v>
      </c>
      <c r="AA8" s="11">
        <v>4</v>
      </c>
      <c r="AB8" s="11">
        <v>1</v>
      </c>
      <c r="AC8" s="11">
        <v>1</v>
      </c>
      <c r="AD8" s="11">
        <v>4</v>
      </c>
      <c r="AE8" s="11" t="s">
        <v>84</v>
      </c>
      <c r="AF8" s="11">
        <v>2</v>
      </c>
      <c r="AG8" s="11" t="s">
        <v>84</v>
      </c>
      <c r="AH8" s="11" t="s">
        <v>84</v>
      </c>
      <c r="AI8" s="11"/>
      <c r="AJ8" s="11">
        <v>74</v>
      </c>
      <c r="AK8" s="11">
        <v>110</v>
      </c>
      <c r="AL8" s="11"/>
      <c r="AM8" s="11">
        <v>186</v>
      </c>
    </row>
    <row r="9" spans="2:39" ht="43.5" x14ac:dyDescent="0.35">
      <c r="B9" s="18" t="s">
        <v>384</v>
      </c>
      <c r="C9" s="17">
        <v>0.67207326825575397</v>
      </c>
      <c r="D9" s="17">
        <v>0.60294507647096895</v>
      </c>
      <c r="E9" s="17">
        <v>0.72644608086354301</v>
      </c>
      <c r="F9" s="17"/>
      <c r="G9" s="17">
        <v>0.64901918803513203</v>
      </c>
      <c r="H9" s="17">
        <v>0.59031380710055603</v>
      </c>
      <c r="I9" s="17">
        <v>0.69391699270441398</v>
      </c>
      <c r="J9" s="17">
        <v>0.68420890135870505</v>
      </c>
      <c r="K9" s="17">
        <v>0.64102192668346603</v>
      </c>
      <c r="L9" s="17">
        <v>0.77749111607598498</v>
      </c>
      <c r="M9" s="17"/>
      <c r="N9" s="17">
        <v>0.56975532508275795</v>
      </c>
      <c r="O9" s="17">
        <v>0.81895842118869799</v>
      </c>
      <c r="P9" s="17">
        <v>0.62776019114225901</v>
      </c>
      <c r="Q9" s="17">
        <v>0.68740155743379505</v>
      </c>
      <c r="R9" s="17">
        <v>0.72821580077164705</v>
      </c>
      <c r="S9" s="17">
        <v>0.73301988154023201</v>
      </c>
      <c r="T9" s="17">
        <v>0.76588649814836995</v>
      </c>
      <c r="U9" s="17">
        <v>0.13417887013888899</v>
      </c>
      <c r="V9" s="17">
        <v>0</v>
      </c>
      <c r="W9" s="17">
        <v>0.66300079531796396</v>
      </c>
      <c r="X9" s="17">
        <v>1</v>
      </c>
      <c r="Y9" s="17">
        <v>1</v>
      </c>
      <c r="Z9" s="17">
        <v>0.495140170450309</v>
      </c>
      <c r="AA9" s="17">
        <v>0.242942987926272</v>
      </c>
      <c r="AB9" s="17">
        <v>1</v>
      </c>
      <c r="AC9" s="17">
        <v>1</v>
      </c>
      <c r="AD9" s="17">
        <v>0.82430599782252401</v>
      </c>
      <c r="AE9" s="17" t="s">
        <v>85</v>
      </c>
      <c r="AF9" s="17">
        <v>1</v>
      </c>
      <c r="AG9" s="17" t="s">
        <v>85</v>
      </c>
      <c r="AH9" s="17" t="s">
        <v>85</v>
      </c>
      <c r="AI9" s="17"/>
      <c r="AJ9" s="17">
        <v>0.69851682090420597</v>
      </c>
      <c r="AK9" s="17">
        <v>0.64809949719932303</v>
      </c>
      <c r="AL9" s="17"/>
      <c r="AM9" s="17">
        <v>0.67207326825575397</v>
      </c>
    </row>
    <row r="10" spans="2:39" ht="29" x14ac:dyDescent="0.35">
      <c r="B10" s="18" t="s">
        <v>370</v>
      </c>
      <c r="C10" s="17">
        <v>0.26759777779933702</v>
      </c>
      <c r="D10" s="17">
        <v>0.37520942947809299</v>
      </c>
      <c r="E10" s="17">
        <v>0.18295578124082901</v>
      </c>
      <c r="F10" s="17"/>
      <c r="G10" s="17">
        <v>0.318743083996119</v>
      </c>
      <c r="H10" s="17">
        <v>0.34032191443691601</v>
      </c>
      <c r="I10" s="17">
        <v>0.30608300729558602</v>
      </c>
      <c r="J10" s="17">
        <v>0.31579109864129501</v>
      </c>
      <c r="K10" s="17">
        <v>0.28010351184136401</v>
      </c>
      <c r="L10" s="17">
        <v>6.3864217358981901E-2</v>
      </c>
      <c r="M10" s="17"/>
      <c r="N10" s="17">
        <v>0.430244674917242</v>
      </c>
      <c r="O10" s="17">
        <v>0.1343515710923</v>
      </c>
      <c r="P10" s="17">
        <v>0.37223980885774099</v>
      </c>
      <c r="Q10" s="17">
        <v>0.312598442566205</v>
      </c>
      <c r="R10" s="17">
        <v>0.23485925517259101</v>
      </c>
      <c r="S10" s="17">
        <v>0.26698011845976799</v>
      </c>
      <c r="T10" s="17">
        <v>0.192440577147522</v>
      </c>
      <c r="U10" s="17">
        <v>0</v>
      </c>
      <c r="V10" s="17">
        <v>0.79361345718339205</v>
      </c>
      <c r="W10" s="17">
        <v>0.259237325607515</v>
      </c>
      <c r="X10" s="17">
        <v>0</v>
      </c>
      <c r="Y10" s="17">
        <v>0</v>
      </c>
      <c r="Z10" s="17">
        <v>0.504859829549691</v>
      </c>
      <c r="AA10" s="17">
        <v>0.757057012073728</v>
      </c>
      <c r="AB10" s="17">
        <v>0</v>
      </c>
      <c r="AC10" s="17">
        <v>0</v>
      </c>
      <c r="AD10" s="17">
        <v>0.17569400217747599</v>
      </c>
      <c r="AE10" s="17" t="s">
        <v>85</v>
      </c>
      <c r="AF10" s="17">
        <v>0</v>
      </c>
      <c r="AG10" s="17" t="s">
        <v>85</v>
      </c>
      <c r="AH10" s="17" t="s">
        <v>85</v>
      </c>
      <c r="AI10" s="17"/>
      <c r="AJ10" s="17">
        <v>0.26803822620441298</v>
      </c>
      <c r="AK10" s="17">
        <v>0.27226936865055001</v>
      </c>
      <c r="AL10" s="17"/>
      <c r="AM10" s="17">
        <v>0.26759777779933702</v>
      </c>
    </row>
    <row r="11" spans="2:39" x14ac:dyDescent="0.35">
      <c r="B11" s="18" t="s">
        <v>62</v>
      </c>
      <c r="C11" s="19">
        <v>6.0328953944909003E-2</v>
      </c>
      <c r="D11" s="19">
        <v>2.1845494050938E-2</v>
      </c>
      <c r="E11" s="19">
        <v>9.0598137895628206E-2</v>
      </c>
      <c r="F11" s="19"/>
      <c r="G11" s="19">
        <v>3.2237727968748499E-2</v>
      </c>
      <c r="H11" s="19">
        <v>6.9364278462528003E-2</v>
      </c>
      <c r="I11" s="19">
        <v>0</v>
      </c>
      <c r="J11" s="19">
        <v>0</v>
      </c>
      <c r="K11" s="19">
        <v>7.8874561475169705E-2</v>
      </c>
      <c r="L11" s="19">
        <v>0.15864466656503401</v>
      </c>
      <c r="M11" s="19"/>
      <c r="N11" s="19">
        <v>0</v>
      </c>
      <c r="O11" s="19">
        <v>4.6690007719001399E-2</v>
      </c>
      <c r="P11" s="19">
        <v>0</v>
      </c>
      <c r="Q11" s="19">
        <v>0</v>
      </c>
      <c r="R11" s="19">
        <v>3.6924944055761397E-2</v>
      </c>
      <c r="S11" s="19">
        <v>0</v>
      </c>
      <c r="T11" s="19">
        <v>4.16729247041078E-2</v>
      </c>
      <c r="U11" s="19">
        <v>0.86582112986111104</v>
      </c>
      <c r="V11" s="19">
        <v>0.20638654281660801</v>
      </c>
      <c r="W11" s="19">
        <v>7.7761879074521506E-2</v>
      </c>
      <c r="X11" s="19">
        <v>0</v>
      </c>
      <c r="Y11" s="19">
        <v>0</v>
      </c>
      <c r="Z11" s="19">
        <v>0</v>
      </c>
      <c r="AA11" s="19">
        <v>0</v>
      </c>
      <c r="AB11" s="19">
        <v>0</v>
      </c>
      <c r="AC11" s="19">
        <v>0</v>
      </c>
      <c r="AD11" s="19">
        <v>0</v>
      </c>
      <c r="AE11" s="19" t="s">
        <v>85</v>
      </c>
      <c r="AF11" s="19">
        <v>0</v>
      </c>
      <c r="AG11" s="19" t="s">
        <v>85</v>
      </c>
      <c r="AH11" s="19" t="s">
        <v>85</v>
      </c>
      <c r="AI11" s="19"/>
      <c r="AJ11" s="19">
        <v>3.34449528913804E-2</v>
      </c>
      <c r="AK11" s="19">
        <v>7.9631134150126806E-2</v>
      </c>
      <c r="AL11" s="19"/>
      <c r="AM11" s="19">
        <v>6.0328953944909003E-2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190</v>
      </c>
      <c r="D7" s="10">
        <v>85</v>
      </c>
      <c r="E7" s="10">
        <v>103</v>
      </c>
      <c r="F7" s="10"/>
      <c r="G7" s="10">
        <v>42</v>
      </c>
      <c r="H7" s="10">
        <v>41</v>
      </c>
      <c r="I7" s="10">
        <v>46</v>
      </c>
      <c r="J7" s="10">
        <v>37</v>
      </c>
      <c r="K7" s="10">
        <v>19</v>
      </c>
      <c r="L7" s="10">
        <v>5</v>
      </c>
      <c r="M7" s="10"/>
      <c r="N7" s="10">
        <v>2</v>
      </c>
      <c r="O7" s="10">
        <v>41</v>
      </c>
      <c r="P7" s="10">
        <v>23</v>
      </c>
      <c r="Q7" s="10">
        <v>13</v>
      </c>
      <c r="R7" s="10">
        <v>23</v>
      </c>
      <c r="S7" s="10">
        <v>2</v>
      </c>
      <c r="T7" s="10">
        <v>26</v>
      </c>
      <c r="U7" s="10">
        <v>5</v>
      </c>
      <c r="V7" s="10">
        <v>4</v>
      </c>
      <c r="W7" s="10">
        <v>31</v>
      </c>
      <c r="X7" s="10">
        <v>3</v>
      </c>
      <c r="Y7" s="10">
        <v>3</v>
      </c>
      <c r="Z7" s="10">
        <v>3</v>
      </c>
      <c r="AA7" s="10">
        <v>2</v>
      </c>
      <c r="AB7" s="10">
        <v>2</v>
      </c>
      <c r="AC7" s="10">
        <v>4</v>
      </c>
      <c r="AD7" s="10">
        <v>3</v>
      </c>
      <c r="AE7" s="10" t="s">
        <v>84</v>
      </c>
      <c r="AF7" s="10" t="s">
        <v>84</v>
      </c>
      <c r="AG7" s="10" t="s">
        <v>84</v>
      </c>
      <c r="AH7" s="10" t="s">
        <v>84</v>
      </c>
      <c r="AI7" s="10"/>
      <c r="AJ7" s="10">
        <v>108</v>
      </c>
      <c r="AK7" s="10">
        <v>78</v>
      </c>
      <c r="AL7" s="10"/>
      <c r="AM7" s="10">
        <v>190</v>
      </c>
    </row>
    <row r="8" spans="2:39" ht="30" customHeight="1" x14ac:dyDescent="0.35">
      <c r="B8" s="11" t="s">
        <v>20</v>
      </c>
      <c r="C8" s="11">
        <v>161</v>
      </c>
      <c r="D8" s="11">
        <v>73</v>
      </c>
      <c r="E8" s="11">
        <v>86</v>
      </c>
      <c r="F8" s="11"/>
      <c r="G8" s="11">
        <v>27</v>
      </c>
      <c r="H8" s="11">
        <v>32</v>
      </c>
      <c r="I8" s="11">
        <v>41</v>
      </c>
      <c r="J8" s="11">
        <v>26</v>
      </c>
      <c r="K8" s="11">
        <v>21</v>
      </c>
      <c r="L8" s="11">
        <v>14</v>
      </c>
      <c r="M8" s="11"/>
      <c r="N8" s="11">
        <v>1</v>
      </c>
      <c r="O8" s="11">
        <v>33</v>
      </c>
      <c r="P8" s="11">
        <v>19</v>
      </c>
      <c r="Q8" s="11">
        <v>15</v>
      </c>
      <c r="R8" s="11">
        <v>17</v>
      </c>
      <c r="S8" s="11">
        <v>1</v>
      </c>
      <c r="T8" s="11">
        <v>18</v>
      </c>
      <c r="U8" s="11">
        <v>5</v>
      </c>
      <c r="V8" s="11">
        <v>5</v>
      </c>
      <c r="W8" s="11">
        <v>26</v>
      </c>
      <c r="X8" s="11">
        <v>5</v>
      </c>
      <c r="Y8" s="11">
        <v>2</v>
      </c>
      <c r="Z8" s="11">
        <v>4</v>
      </c>
      <c r="AA8" s="11">
        <v>2</v>
      </c>
      <c r="AB8" s="11">
        <v>2</v>
      </c>
      <c r="AC8" s="11">
        <v>3</v>
      </c>
      <c r="AD8" s="11">
        <v>4</v>
      </c>
      <c r="AE8" s="11" t="s">
        <v>84</v>
      </c>
      <c r="AF8" s="11" t="s">
        <v>84</v>
      </c>
      <c r="AG8" s="11" t="s">
        <v>84</v>
      </c>
      <c r="AH8" s="11" t="s">
        <v>84</v>
      </c>
      <c r="AI8" s="11"/>
      <c r="AJ8" s="11">
        <v>70</v>
      </c>
      <c r="AK8" s="11">
        <v>88</v>
      </c>
      <c r="AL8" s="11"/>
      <c r="AM8" s="11">
        <v>161</v>
      </c>
    </row>
    <row r="9" spans="2:39" ht="43.5" x14ac:dyDescent="0.35">
      <c r="B9" s="18" t="s">
        <v>386</v>
      </c>
      <c r="C9" s="17">
        <v>0.74476447104993704</v>
      </c>
      <c r="D9" s="17">
        <v>0.63772841119295198</v>
      </c>
      <c r="E9" s="17">
        <v>0.82988041727859096</v>
      </c>
      <c r="F9" s="17"/>
      <c r="G9" s="17">
        <v>0.76883234064588102</v>
      </c>
      <c r="H9" s="17">
        <v>0.79892442468272196</v>
      </c>
      <c r="I9" s="17">
        <v>0.77253678542468796</v>
      </c>
      <c r="J9" s="17">
        <v>0.72786451969230404</v>
      </c>
      <c r="K9" s="17">
        <v>0.61106967726425498</v>
      </c>
      <c r="L9" s="17">
        <v>0.72522155355968498</v>
      </c>
      <c r="M9" s="17"/>
      <c r="N9" s="17">
        <v>0.50992217240009896</v>
      </c>
      <c r="O9" s="17">
        <v>0.74362478705773905</v>
      </c>
      <c r="P9" s="17">
        <v>0.71980764460602598</v>
      </c>
      <c r="Q9" s="17">
        <v>0.69830153309696597</v>
      </c>
      <c r="R9" s="17">
        <v>0.77865932348392697</v>
      </c>
      <c r="S9" s="17">
        <v>1</v>
      </c>
      <c r="T9" s="17">
        <v>0.59946352467661801</v>
      </c>
      <c r="U9" s="17">
        <v>0.52291498369679901</v>
      </c>
      <c r="V9" s="17">
        <v>0.67673265602786303</v>
      </c>
      <c r="W9" s="17">
        <v>0.856386753068344</v>
      </c>
      <c r="X9" s="17">
        <v>1</v>
      </c>
      <c r="Y9" s="17">
        <v>9.9031779964228697E-2</v>
      </c>
      <c r="Z9" s="17">
        <v>1</v>
      </c>
      <c r="AA9" s="17">
        <v>1</v>
      </c>
      <c r="AB9" s="17">
        <v>1</v>
      </c>
      <c r="AC9" s="17">
        <v>0.64888702689505595</v>
      </c>
      <c r="AD9" s="17">
        <v>0.75210743528469204</v>
      </c>
      <c r="AE9" s="17" t="s">
        <v>85</v>
      </c>
      <c r="AF9" s="17" t="s">
        <v>85</v>
      </c>
      <c r="AG9" s="17" t="s">
        <v>85</v>
      </c>
      <c r="AH9" s="17" t="s">
        <v>85</v>
      </c>
      <c r="AI9" s="17"/>
      <c r="AJ9" s="17">
        <v>0.75780328128644403</v>
      </c>
      <c r="AK9" s="17">
        <v>0.73210986095380604</v>
      </c>
      <c r="AL9" s="17"/>
      <c r="AM9" s="17">
        <v>0.74476447104993704</v>
      </c>
    </row>
    <row r="10" spans="2:39" ht="29" x14ac:dyDescent="0.35">
      <c r="B10" s="18" t="s">
        <v>370</v>
      </c>
      <c r="C10" s="17">
        <v>0.21004353503000101</v>
      </c>
      <c r="D10" s="17">
        <v>0.27835071994661298</v>
      </c>
      <c r="E10" s="17">
        <v>0.15682213151242</v>
      </c>
      <c r="F10" s="17"/>
      <c r="G10" s="17">
        <v>0.18220654042551501</v>
      </c>
      <c r="H10" s="17">
        <v>0.145846308155446</v>
      </c>
      <c r="I10" s="17">
        <v>0.18977004619111701</v>
      </c>
      <c r="J10" s="17">
        <v>0.27213548030769602</v>
      </c>
      <c r="K10" s="17">
        <v>0.33407585421182201</v>
      </c>
      <c r="L10" s="17">
        <v>0.168345798222272</v>
      </c>
      <c r="M10" s="17"/>
      <c r="N10" s="17">
        <v>0.49007782759990098</v>
      </c>
      <c r="O10" s="17">
        <v>0.19837231322441501</v>
      </c>
      <c r="P10" s="17">
        <v>0.28019235539397402</v>
      </c>
      <c r="Q10" s="17">
        <v>0.26990795155008501</v>
      </c>
      <c r="R10" s="17">
        <v>0.123644111017063</v>
      </c>
      <c r="S10" s="17">
        <v>0</v>
      </c>
      <c r="T10" s="17">
        <v>0.36590791336803802</v>
      </c>
      <c r="U10" s="17">
        <v>0.47708501630320099</v>
      </c>
      <c r="V10" s="17">
        <v>0.32326734397213702</v>
      </c>
      <c r="W10" s="17">
        <v>9.9186628832495002E-2</v>
      </c>
      <c r="X10" s="17">
        <v>0</v>
      </c>
      <c r="Y10" s="17">
        <v>0.22596783683868901</v>
      </c>
      <c r="Z10" s="17">
        <v>0</v>
      </c>
      <c r="AA10" s="17">
        <v>0</v>
      </c>
      <c r="AB10" s="17">
        <v>0</v>
      </c>
      <c r="AC10" s="17">
        <v>0.35111297310494399</v>
      </c>
      <c r="AD10" s="17">
        <v>0.24789256471530799</v>
      </c>
      <c r="AE10" s="17" t="s">
        <v>85</v>
      </c>
      <c r="AF10" s="17" t="s">
        <v>85</v>
      </c>
      <c r="AG10" s="17" t="s">
        <v>85</v>
      </c>
      <c r="AH10" s="17" t="s">
        <v>85</v>
      </c>
      <c r="AI10" s="17"/>
      <c r="AJ10" s="17">
        <v>0.204569864867017</v>
      </c>
      <c r="AK10" s="17">
        <v>0.21533489417082199</v>
      </c>
      <c r="AL10" s="17"/>
      <c r="AM10" s="17">
        <v>0.21004353503000101</v>
      </c>
    </row>
    <row r="11" spans="2:39" x14ac:dyDescent="0.35">
      <c r="B11" s="18" t="s">
        <v>62</v>
      </c>
      <c r="C11" s="19">
        <v>4.5191993920062103E-2</v>
      </c>
      <c r="D11" s="19">
        <v>8.3920868860435399E-2</v>
      </c>
      <c r="E11" s="19">
        <v>1.32974512089885E-2</v>
      </c>
      <c r="F11" s="19"/>
      <c r="G11" s="19">
        <v>4.89611189286044E-2</v>
      </c>
      <c r="H11" s="19">
        <v>5.5229267161832102E-2</v>
      </c>
      <c r="I11" s="19">
        <v>3.7693168384195001E-2</v>
      </c>
      <c r="J11" s="19">
        <v>0</v>
      </c>
      <c r="K11" s="19">
        <v>5.48544685239232E-2</v>
      </c>
      <c r="L11" s="19">
        <v>0.10643264821804301</v>
      </c>
      <c r="M11" s="19"/>
      <c r="N11" s="19">
        <v>0</v>
      </c>
      <c r="O11" s="19">
        <v>5.8002899717845897E-2</v>
      </c>
      <c r="P11" s="19">
        <v>0</v>
      </c>
      <c r="Q11" s="19">
        <v>3.1790515352949501E-2</v>
      </c>
      <c r="R11" s="19">
        <v>9.7696565499009902E-2</v>
      </c>
      <c r="S11" s="19">
        <v>0</v>
      </c>
      <c r="T11" s="19">
        <v>3.4628561955344001E-2</v>
      </c>
      <c r="U11" s="19">
        <v>0</v>
      </c>
      <c r="V11" s="19">
        <v>0</v>
      </c>
      <c r="W11" s="19">
        <v>4.4426618099161201E-2</v>
      </c>
      <c r="X11" s="19">
        <v>0</v>
      </c>
      <c r="Y11" s="19">
        <v>0.675000383197082</v>
      </c>
      <c r="Z11" s="19">
        <v>0</v>
      </c>
      <c r="AA11" s="19">
        <v>0</v>
      </c>
      <c r="AB11" s="19">
        <v>0</v>
      </c>
      <c r="AC11" s="19">
        <v>0</v>
      </c>
      <c r="AD11" s="19">
        <v>0</v>
      </c>
      <c r="AE11" s="19" t="s">
        <v>85</v>
      </c>
      <c r="AF11" s="19" t="s">
        <v>85</v>
      </c>
      <c r="AG11" s="19" t="s">
        <v>85</v>
      </c>
      <c r="AH11" s="19" t="s">
        <v>85</v>
      </c>
      <c r="AI11" s="19"/>
      <c r="AJ11" s="19">
        <v>3.7626853846539701E-2</v>
      </c>
      <c r="AK11" s="19">
        <v>5.2555244875372401E-2</v>
      </c>
      <c r="AL11" s="19"/>
      <c r="AM11" s="19">
        <v>4.5191993920062103E-2</v>
      </c>
    </row>
    <row r="12" spans="2:39" x14ac:dyDescent="0.35">
      <c r="B12" s="16" t="s">
        <v>87</v>
      </c>
    </row>
    <row r="13" spans="2:39" x14ac:dyDescent="0.35">
      <c r="B13" t="s">
        <v>66</v>
      </c>
    </row>
    <row r="14" spans="2:39" x14ac:dyDescent="0.35">
      <c r="B14" t="s">
        <v>67</v>
      </c>
    </row>
    <row r="16" spans="2:39" x14ac:dyDescent="0.35">
      <c r="B16"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782</v>
      </c>
      <c r="D7" s="10">
        <v>399</v>
      </c>
      <c r="E7" s="10">
        <v>382</v>
      </c>
      <c r="F7" s="10"/>
      <c r="G7" s="10">
        <v>142</v>
      </c>
      <c r="H7" s="10">
        <v>179</v>
      </c>
      <c r="I7" s="10">
        <v>167</v>
      </c>
      <c r="J7" s="10">
        <v>160</v>
      </c>
      <c r="K7" s="10">
        <v>92</v>
      </c>
      <c r="L7" s="10">
        <v>42</v>
      </c>
      <c r="M7" s="10"/>
      <c r="N7" s="10">
        <v>31</v>
      </c>
      <c r="O7" s="10">
        <v>151</v>
      </c>
      <c r="P7" s="10">
        <v>130</v>
      </c>
      <c r="Q7" s="10">
        <v>60</v>
      </c>
      <c r="R7" s="10">
        <v>80</v>
      </c>
      <c r="S7" s="10">
        <v>11</v>
      </c>
      <c r="T7" s="10">
        <v>93</v>
      </c>
      <c r="U7" s="10">
        <v>15</v>
      </c>
      <c r="V7" s="10">
        <v>16</v>
      </c>
      <c r="W7" s="10">
        <v>76</v>
      </c>
      <c r="X7" s="10">
        <v>9</v>
      </c>
      <c r="Y7" s="10">
        <v>20</v>
      </c>
      <c r="Z7" s="10">
        <v>14</v>
      </c>
      <c r="AA7" s="10">
        <v>16</v>
      </c>
      <c r="AB7" s="10">
        <v>10</v>
      </c>
      <c r="AC7" s="10">
        <v>15</v>
      </c>
      <c r="AD7" s="10">
        <v>14</v>
      </c>
      <c r="AE7" s="10">
        <v>1</v>
      </c>
      <c r="AF7" s="10">
        <v>6</v>
      </c>
      <c r="AG7" s="10">
        <v>5</v>
      </c>
      <c r="AH7" s="10">
        <v>5</v>
      </c>
      <c r="AI7" s="10"/>
      <c r="AJ7" s="10">
        <v>417</v>
      </c>
      <c r="AK7" s="10">
        <v>353</v>
      </c>
      <c r="AL7" s="10"/>
      <c r="AM7" s="10">
        <v>545</v>
      </c>
    </row>
    <row r="8" spans="2:39" ht="30" customHeight="1" x14ac:dyDescent="0.35">
      <c r="B8" s="11" t="s">
        <v>20</v>
      </c>
      <c r="C8" s="11">
        <v>727</v>
      </c>
      <c r="D8" s="11">
        <v>368</v>
      </c>
      <c r="E8" s="11">
        <v>358</v>
      </c>
      <c r="F8" s="11"/>
      <c r="G8" s="11">
        <v>88</v>
      </c>
      <c r="H8" s="11">
        <v>145</v>
      </c>
      <c r="I8" s="11">
        <v>150</v>
      </c>
      <c r="J8" s="11">
        <v>114</v>
      </c>
      <c r="K8" s="11">
        <v>112</v>
      </c>
      <c r="L8" s="11">
        <v>117</v>
      </c>
      <c r="M8" s="11"/>
      <c r="N8" s="11">
        <v>39</v>
      </c>
      <c r="O8" s="11">
        <v>135</v>
      </c>
      <c r="P8" s="11">
        <v>98</v>
      </c>
      <c r="Q8" s="11">
        <v>60</v>
      </c>
      <c r="R8" s="11">
        <v>67</v>
      </c>
      <c r="S8" s="11">
        <v>9</v>
      </c>
      <c r="T8" s="11">
        <v>83</v>
      </c>
      <c r="U8" s="11">
        <v>13</v>
      </c>
      <c r="V8" s="11">
        <v>20</v>
      </c>
      <c r="W8" s="11">
        <v>80</v>
      </c>
      <c r="X8" s="11">
        <v>15</v>
      </c>
      <c r="Y8" s="11">
        <v>14</v>
      </c>
      <c r="Z8" s="11">
        <v>15</v>
      </c>
      <c r="AA8" s="11">
        <v>16</v>
      </c>
      <c r="AB8" s="11">
        <v>10</v>
      </c>
      <c r="AC8" s="11">
        <v>10</v>
      </c>
      <c r="AD8" s="11">
        <v>13</v>
      </c>
      <c r="AE8" s="11">
        <v>3</v>
      </c>
      <c r="AF8" s="11">
        <v>17</v>
      </c>
      <c r="AG8" s="11">
        <v>3</v>
      </c>
      <c r="AH8" s="11">
        <v>3</v>
      </c>
      <c r="AI8" s="11"/>
      <c r="AJ8" s="11">
        <v>281</v>
      </c>
      <c r="AK8" s="11">
        <v>436</v>
      </c>
      <c r="AL8" s="11"/>
      <c r="AM8" s="11">
        <v>471</v>
      </c>
    </row>
    <row r="9" spans="2:39" x14ac:dyDescent="0.35">
      <c r="B9" s="18" t="s">
        <v>50</v>
      </c>
      <c r="C9" s="17">
        <v>0.52049895304738902</v>
      </c>
      <c r="D9" s="17">
        <v>0.50385412092049098</v>
      </c>
      <c r="E9" s="17">
        <v>0.53668092216757401</v>
      </c>
      <c r="F9" s="17"/>
      <c r="G9" s="17">
        <v>0.540943189040619</v>
      </c>
      <c r="H9" s="17">
        <v>0.54398214274038403</v>
      </c>
      <c r="I9" s="17">
        <v>0.57914758143605705</v>
      </c>
      <c r="J9" s="17">
        <v>0.57537349602661403</v>
      </c>
      <c r="K9" s="17">
        <v>0.44425042779520602</v>
      </c>
      <c r="L9" s="17">
        <v>0.42020586833054002</v>
      </c>
      <c r="M9" s="17"/>
      <c r="N9" s="17">
        <v>0.48097254664287298</v>
      </c>
      <c r="O9" s="17">
        <v>0.603167697251212</v>
      </c>
      <c r="P9" s="17">
        <v>0.48110553150769902</v>
      </c>
      <c r="Q9" s="17">
        <v>0.59666114524480196</v>
      </c>
      <c r="R9" s="17">
        <v>0.54247028743750902</v>
      </c>
      <c r="S9" s="17">
        <v>0.48601496261770599</v>
      </c>
      <c r="T9" s="17">
        <v>0.52071710946776395</v>
      </c>
      <c r="U9" s="17">
        <v>0.39723192817688302</v>
      </c>
      <c r="V9" s="17">
        <v>0.42604447179115601</v>
      </c>
      <c r="W9" s="17">
        <v>0.482093326344048</v>
      </c>
      <c r="X9" s="17">
        <v>0.79027651195964199</v>
      </c>
      <c r="Y9" s="17">
        <v>0.42330344308689999</v>
      </c>
      <c r="Z9" s="17">
        <v>0.53602064763603896</v>
      </c>
      <c r="AA9" s="17">
        <v>0.47891454305404302</v>
      </c>
      <c r="AB9" s="17">
        <v>0.54299898227948595</v>
      </c>
      <c r="AC9" s="17">
        <v>0.39399758748753499</v>
      </c>
      <c r="AD9" s="17">
        <v>0.498944386426669</v>
      </c>
      <c r="AE9" s="17">
        <v>0</v>
      </c>
      <c r="AF9" s="17">
        <v>0.50368798515428503</v>
      </c>
      <c r="AG9" s="17">
        <v>0.25360127284217798</v>
      </c>
      <c r="AH9" s="17">
        <v>0.19693634208456301</v>
      </c>
      <c r="AI9" s="17"/>
      <c r="AJ9" s="17">
        <v>0.632896369255877</v>
      </c>
      <c r="AK9" s="17">
        <v>0.44815189943300499</v>
      </c>
      <c r="AL9" s="17"/>
      <c r="AM9" s="17">
        <v>0.71186080638982496</v>
      </c>
    </row>
    <row r="10" spans="2:39" x14ac:dyDescent="0.35">
      <c r="B10" s="18" t="s">
        <v>70</v>
      </c>
      <c r="C10" s="17">
        <v>6.0397927257587698E-2</v>
      </c>
      <c r="D10" s="17">
        <v>6.7321135732232196E-2</v>
      </c>
      <c r="E10" s="17">
        <v>5.3390042976307499E-2</v>
      </c>
      <c r="F10" s="17"/>
      <c r="G10" s="17">
        <v>1.54184048204402E-2</v>
      </c>
      <c r="H10" s="17">
        <v>6.1745432025709701E-2</v>
      </c>
      <c r="I10" s="17">
        <v>0</v>
      </c>
      <c r="J10" s="17">
        <v>3.0131825367532401E-2</v>
      </c>
      <c r="K10" s="17">
        <v>4.4372225909917802E-2</v>
      </c>
      <c r="L10" s="17">
        <v>0.215029028852395</v>
      </c>
      <c r="M10" s="17"/>
      <c r="N10" s="17">
        <v>0</v>
      </c>
      <c r="O10" s="17">
        <v>5.5783239589889802E-2</v>
      </c>
      <c r="P10" s="17">
        <v>5.6341799812156902E-2</v>
      </c>
      <c r="Q10" s="17">
        <v>3.8812787924854902E-2</v>
      </c>
      <c r="R10" s="17">
        <v>3.8499746946162101E-2</v>
      </c>
      <c r="S10" s="17">
        <v>0</v>
      </c>
      <c r="T10" s="17">
        <v>0.119156612047428</v>
      </c>
      <c r="U10" s="17">
        <v>6.1921445725634398E-2</v>
      </c>
      <c r="V10" s="17">
        <v>0</v>
      </c>
      <c r="W10" s="17">
        <v>0.113558419296413</v>
      </c>
      <c r="X10" s="17">
        <v>0</v>
      </c>
      <c r="Y10" s="17">
        <v>9.00010868547413E-2</v>
      </c>
      <c r="Z10" s="17">
        <v>0.11216442189723801</v>
      </c>
      <c r="AA10" s="17">
        <v>3.4101073067225401E-2</v>
      </c>
      <c r="AB10" s="17">
        <v>0.130679223125021</v>
      </c>
      <c r="AC10" s="17">
        <v>3.8972301454156602E-2</v>
      </c>
      <c r="AD10" s="17">
        <v>0</v>
      </c>
      <c r="AE10" s="17">
        <v>0</v>
      </c>
      <c r="AF10" s="17">
        <v>0</v>
      </c>
      <c r="AG10" s="17">
        <v>0.13575937255999099</v>
      </c>
      <c r="AH10" s="17">
        <v>0.18580657983621099</v>
      </c>
      <c r="AI10" s="17"/>
      <c r="AJ10" s="17">
        <v>2.6825024719826299E-2</v>
      </c>
      <c r="AK10" s="17">
        <v>8.1957827272635106E-2</v>
      </c>
      <c r="AL10" s="17"/>
      <c r="AM10" s="17">
        <v>1.9220303360366099E-2</v>
      </c>
    </row>
    <row r="11" spans="2:39" x14ac:dyDescent="0.35">
      <c r="B11" s="18" t="s">
        <v>68</v>
      </c>
      <c r="C11" s="17">
        <v>0.27785076905672201</v>
      </c>
      <c r="D11" s="17">
        <v>0.24441646843401299</v>
      </c>
      <c r="E11" s="17">
        <v>0.31282940681649202</v>
      </c>
      <c r="F11" s="17"/>
      <c r="G11" s="17">
        <v>0.32716961072978701</v>
      </c>
      <c r="H11" s="17">
        <v>0.26848201009487999</v>
      </c>
      <c r="I11" s="17">
        <v>0.33282300538662402</v>
      </c>
      <c r="J11" s="17">
        <v>0.29438328070972503</v>
      </c>
      <c r="K11" s="17">
        <v>0.300960936086824</v>
      </c>
      <c r="L11" s="17">
        <v>0.14348470575442199</v>
      </c>
      <c r="M11" s="17"/>
      <c r="N11" s="17">
        <v>0.37900043584534698</v>
      </c>
      <c r="O11" s="17">
        <v>0.204751343640688</v>
      </c>
      <c r="P11" s="17">
        <v>0.346634385401412</v>
      </c>
      <c r="Q11" s="17">
        <v>0.29135306664371702</v>
      </c>
      <c r="R11" s="17">
        <v>0.26831874880655399</v>
      </c>
      <c r="S11" s="17">
        <v>0.39998201691935598</v>
      </c>
      <c r="T11" s="17">
        <v>0.28483073247194401</v>
      </c>
      <c r="U11" s="17">
        <v>0.47521610306356299</v>
      </c>
      <c r="V11" s="17">
        <v>0.21385856155697899</v>
      </c>
      <c r="W11" s="17">
        <v>0.218454845119602</v>
      </c>
      <c r="X11" s="17">
        <v>0.20972348804035801</v>
      </c>
      <c r="Y11" s="17">
        <v>0.242558207127784</v>
      </c>
      <c r="Z11" s="17">
        <v>0.270206513528509</v>
      </c>
      <c r="AA11" s="17">
        <v>0.32227251135395901</v>
      </c>
      <c r="AB11" s="17">
        <v>0.32632179459549299</v>
      </c>
      <c r="AC11" s="17">
        <v>0.52394903770557399</v>
      </c>
      <c r="AD11" s="17">
        <v>0.34716316436058198</v>
      </c>
      <c r="AE11" s="17">
        <v>1</v>
      </c>
      <c r="AF11" s="17">
        <v>8.4694288232867898E-2</v>
      </c>
      <c r="AG11" s="17">
        <v>0.14125657248869</v>
      </c>
      <c r="AH11" s="17">
        <v>0.38274292192077303</v>
      </c>
      <c r="AI11" s="17"/>
      <c r="AJ11" s="17">
        <v>0.24020369181527501</v>
      </c>
      <c r="AK11" s="17">
        <v>0.30043283852684199</v>
      </c>
      <c r="AL11" s="17"/>
      <c r="AM11" s="17">
        <v>0.18087883051175799</v>
      </c>
    </row>
    <row r="12" spans="2:39" x14ac:dyDescent="0.35">
      <c r="B12" s="18" t="s">
        <v>69</v>
      </c>
      <c r="C12" s="17">
        <v>8.7562491421166802E-2</v>
      </c>
      <c r="D12" s="17">
        <v>0.12251871394817999</v>
      </c>
      <c r="E12" s="17">
        <v>5.1745332778494101E-2</v>
      </c>
      <c r="F12" s="17"/>
      <c r="G12" s="17">
        <v>7.8859345022388699E-2</v>
      </c>
      <c r="H12" s="17">
        <v>7.7432661354103996E-2</v>
      </c>
      <c r="I12" s="17">
        <v>4.2175829534640899E-2</v>
      </c>
      <c r="J12" s="17">
        <v>5.67027840764864E-2</v>
      </c>
      <c r="K12" s="17">
        <v>0.134306859639752</v>
      </c>
      <c r="L12" s="17">
        <v>0.15027869326051199</v>
      </c>
      <c r="M12" s="17"/>
      <c r="N12" s="17">
        <v>0.116320494219371</v>
      </c>
      <c r="O12" s="17">
        <v>4.8283676483787202E-2</v>
      </c>
      <c r="P12" s="17">
        <v>9.4905425164368007E-2</v>
      </c>
      <c r="Q12" s="17">
        <v>1.91858941191905E-2</v>
      </c>
      <c r="R12" s="17">
        <v>3.4837810870467001E-2</v>
      </c>
      <c r="S12" s="17">
        <v>0</v>
      </c>
      <c r="T12" s="17">
        <v>5.2136678685038997E-2</v>
      </c>
      <c r="U12" s="17">
        <v>6.5630523033919405E-2</v>
      </c>
      <c r="V12" s="17">
        <v>0.20272878151666501</v>
      </c>
      <c r="W12" s="17">
        <v>0.15904156184879201</v>
      </c>
      <c r="X12" s="17">
        <v>0</v>
      </c>
      <c r="Y12" s="17">
        <v>7.6469545521001298E-2</v>
      </c>
      <c r="Z12" s="17">
        <v>8.1608416938213094E-2</v>
      </c>
      <c r="AA12" s="17">
        <v>0.16471187252477301</v>
      </c>
      <c r="AB12" s="17">
        <v>0</v>
      </c>
      <c r="AC12" s="17">
        <v>4.30810733527342E-2</v>
      </c>
      <c r="AD12" s="17">
        <v>5.34962546763205E-2</v>
      </c>
      <c r="AE12" s="17">
        <v>0</v>
      </c>
      <c r="AF12" s="17">
        <v>0.33189860538188898</v>
      </c>
      <c r="AG12" s="17">
        <v>0.46938278210914097</v>
      </c>
      <c r="AH12" s="17">
        <v>0.234514156158453</v>
      </c>
      <c r="AI12" s="17"/>
      <c r="AJ12" s="17">
        <v>6.04212299654057E-2</v>
      </c>
      <c r="AK12" s="17">
        <v>0.106937147860756</v>
      </c>
      <c r="AL12" s="17"/>
      <c r="AM12" s="17">
        <v>3.3446986113726901E-2</v>
      </c>
    </row>
    <row r="13" spans="2:39" x14ac:dyDescent="0.35">
      <c r="B13" s="18" t="s">
        <v>63</v>
      </c>
      <c r="C13" s="17">
        <v>0</v>
      </c>
      <c r="D13" s="17">
        <v>0</v>
      </c>
      <c r="E13" s="17">
        <v>0</v>
      </c>
      <c r="F13" s="17"/>
      <c r="G13" s="17">
        <v>0</v>
      </c>
      <c r="H13" s="17">
        <v>0</v>
      </c>
      <c r="I13" s="17">
        <v>0</v>
      </c>
      <c r="J13" s="17">
        <v>0</v>
      </c>
      <c r="K13" s="17">
        <v>0</v>
      </c>
      <c r="L13" s="17">
        <v>0</v>
      </c>
      <c r="M13" s="17"/>
      <c r="N13" s="17">
        <v>0</v>
      </c>
      <c r="O13" s="17">
        <v>0</v>
      </c>
      <c r="P13" s="17">
        <v>0</v>
      </c>
      <c r="Q13" s="17">
        <v>0</v>
      </c>
      <c r="R13" s="17">
        <v>0</v>
      </c>
      <c r="S13" s="17">
        <v>0</v>
      </c>
      <c r="T13" s="17">
        <v>0</v>
      </c>
      <c r="U13" s="17">
        <v>0</v>
      </c>
      <c r="V13" s="17">
        <v>0</v>
      </c>
      <c r="W13" s="17">
        <v>0</v>
      </c>
      <c r="X13" s="17">
        <v>0</v>
      </c>
      <c r="Y13" s="17">
        <v>0</v>
      </c>
      <c r="Z13" s="17">
        <v>0</v>
      </c>
      <c r="AA13" s="17">
        <v>0</v>
      </c>
      <c r="AB13" s="17">
        <v>0</v>
      </c>
      <c r="AC13" s="17">
        <v>0</v>
      </c>
      <c r="AD13" s="17">
        <v>0</v>
      </c>
      <c r="AE13" s="17">
        <v>0</v>
      </c>
      <c r="AF13" s="17">
        <v>0</v>
      </c>
      <c r="AG13" s="17">
        <v>0</v>
      </c>
      <c r="AH13" s="17">
        <v>0</v>
      </c>
      <c r="AI13" s="17"/>
      <c r="AJ13" s="17">
        <v>0</v>
      </c>
      <c r="AK13" s="17">
        <v>0</v>
      </c>
      <c r="AL13" s="17"/>
      <c r="AM13" s="17">
        <v>0</v>
      </c>
    </row>
    <row r="14" spans="2:39" x14ac:dyDescent="0.35">
      <c r="B14" s="18" t="s">
        <v>62</v>
      </c>
      <c r="C14" s="19">
        <v>5.36898592171344E-2</v>
      </c>
      <c r="D14" s="19">
        <v>6.1889560965083398E-2</v>
      </c>
      <c r="E14" s="19">
        <v>4.5354295261131397E-2</v>
      </c>
      <c r="F14" s="19"/>
      <c r="G14" s="19">
        <v>3.7609450386764602E-2</v>
      </c>
      <c r="H14" s="19">
        <v>4.8357753784922401E-2</v>
      </c>
      <c r="I14" s="19">
        <v>4.58535836426779E-2</v>
      </c>
      <c r="J14" s="19">
        <v>4.34086138196422E-2</v>
      </c>
      <c r="K14" s="19">
        <v>7.6109550568300793E-2</v>
      </c>
      <c r="L14" s="19">
        <v>7.1001703802130806E-2</v>
      </c>
      <c r="M14" s="19"/>
      <c r="N14" s="19">
        <v>2.37065232924085E-2</v>
      </c>
      <c r="O14" s="19">
        <v>8.8014043034422895E-2</v>
      </c>
      <c r="P14" s="19">
        <v>2.1012858114364499E-2</v>
      </c>
      <c r="Q14" s="19">
        <v>5.3987106067435099E-2</v>
      </c>
      <c r="R14" s="19">
        <v>0.115873405939309</v>
      </c>
      <c r="S14" s="19">
        <v>0.114003020462938</v>
      </c>
      <c r="T14" s="19">
        <v>2.3158867327825201E-2</v>
      </c>
      <c r="U14" s="19">
        <v>0</v>
      </c>
      <c r="V14" s="19">
        <v>0.15736818513519901</v>
      </c>
      <c r="W14" s="19">
        <v>2.6851847391144198E-2</v>
      </c>
      <c r="X14" s="19">
        <v>0</v>
      </c>
      <c r="Y14" s="19">
        <v>0.16766771740957401</v>
      </c>
      <c r="Z14" s="19">
        <v>0</v>
      </c>
      <c r="AA14" s="19">
        <v>0</v>
      </c>
      <c r="AB14" s="19">
        <v>0</v>
      </c>
      <c r="AC14" s="19">
        <v>0</v>
      </c>
      <c r="AD14" s="19">
        <v>0.10039619453642799</v>
      </c>
      <c r="AE14" s="19">
        <v>0</v>
      </c>
      <c r="AF14" s="19">
        <v>7.9719121230958603E-2</v>
      </c>
      <c r="AG14" s="19">
        <v>0</v>
      </c>
      <c r="AH14" s="19">
        <v>0</v>
      </c>
      <c r="AI14" s="19"/>
      <c r="AJ14" s="19">
        <v>3.9653684243616601E-2</v>
      </c>
      <c r="AK14" s="19">
        <v>6.2520286906762507E-2</v>
      </c>
      <c r="AL14" s="19"/>
      <c r="AM14" s="19">
        <v>5.45930736243238E-2</v>
      </c>
    </row>
    <row r="15" spans="2:39" x14ac:dyDescent="0.35">
      <c r="B15" s="16" t="s">
        <v>102</v>
      </c>
    </row>
    <row r="16" spans="2:39" x14ac:dyDescent="0.35">
      <c r="B16" t="s">
        <v>66</v>
      </c>
    </row>
    <row r="17" spans="2:2" x14ac:dyDescent="0.35">
      <c r="B17" t="s">
        <v>67</v>
      </c>
    </row>
    <row r="19" spans="2:2" x14ac:dyDescent="0.35">
      <c r="B19"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438</v>
      </c>
      <c r="D7" s="10">
        <v>219</v>
      </c>
      <c r="E7" s="10">
        <v>218</v>
      </c>
      <c r="F7" s="10"/>
      <c r="G7" s="10">
        <v>80</v>
      </c>
      <c r="H7" s="10">
        <v>103</v>
      </c>
      <c r="I7" s="10">
        <v>99</v>
      </c>
      <c r="J7" s="10">
        <v>95</v>
      </c>
      <c r="K7" s="10">
        <v>44</v>
      </c>
      <c r="L7" s="10">
        <v>17</v>
      </c>
      <c r="M7" s="10"/>
      <c r="N7" s="10">
        <v>14</v>
      </c>
      <c r="O7" s="10">
        <v>100</v>
      </c>
      <c r="P7" s="10">
        <v>70</v>
      </c>
      <c r="Q7" s="10">
        <v>38</v>
      </c>
      <c r="R7" s="10">
        <v>46</v>
      </c>
      <c r="S7" s="10">
        <v>6</v>
      </c>
      <c r="T7" s="10">
        <v>55</v>
      </c>
      <c r="U7" s="10">
        <v>7</v>
      </c>
      <c r="V7" s="10">
        <v>6</v>
      </c>
      <c r="W7" s="10">
        <v>44</v>
      </c>
      <c r="X7" s="10">
        <v>7</v>
      </c>
      <c r="Y7" s="10">
        <v>7</v>
      </c>
      <c r="Z7" s="10">
        <v>7</v>
      </c>
      <c r="AA7" s="10">
        <v>8</v>
      </c>
      <c r="AB7" s="10">
        <v>6</v>
      </c>
      <c r="AC7" s="10">
        <v>6</v>
      </c>
      <c r="AD7" s="10">
        <v>7</v>
      </c>
      <c r="AE7" s="10" t="s">
        <v>84</v>
      </c>
      <c r="AF7" s="10">
        <v>2</v>
      </c>
      <c r="AG7" s="10">
        <v>1</v>
      </c>
      <c r="AH7" s="10">
        <v>1</v>
      </c>
      <c r="AI7" s="10"/>
      <c r="AJ7" s="10">
        <v>267</v>
      </c>
      <c r="AK7" s="10">
        <v>164</v>
      </c>
      <c r="AL7" s="10"/>
      <c r="AM7" s="10">
        <v>397</v>
      </c>
    </row>
    <row r="8" spans="2:39" ht="30" customHeight="1" x14ac:dyDescent="0.35">
      <c r="B8" s="11" t="s">
        <v>20</v>
      </c>
      <c r="C8" s="11">
        <v>378</v>
      </c>
      <c r="D8" s="11">
        <v>186</v>
      </c>
      <c r="E8" s="11">
        <v>192</v>
      </c>
      <c r="F8" s="11"/>
      <c r="G8" s="11">
        <v>48</v>
      </c>
      <c r="H8" s="11">
        <v>79</v>
      </c>
      <c r="I8" s="11">
        <v>87</v>
      </c>
      <c r="J8" s="11">
        <v>66</v>
      </c>
      <c r="K8" s="11">
        <v>50</v>
      </c>
      <c r="L8" s="11">
        <v>49</v>
      </c>
      <c r="M8" s="11"/>
      <c r="N8" s="11">
        <v>19</v>
      </c>
      <c r="O8" s="11">
        <v>81</v>
      </c>
      <c r="P8" s="11">
        <v>47</v>
      </c>
      <c r="Q8" s="11">
        <v>36</v>
      </c>
      <c r="R8" s="11">
        <v>36</v>
      </c>
      <c r="S8" s="11">
        <v>4</v>
      </c>
      <c r="T8" s="11">
        <v>43</v>
      </c>
      <c r="U8" s="11">
        <v>5</v>
      </c>
      <c r="V8" s="11">
        <v>9</v>
      </c>
      <c r="W8" s="11">
        <v>38</v>
      </c>
      <c r="X8" s="11">
        <v>12</v>
      </c>
      <c r="Y8" s="11">
        <v>6</v>
      </c>
      <c r="Z8" s="11">
        <v>8</v>
      </c>
      <c r="AA8" s="11">
        <v>8</v>
      </c>
      <c r="AB8" s="11">
        <v>5</v>
      </c>
      <c r="AC8" s="11">
        <v>4</v>
      </c>
      <c r="AD8" s="11">
        <v>7</v>
      </c>
      <c r="AE8" s="11" t="s">
        <v>84</v>
      </c>
      <c r="AF8" s="11">
        <v>8</v>
      </c>
      <c r="AG8" s="11">
        <v>1</v>
      </c>
      <c r="AH8" s="11">
        <v>1</v>
      </c>
      <c r="AI8" s="11"/>
      <c r="AJ8" s="11">
        <v>178</v>
      </c>
      <c r="AK8" s="11">
        <v>196</v>
      </c>
      <c r="AL8" s="11"/>
      <c r="AM8" s="11">
        <v>335</v>
      </c>
    </row>
    <row r="9" spans="2:39" x14ac:dyDescent="0.35">
      <c r="B9" s="18" t="s">
        <v>389</v>
      </c>
      <c r="C9" s="17">
        <v>0.45108012499015998</v>
      </c>
      <c r="D9" s="17">
        <v>0.44338036489531502</v>
      </c>
      <c r="E9" s="17">
        <v>0.46019866834041201</v>
      </c>
      <c r="F9" s="17"/>
      <c r="G9" s="17">
        <v>0.53632608956510897</v>
      </c>
      <c r="H9" s="17">
        <v>0.42683331748355902</v>
      </c>
      <c r="I9" s="17">
        <v>0.44661761344485201</v>
      </c>
      <c r="J9" s="17">
        <v>0.41789259823659097</v>
      </c>
      <c r="K9" s="17">
        <v>0.45763318781301898</v>
      </c>
      <c r="L9" s="17">
        <v>0.45310247586359098</v>
      </c>
      <c r="M9" s="17"/>
      <c r="N9" s="17">
        <v>0.31181365628438401</v>
      </c>
      <c r="O9" s="17">
        <v>0.513381829034388</v>
      </c>
      <c r="P9" s="17">
        <v>0.43439942979917401</v>
      </c>
      <c r="Q9" s="17">
        <v>0.47701166833388198</v>
      </c>
      <c r="R9" s="17">
        <v>0.51116232869544898</v>
      </c>
      <c r="S9" s="17">
        <v>0.14914028279210201</v>
      </c>
      <c r="T9" s="17">
        <v>0.53046588218019497</v>
      </c>
      <c r="U9" s="17">
        <v>0.368744368751381</v>
      </c>
      <c r="V9" s="17">
        <v>0.101041043840114</v>
      </c>
      <c r="W9" s="17">
        <v>0.54677811068120996</v>
      </c>
      <c r="X9" s="17">
        <v>0.194372544657856</v>
      </c>
      <c r="Y9" s="17">
        <v>0.40090195328143102</v>
      </c>
      <c r="Z9" s="17">
        <v>0.58137034230853302</v>
      </c>
      <c r="AA9" s="17">
        <v>0.29227124960700701</v>
      </c>
      <c r="AB9" s="17">
        <v>0.75747065308214401</v>
      </c>
      <c r="AC9" s="17">
        <v>0.33000415227515301</v>
      </c>
      <c r="AD9" s="17">
        <v>0.29862263566909297</v>
      </c>
      <c r="AE9" s="17" t="s">
        <v>85</v>
      </c>
      <c r="AF9" s="17">
        <v>0</v>
      </c>
      <c r="AG9" s="17">
        <v>0</v>
      </c>
      <c r="AH9" s="17">
        <v>1</v>
      </c>
      <c r="AI9" s="17"/>
      <c r="AJ9" s="17">
        <v>0.44267663404308799</v>
      </c>
      <c r="AK9" s="17">
        <v>0.45642746484850399</v>
      </c>
      <c r="AL9" s="17"/>
      <c r="AM9" s="17">
        <v>0.474676565304887</v>
      </c>
    </row>
    <row r="10" spans="2:39" ht="29" x14ac:dyDescent="0.35">
      <c r="B10" s="18" t="s">
        <v>390</v>
      </c>
      <c r="C10" s="17">
        <v>0.43798069826983599</v>
      </c>
      <c r="D10" s="17">
        <v>0.44731952195442298</v>
      </c>
      <c r="E10" s="17">
        <v>0.430580327978413</v>
      </c>
      <c r="F10" s="17"/>
      <c r="G10" s="17">
        <v>0.44045735706703998</v>
      </c>
      <c r="H10" s="17">
        <v>0.49701174881559002</v>
      </c>
      <c r="I10" s="17">
        <v>0.50814473242361002</v>
      </c>
      <c r="J10" s="17">
        <v>0.437915537498486</v>
      </c>
      <c r="K10" s="17">
        <v>0.47827081368389901</v>
      </c>
      <c r="L10" s="17">
        <v>0.17613083383460701</v>
      </c>
      <c r="M10" s="17"/>
      <c r="N10" s="17">
        <v>0.37617163947535998</v>
      </c>
      <c r="O10" s="17">
        <v>0.38857075063171698</v>
      </c>
      <c r="P10" s="17">
        <v>0.55709554994063104</v>
      </c>
      <c r="Q10" s="17">
        <v>0.47703939334447898</v>
      </c>
      <c r="R10" s="17">
        <v>0.421107790364802</v>
      </c>
      <c r="S10" s="17">
        <v>0.42284038572977001</v>
      </c>
      <c r="T10" s="17">
        <v>0.46785713410539898</v>
      </c>
      <c r="U10" s="17">
        <v>0.212828613937806</v>
      </c>
      <c r="V10" s="17">
        <v>0.30139017038285898</v>
      </c>
      <c r="W10" s="17">
        <v>0.38796673043421398</v>
      </c>
      <c r="X10" s="17">
        <v>0.80346660770142697</v>
      </c>
      <c r="Y10" s="17">
        <v>0.59493592895424396</v>
      </c>
      <c r="Z10" s="17">
        <v>0.43152632741848701</v>
      </c>
      <c r="AA10" s="17">
        <v>0.36347617240964902</v>
      </c>
      <c r="AB10" s="17">
        <v>0.33897401609810002</v>
      </c>
      <c r="AC10" s="17">
        <v>0.38460612104743902</v>
      </c>
      <c r="AD10" s="17">
        <v>0.56435878105470505</v>
      </c>
      <c r="AE10" s="17" t="s">
        <v>85</v>
      </c>
      <c r="AF10" s="17">
        <v>0</v>
      </c>
      <c r="AG10" s="17">
        <v>1</v>
      </c>
      <c r="AH10" s="17">
        <v>1</v>
      </c>
      <c r="AI10" s="17"/>
      <c r="AJ10" s="17">
        <v>0.48278178237500002</v>
      </c>
      <c r="AK10" s="17">
        <v>0.40173505656727299</v>
      </c>
      <c r="AL10" s="17"/>
      <c r="AM10" s="17">
        <v>0.47699259933199201</v>
      </c>
    </row>
    <row r="11" spans="2:39" ht="29" x14ac:dyDescent="0.35">
      <c r="B11" s="18" t="s">
        <v>391</v>
      </c>
      <c r="C11" s="17">
        <v>0.37277915123262501</v>
      </c>
      <c r="D11" s="17">
        <v>0.38612863472321701</v>
      </c>
      <c r="E11" s="17">
        <v>0.36125969658470303</v>
      </c>
      <c r="F11" s="17"/>
      <c r="G11" s="17">
        <v>0.46376411097596898</v>
      </c>
      <c r="H11" s="17">
        <v>0.29388796204763901</v>
      </c>
      <c r="I11" s="17">
        <v>0.42682796058139999</v>
      </c>
      <c r="J11" s="17">
        <v>0.36906772568942298</v>
      </c>
      <c r="K11" s="17">
        <v>0.37614489634350501</v>
      </c>
      <c r="L11" s="17">
        <v>0.31703054472304898</v>
      </c>
      <c r="M11" s="17"/>
      <c r="N11" s="17">
        <v>0.24089279277134801</v>
      </c>
      <c r="O11" s="17">
        <v>0.44117686223970798</v>
      </c>
      <c r="P11" s="17">
        <v>0.37859965226979397</v>
      </c>
      <c r="Q11" s="17">
        <v>0.468472745419801</v>
      </c>
      <c r="R11" s="17">
        <v>0.486069783455646</v>
      </c>
      <c r="S11" s="17">
        <v>0.320040016401822</v>
      </c>
      <c r="T11" s="17">
        <v>0.336221183343345</v>
      </c>
      <c r="U11" s="17">
        <v>0.126603680015582</v>
      </c>
      <c r="V11" s="17">
        <v>0.59756878577702699</v>
      </c>
      <c r="W11" s="17">
        <v>0.29600747885513601</v>
      </c>
      <c r="X11" s="17">
        <v>0.20847744683410299</v>
      </c>
      <c r="Y11" s="17">
        <v>0.12771667740438</v>
      </c>
      <c r="Z11" s="17">
        <v>0.18651488560753901</v>
      </c>
      <c r="AA11" s="17">
        <v>0.63193357586033305</v>
      </c>
      <c r="AB11" s="17">
        <v>0.28631461435727001</v>
      </c>
      <c r="AC11" s="17">
        <v>0.27639204670851097</v>
      </c>
      <c r="AD11" s="17">
        <v>0.18654412641637699</v>
      </c>
      <c r="AE11" s="17" t="s">
        <v>85</v>
      </c>
      <c r="AF11" s="17">
        <v>0.219436020413633</v>
      </c>
      <c r="AG11" s="17">
        <v>0</v>
      </c>
      <c r="AH11" s="17">
        <v>0</v>
      </c>
      <c r="AI11" s="17"/>
      <c r="AJ11" s="17">
        <v>0.41958284026664899</v>
      </c>
      <c r="AK11" s="17">
        <v>0.32978456839992898</v>
      </c>
      <c r="AL11" s="17"/>
      <c r="AM11" s="17">
        <v>0.39113330797326901</v>
      </c>
    </row>
    <row r="12" spans="2:39" x14ac:dyDescent="0.35">
      <c r="B12" s="18" t="s">
        <v>392</v>
      </c>
      <c r="C12" s="17">
        <v>0.28553705423408199</v>
      </c>
      <c r="D12" s="17">
        <v>0.32615164753595</v>
      </c>
      <c r="E12" s="17">
        <v>0.24733785527029001</v>
      </c>
      <c r="F12" s="17"/>
      <c r="G12" s="17">
        <v>0.31810930869750798</v>
      </c>
      <c r="H12" s="17">
        <v>0.246919193027926</v>
      </c>
      <c r="I12" s="17">
        <v>0.32683535266541802</v>
      </c>
      <c r="J12" s="17">
        <v>0.28718737760244001</v>
      </c>
      <c r="K12" s="17">
        <v>0.36978516728100902</v>
      </c>
      <c r="L12" s="17">
        <v>0.155237803446199</v>
      </c>
      <c r="M12" s="17"/>
      <c r="N12" s="17">
        <v>0.46269271182958799</v>
      </c>
      <c r="O12" s="17">
        <v>0.27099905974058403</v>
      </c>
      <c r="P12" s="17">
        <v>0.31162096612310097</v>
      </c>
      <c r="Q12" s="17">
        <v>0.21880648930518001</v>
      </c>
      <c r="R12" s="17">
        <v>0.24504827088190201</v>
      </c>
      <c r="S12" s="17">
        <v>0.39028453658739198</v>
      </c>
      <c r="T12" s="17">
        <v>0.27245611452795698</v>
      </c>
      <c r="U12" s="17">
        <v>0.40800902772106501</v>
      </c>
      <c r="V12" s="17">
        <v>0.66636006832550099</v>
      </c>
      <c r="W12" s="17">
        <v>0.33717512182745202</v>
      </c>
      <c r="X12" s="17">
        <v>0.194372544657856</v>
      </c>
      <c r="Y12" s="17">
        <v>0.13499190236440101</v>
      </c>
      <c r="Z12" s="17">
        <v>0.27506446621313901</v>
      </c>
      <c r="AA12" s="17">
        <v>0.31991390179170298</v>
      </c>
      <c r="AB12" s="17">
        <v>0</v>
      </c>
      <c r="AC12" s="17">
        <v>0.58091308995278501</v>
      </c>
      <c r="AD12" s="17">
        <v>0.24834859063740899</v>
      </c>
      <c r="AE12" s="17" t="s">
        <v>85</v>
      </c>
      <c r="AF12" s="17">
        <v>0</v>
      </c>
      <c r="AG12" s="17">
        <v>0</v>
      </c>
      <c r="AH12" s="17">
        <v>0</v>
      </c>
      <c r="AI12" s="17"/>
      <c r="AJ12" s="17">
        <v>0.29018010185058302</v>
      </c>
      <c r="AK12" s="17">
        <v>0.28242728620714602</v>
      </c>
      <c r="AL12" s="17"/>
      <c r="AM12" s="17">
        <v>0.29937101275975098</v>
      </c>
    </row>
    <row r="13" spans="2:39" x14ac:dyDescent="0.35">
      <c r="B13" s="18" t="s">
        <v>60</v>
      </c>
      <c r="C13" s="17">
        <v>0.28540789566251701</v>
      </c>
      <c r="D13" s="17">
        <v>0.37896761206430801</v>
      </c>
      <c r="E13" s="17">
        <v>0.196029103828982</v>
      </c>
      <c r="F13" s="17"/>
      <c r="G13" s="17">
        <v>0.35218506944015998</v>
      </c>
      <c r="H13" s="17">
        <v>0.27999812614757402</v>
      </c>
      <c r="I13" s="17">
        <v>0.268031909135797</v>
      </c>
      <c r="J13" s="17">
        <v>0.32437585943744102</v>
      </c>
      <c r="K13" s="17">
        <v>0.26465253465691801</v>
      </c>
      <c r="L13" s="17">
        <v>0.22906784262146601</v>
      </c>
      <c r="M13" s="17"/>
      <c r="N13" s="17">
        <v>0.14862566025267199</v>
      </c>
      <c r="O13" s="17">
        <v>0.24164961785991901</v>
      </c>
      <c r="P13" s="17">
        <v>0.24451819591998999</v>
      </c>
      <c r="Q13" s="17">
        <v>0.18951335976012601</v>
      </c>
      <c r="R13" s="17">
        <v>0.234615198271867</v>
      </c>
      <c r="S13" s="17">
        <v>0.14914028279210201</v>
      </c>
      <c r="T13" s="17">
        <v>0.25876682648322002</v>
      </c>
      <c r="U13" s="17">
        <v>0.49534804876696198</v>
      </c>
      <c r="V13" s="17">
        <v>0.398499058648138</v>
      </c>
      <c r="W13" s="17">
        <v>0.293674618296215</v>
      </c>
      <c r="X13" s="17">
        <v>0.53733615273435897</v>
      </c>
      <c r="Y13" s="17">
        <v>0.43491466141795498</v>
      </c>
      <c r="Z13" s="17">
        <v>0.39485545670099498</v>
      </c>
      <c r="AA13" s="17">
        <v>0.37732478714946099</v>
      </c>
      <c r="AB13" s="17">
        <v>0.53976131044297104</v>
      </c>
      <c r="AC13" s="17">
        <v>0.19630696890534599</v>
      </c>
      <c r="AD13" s="17">
        <v>0.56349686353377904</v>
      </c>
      <c r="AE13" s="17" t="s">
        <v>85</v>
      </c>
      <c r="AF13" s="17">
        <v>0.78056397958636703</v>
      </c>
      <c r="AG13" s="17">
        <v>0</v>
      </c>
      <c r="AH13" s="17">
        <v>1</v>
      </c>
      <c r="AI13" s="17"/>
      <c r="AJ13" s="17">
        <v>0.23835953217966799</v>
      </c>
      <c r="AK13" s="17">
        <v>0.33207406496319702</v>
      </c>
      <c r="AL13" s="17"/>
      <c r="AM13" s="17">
        <v>0.28179573115591</v>
      </c>
    </row>
    <row r="14" spans="2:39" x14ac:dyDescent="0.35">
      <c r="B14" s="18" t="s">
        <v>393</v>
      </c>
      <c r="C14" s="17">
        <v>0.20803226820802401</v>
      </c>
      <c r="D14" s="17">
        <v>0.162684208311805</v>
      </c>
      <c r="E14" s="17">
        <v>0.252640492385384</v>
      </c>
      <c r="F14" s="17"/>
      <c r="G14" s="17">
        <v>0.16454757413260801</v>
      </c>
      <c r="H14" s="17">
        <v>0.19109937835738</v>
      </c>
      <c r="I14" s="17">
        <v>0.272166203544426</v>
      </c>
      <c r="J14" s="17">
        <v>0.20127511738855899</v>
      </c>
      <c r="K14" s="17">
        <v>0.25080451821467298</v>
      </c>
      <c r="L14" s="17">
        <v>0.12946742575922099</v>
      </c>
      <c r="M14" s="17"/>
      <c r="N14" s="17">
        <v>0.291603035377279</v>
      </c>
      <c r="O14" s="17">
        <v>0.12827690804752101</v>
      </c>
      <c r="P14" s="17">
        <v>0.29959107108739802</v>
      </c>
      <c r="Q14" s="17">
        <v>0.30362908058260002</v>
      </c>
      <c r="R14" s="17">
        <v>0.23103871529251499</v>
      </c>
      <c r="S14" s="17">
        <v>0.14914028279210201</v>
      </c>
      <c r="T14" s="17">
        <v>0.26589834464525702</v>
      </c>
      <c r="U14" s="17">
        <v>0.25320736003116301</v>
      </c>
      <c r="V14" s="17">
        <v>0.43468097551461299</v>
      </c>
      <c r="W14" s="17">
        <v>0.101715888561783</v>
      </c>
      <c r="X14" s="17">
        <v>0</v>
      </c>
      <c r="Y14" s="17">
        <v>0.16484249273660001</v>
      </c>
      <c r="Z14" s="17">
        <v>0</v>
      </c>
      <c r="AA14" s="17">
        <v>0.31363273229027799</v>
      </c>
      <c r="AB14" s="17">
        <v>0</v>
      </c>
      <c r="AC14" s="17">
        <v>0.33000415227515301</v>
      </c>
      <c r="AD14" s="17">
        <v>0.18729262830788601</v>
      </c>
      <c r="AE14" s="17" t="s">
        <v>85</v>
      </c>
      <c r="AF14" s="17">
        <v>0.219436020413633</v>
      </c>
      <c r="AG14" s="17">
        <v>0</v>
      </c>
      <c r="AH14" s="17">
        <v>1</v>
      </c>
      <c r="AI14" s="17"/>
      <c r="AJ14" s="17">
        <v>0.21710859473205199</v>
      </c>
      <c r="AK14" s="17">
        <v>0.189632577513485</v>
      </c>
      <c r="AL14" s="17"/>
      <c r="AM14" s="17">
        <v>0.22214997555881799</v>
      </c>
    </row>
    <row r="15" spans="2:39" x14ac:dyDescent="0.35">
      <c r="B15" s="18" t="s">
        <v>394</v>
      </c>
      <c r="C15" s="17">
        <v>0.19847808281750001</v>
      </c>
      <c r="D15" s="17">
        <v>0.22822946278903899</v>
      </c>
      <c r="E15" s="17">
        <v>0.17045635439805601</v>
      </c>
      <c r="F15" s="17"/>
      <c r="G15" s="17">
        <v>0.21462920611456199</v>
      </c>
      <c r="H15" s="17">
        <v>0.1927057172112</v>
      </c>
      <c r="I15" s="17">
        <v>0.190077968839829</v>
      </c>
      <c r="J15" s="17">
        <v>0.25985009887822402</v>
      </c>
      <c r="K15" s="17">
        <v>0.145197701444159</v>
      </c>
      <c r="L15" s="17">
        <v>0.1787969513754</v>
      </c>
      <c r="M15" s="17"/>
      <c r="N15" s="17">
        <v>0.102633666306037</v>
      </c>
      <c r="O15" s="17">
        <v>0.27789464794081498</v>
      </c>
      <c r="P15" s="17">
        <v>0.14377914812947701</v>
      </c>
      <c r="Q15" s="17">
        <v>0.20297647813129899</v>
      </c>
      <c r="R15" s="17">
        <v>0.188729291632071</v>
      </c>
      <c r="S15" s="17">
        <v>0.18687507768283801</v>
      </c>
      <c r="T15" s="17">
        <v>9.09391074910645E-2</v>
      </c>
      <c r="U15" s="17">
        <v>0.16521965727964999</v>
      </c>
      <c r="V15" s="17">
        <v>0</v>
      </c>
      <c r="W15" s="17">
        <v>0.34660939889694198</v>
      </c>
      <c r="X15" s="17">
        <v>0.33101955354097301</v>
      </c>
      <c r="Y15" s="17">
        <v>0.79803169193117995</v>
      </c>
      <c r="Z15" s="17">
        <v>0</v>
      </c>
      <c r="AA15" s="17">
        <v>0.21680117181144701</v>
      </c>
      <c r="AB15" s="17">
        <v>0</v>
      </c>
      <c r="AC15" s="17">
        <v>0.13369718336980699</v>
      </c>
      <c r="AD15" s="17">
        <v>0</v>
      </c>
      <c r="AE15" s="17" t="s">
        <v>85</v>
      </c>
      <c r="AF15" s="17">
        <v>0</v>
      </c>
      <c r="AG15" s="17">
        <v>0</v>
      </c>
      <c r="AH15" s="17">
        <v>0</v>
      </c>
      <c r="AI15" s="17"/>
      <c r="AJ15" s="17">
        <v>0.17898318800903201</v>
      </c>
      <c r="AK15" s="17">
        <v>0.21688392776576701</v>
      </c>
      <c r="AL15" s="17"/>
      <c r="AM15" s="17">
        <v>0.20140318489228501</v>
      </c>
    </row>
    <row r="16" spans="2:39" x14ac:dyDescent="0.35">
      <c r="B16" s="18" t="s">
        <v>62</v>
      </c>
      <c r="C16" s="17">
        <v>1.7851187218604601E-2</v>
      </c>
      <c r="D16" s="17">
        <v>1.65041321720725E-2</v>
      </c>
      <c r="E16" s="17">
        <v>1.9219621813004399E-2</v>
      </c>
      <c r="F16" s="17"/>
      <c r="G16" s="17">
        <v>2.7930574935036302E-2</v>
      </c>
      <c r="H16" s="17">
        <v>4.9125147509881603E-2</v>
      </c>
      <c r="I16" s="17">
        <v>1.78374275189929E-2</v>
      </c>
      <c r="J16" s="17">
        <v>0</v>
      </c>
      <c r="K16" s="17">
        <v>0</v>
      </c>
      <c r="L16" s="17">
        <v>0</v>
      </c>
      <c r="M16" s="17"/>
      <c r="N16" s="17">
        <v>0</v>
      </c>
      <c r="O16" s="17">
        <v>9.3014723015792007E-3</v>
      </c>
      <c r="P16" s="17">
        <v>1.20293366166737E-2</v>
      </c>
      <c r="Q16" s="17">
        <v>0</v>
      </c>
      <c r="R16" s="17">
        <v>0</v>
      </c>
      <c r="S16" s="17">
        <v>0</v>
      </c>
      <c r="T16" s="17">
        <v>1.83449379539057E-2</v>
      </c>
      <c r="U16" s="17">
        <v>0</v>
      </c>
      <c r="V16" s="17">
        <v>0</v>
      </c>
      <c r="W16" s="17">
        <v>4.5064084357580601E-2</v>
      </c>
      <c r="X16" s="17">
        <v>0</v>
      </c>
      <c r="Y16" s="17">
        <v>0</v>
      </c>
      <c r="Z16" s="17">
        <v>0.29340920636837398</v>
      </c>
      <c r="AA16" s="17">
        <v>0</v>
      </c>
      <c r="AB16" s="17">
        <v>0</v>
      </c>
      <c r="AC16" s="17">
        <v>0.14269486333870399</v>
      </c>
      <c r="AD16" s="17">
        <v>0</v>
      </c>
      <c r="AE16" s="17" t="s">
        <v>85</v>
      </c>
      <c r="AF16" s="17">
        <v>0</v>
      </c>
      <c r="AG16" s="17">
        <v>0</v>
      </c>
      <c r="AH16" s="17">
        <v>0</v>
      </c>
      <c r="AI16" s="17"/>
      <c r="AJ16" s="17">
        <v>2.42311131959521E-2</v>
      </c>
      <c r="AK16" s="17">
        <v>1.2493202262287499E-2</v>
      </c>
      <c r="AL16" s="17"/>
      <c r="AM16" s="17">
        <v>1.28726439783515E-2</v>
      </c>
    </row>
    <row r="17" spans="2:39" x14ac:dyDescent="0.35">
      <c r="B17" s="18" t="s">
        <v>63</v>
      </c>
      <c r="C17" s="19">
        <v>2.38135230678314E-2</v>
      </c>
      <c r="D17" s="19">
        <v>2.1596028425507799E-2</v>
      </c>
      <c r="E17" s="19">
        <v>2.2330844426024499E-2</v>
      </c>
      <c r="F17" s="19"/>
      <c r="G17" s="19">
        <v>2.2287689388275099E-2</v>
      </c>
      <c r="H17" s="19">
        <v>1.48842862561997E-2</v>
      </c>
      <c r="I17" s="19">
        <v>2.6031647527105298E-2</v>
      </c>
      <c r="J17" s="19">
        <v>1.8313444445808302E-2</v>
      </c>
      <c r="K17" s="19">
        <v>3.5313897278139897E-2</v>
      </c>
      <c r="L17" s="19">
        <v>3.1379569163952299E-2</v>
      </c>
      <c r="M17" s="19"/>
      <c r="N17" s="19">
        <v>8.20091300598048E-2</v>
      </c>
      <c r="O17" s="19">
        <v>2.3036081053192201E-2</v>
      </c>
      <c r="P17" s="19">
        <v>5.2665296970440499E-2</v>
      </c>
      <c r="Q17" s="19">
        <v>3.2831389167304499E-2</v>
      </c>
      <c r="R17" s="19">
        <v>1.37906991891623E-2</v>
      </c>
      <c r="S17" s="19">
        <v>0</v>
      </c>
      <c r="T17" s="19">
        <v>1.83449379539057E-2</v>
      </c>
      <c r="U17" s="19">
        <v>0</v>
      </c>
      <c r="V17" s="19">
        <v>0</v>
      </c>
      <c r="W17" s="19">
        <v>1.67350975689112E-2</v>
      </c>
      <c r="X17" s="19">
        <v>0</v>
      </c>
      <c r="Y17" s="19">
        <v>0</v>
      </c>
      <c r="Z17" s="19">
        <v>0</v>
      </c>
      <c r="AA17" s="19">
        <v>0</v>
      </c>
      <c r="AB17" s="19">
        <v>0</v>
      </c>
      <c r="AC17" s="19">
        <v>0</v>
      </c>
      <c r="AD17" s="19">
        <v>0</v>
      </c>
      <c r="AE17" s="19" t="s">
        <v>85</v>
      </c>
      <c r="AF17" s="19">
        <v>0</v>
      </c>
      <c r="AG17" s="19">
        <v>0</v>
      </c>
      <c r="AH17" s="19">
        <v>0</v>
      </c>
      <c r="AI17" s="19"/>
      <c r="AJ17" s="19">
        <v>2.7850660109706701E-2</v>
      </c>
      <c r="AK17" s="19">
        <v>2.07356377371192E-2</v>
      </c>
      <c r="AL17" s="19"/>
      <c r="AM17" s="19">
        <v>2.2295020093394201E-2</v>
      </c>
    </row>
    <row r="18" spans="2:39" x14ac:dyDescent="0.35">
      <c r="B18" s="16" t="s">
        <v>396</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33</v>
      </c>
      <c r="D7" s="10">
        <v>24</v>
      </c>
      <c r="E7" s="10">
        <v>9</v>
      </c>
      <c r="F7" s="10"/>
      <c r="G7" s="10">
        <v>2</v>
      </c>
      <c r="H7" s="10">
        <v>13</v>
      </c>
      <c r="I7" s="10" t="s">
        <v>84</v>
      </c>
      <c r="J7" s="10">
        <v>5</v>
      </c>
      <c r="K7" s="10">
        <v>5</v>
      </c>
      <c r="L7" s="10">
        <v>8</v>
      </c>
      <c r="M7" s="10"/>
      <c r="N7" s="10" t="s">
        <v>84</v>
      </c>
      <c r="O7" s="10">
        <v>4</v>
      </c>
      <c r="P7" s="10">
        <v>6</v>
      </c>
      <c r="Q7" s="10">
        <v>1</v>
      </c>
      <c r="R7" s="10">
        <v>4</v>
      </c>
      <c r="S7" s="10" t="s">
        <v>84</v>
      </c>
      <c r="T7" s="10">
        <v>4</v>
      </c>
      <c r="U7" s="10">
        <v>1</v>
      </c>
      <c r="V7" s="10" t="s">
        <v>84</v>
      </c>
      <c r="W7" s="10">
        <v>4</v>
      </c>
      <c r="X7" s="10" t="s">
        <v>84</v>
      </c>
      <c r="Y7" s="10">
        <v>2</v>
      </c>
      <c r="Z7" s="10">
        <v>2</v>
      </c>
      <c r="AA7" s="10">
        <v>1</v>
      </c>
      <c r="AB7" s="10">
        <v>1</v>
      </c>
      <c r="AC7" s="10">
        <v>1</v>
      </c>
      <c r="AD7" s="10" t="s">
        <v>84</v>
      </c>
      <c r="AE7" s="10" t="s">
        <v>84</v>
      </c>
      <c r="AF7" s="10" t="s">
        <v>84</v>
      </c>
      <c r="AG7" s="10">
        <v>1</v>
      </c>
      <c r="AH7" s="10">
        <v>1</v>
      </c>
      <c r="AI7" s="10"/>
      <c r="AJ7" s="10">
        <v>12</v>
      </c>
      <c r="AK7" s="10">
        <v>19</v>
      </c>
      <c r="AL7" s="10"/>
      <c r="AM7" s="10">
        <v>7</v>
      </c>
    </row>
    <row r="8" spans="2:39" ht="30" customHeight="1" x14ac:dyDescent="0.35">
      <c r="B8" s="11" t="s">
        <v>20</v>
      </c>
      <c r="C8" s="11">
        <v>45</v>
      </c>
      <c r="D8" s="11">
        <v>25</v>
      </c>
      <c r="E8" s="11">
        <v>20</v>
      </c>
      <c r="F8" s="11"/>
      <c r="G8" s="11">
        <v>1</v>
      </c>
      <c r="H8" s="11">
        <v>10</v>
      </c>
      <c r="I8" s="11" t="s">
        <v>84</v>
      </c>
      <c r="J8" s="11">
        <v>3</v>
      </c>
      <c r="K8" s="11">
        <v>5</v>
      </c>
      <c r="L8" s="11">
        <v>25</v>
      </c>
      <c r="M8" s="11"/>
      <c r="N8" s="11" t="s">
        <v>84</v>
      </c>
      <c r="O8" s="11">
        <v>8</v>
      </c>
      <c r="P8" s="11">
        <v>6</v>
      </c>
      <c r="Q8" s="11">
        <v>2</v>
      </c>
      <c r="R8" s="11">
        <v>3</v>
      </c>
      <c r="S8" s="11" t="s">
        <v>84</v>
      </c>
      <c r="T8" s="11">
        <v>10</v>
      </c>
      <c r="U8" s="11">
        <v>1</v>
      </c>
      <c r="V8" s="11" t="s">
        <v>84</v>
      </c>
      <c r="W8" s="11">
        <v>10</v>
      </c>
      <c r="X8" s="11" t="s">
        <v>84</v>
      </c>
      <c r="Y8" s="11">
        <v>1</v>
      </c>
      <c r="Z8" s="11">
        <v>2</v>
      </c>
      <c r="AA8" s="11">
        <v>1</v>
      </c>
      <c r="AB8" s="11">
        <v>1</v>
      </c>
      <c r="AC8" s="11">
        <v>0</v>
      </c>
      <c r="AD8" s="11" t="s">
        <v>84</v>
      </c>
      <c r="AE8" s="11" t="s">
        <v>84</v>
      </c>
      <c r="AF8" s="11" t="s">
        <v>84</v>
      </c>
      <c r="AG8" s="11">
        <v>0</v>
      </c>
      <c r="AH8" s="11">
        <v>1</v>
      </c>
      <c r="AI8" s="11"/>
      <c r="AJ8" s="11">
        <v>8</v>
      </c>
      <c r="AK8" s="11">
        <v>36</v>
      </c>
      <c r="AL8" s="11"/>
      <c r="AM8" s="11">
        <v>9</v>
      </c>
    </row>
    <row r="9" spans="2:39" ht="29" x14ac:dyDescent="0.35">
      <c r="B9" s="18" t="s">
        <v>391</v>
      </c>
      <c r="C9" s="17">
        <v>0.33731796461541602</v>
      </c>
      <c r="D9" s="17">
        <v>0.42266866626813099</v>
      </c>
      <c r="E9" s="17">
        <v>0.23146023761140699</v>
      </c>
      <c r="F9" s="17"/>
      <c r="G9" s="17">
        <v>0</v>
      </c>
      <c r="H9" s="17">
        <v>0.30706998884571002</v>
      </c>
      <c r="I9" s="17" t="s">
        <v>85</v>
      </c>
      <c r="J9" s="17">
        <v>0.44700341639517799</v>
      </c>
      <c r="K9" s="17">
        <v>0.4</v>
      </c>
      <c r="L9" s="17">
        <v>0.33990258873747597</v>
      </c>
      <c r="M9" s="17"/>
      <c r="N9" s="17" t="s">
        <v>85</v>
      </c>
      <c r="O9" s="17">
        <v>0.30043009212414701</v>
      </c>
      <c r="P9" s="17">
        <v>0.45814840205035101</v>
      </c>
      <c r="Q9" s="17">
        <v>1</v>
      </c>
      <c r="R9" s="17">
        <v>0.25358277703959198</v>
      </c>
      <c r="S9" s="17" t="s">
        <v>85</v>
      </c>
      <c r="T9" s="17">
        <v>0.114034099944401</v>
      </c>
      <c r="U9" s="17">
        <v>0</v>
      </c>
      <c r="V9" s="17" t="s">
        <v>85</v>
      </c>
      <c r="W9" s="17">
        <v>0.39920159930719301</v>
      </c>
      <c r="X9" s="17" t="s">
        <v>85</v>
      </c>
      <c r="Y9" s="17">
        <v>0.56674393457657402</v>
      </c>
      <c r="Z9" s="17">
        <v>0.42353644340212099</v>
      </c>
      <c r="AA9" s="17">
        <v>0</v>
      </c>
      <c r="AB9" s="17">
        <v>0</v>
      </c>
      <c r="AC9" s="17">
        <v>1</v>
      </c>
      <c r="AD9" s="17" t="s">
        <v>85</v>
      </c>
      <c r="AE9" s="17" t="s">
        <v>85</v>
      </c>
      <c r="AF9" s="17" t="s">
        <v>85</v>
      </c>
      <c r="AG9" s="17">
        <v>1</v>
      </c>
      <c r="AH9" s="17">
        <v>0</v>
      </c>
      <c r="AI9" s="17"/>
      <c r="AJ9" s="17">
        <v>0.36200657458471702</v>
      </c>
      <c r="AK9" s="17">
        <v>0.34618243825557798</v>
      </c>
      <c r="AL9" s="17"/>
      <c r="AM9" s="17">
        <v>0.26623414525302702</v>
      </c>
    </row>
    <row r="10" spans="2:39" x14ac:dyDescent="0.35">
      <c r="B10" s="18" t="s">
        <v>60</v>
      </c>
      <c r="C10" s="17">
        <v>0.26766945848857598</v>
      </c>
      <c r="D10" s="17">
        <v>0.27595052633448702</v>
      </c>
      <c r="E10" s="17">
        <v>0.25739871668611303</v>
      </c>
      <c r="F10" s="17"/>
      <c r="G10" s="17">
        <v>0</v>
      </c>
      <c r="H10" s="17">
        <v>5.6281619933758603E-2</v>
      </c>
      <c r="I10" s="17" t="s">
        <v>85</v>
      </c>
      <c r="J10" s="17">
        <v>0.58595255570741001</v>
      </c>
      <c r="K10" s="17">
        <v>0.2</v>
      </c>
      <c r="L10" s="17">
        <v>0.33450051593033198</v>
      </c>
      <c r="M10" s="17"/>
      <c r="N10" s="17" t="s">
        <v>85</v>
      </c>
      <c r="O10" s="17">
        <v>0.81105360747607602</v>
      </c>
      <c r="P10" s="17">
        <v>0.18061719931654999</v>
      </c>
      <c r="Q10" s="17">
        <v>1</v>
      </c>
      <c r="R10" s="17">
        <v>0</v>
      </c>
      <c r="S10" s="17" t="s">
        <v>85</v>
      </c>
      <c r="T10" s="17">
        <v>0</v>
      </c>
      <c r="U10" s="17">
        <v>0</v>
      </c>
      <c r="V10" s="17" t="s">
        <v>85</v>
      </c>
      <c r="W10" s="17">
        <v>0</v>
      </c>
      <c r="X10" s="17" t="s">
        <v>85</v>
      </c>
      <c r="Y10" s="17">
        <v>0</v>
      </c>
      <c r="Z10" s="17">
        <v>0.42353644340212099</v>
      </c>
      <c r="AA10" s="17">
        <v>1</v>
      </c>
      <c r="AB10" s="17">
        <v>1</v>
      </c>
      <c r="AC10" s="17">
        <v>0</v>
      </c>
      <c r="AD10" s="17" t="s">
        <v>85</v>
      </c>
      <c r="AE10" s="17" t="s">
        <v>85</v>
      </c>
      <c r="AF10" s="17" t="s">
        <v>85</v>
      </c>
      <c r="AG10" s="17">
        <v>0</v>
      </c>
      <c r="AH10" s="17">
        <v>0</v>
      </c>
      <c r="AI10" s="17"/>
      <c r="AJ10" s="17">
        <v>0.16784408129011799</v>
      </c>
      <c r="AK10" s="17">
        <v>0.29988036114883498</v>
      </c>
      <c r="AL10" s="17"/>
      <c r="AM10" s="17">
        <v>7.8728750009316895E-2</v>
      </c>
    </row>
    <row r="11" spans="2:39" x14ac:dyDescent="0.35">
      <c r="B11" s="18" t="s">
        <v>392</v>
      </c>
      <c r="C11" s="17">
        <v>0.23135912860039201</v>
      </c>
      <c r="D11" s="17">
        <v>0.25479846607891499</v>
      </c>
      <c r="E11" s="17">
        <v>0.20228807306235799</v>
      </c>
      <c r="F11" s="17"/>
      <c r="G11" s="17">
        <v>0.60581779169452099</v>
      </c>
      <c r="H11" s="17">
        <v>0.183668858431243</v>
      </c>
      <c r="I11" s="17" t="s">
        <v>85</v>
      </c>
      <c r="J11" s="17">
        <v>0.37991649188341797</v>
      </c>
      <c r="K11" s="17">
        <v>0</v>
      </c>
      <c r="L11" s="17">
        <v>0.25521739724922998</v>
      </c>
      <c r="M11" s="17"/>
      <c r="N11" s="17" t="s">
        <v>85</v>
      </c>
      <c r="O11" s="17">
        <v>0.18894639252392401</v>
      </c>
      <c r="P11" s="17">
        <v>0</v>
      </c>
      <c r="Q11" s="17">
        <v>0</v>
      </c>
      <c r="R11" s="17">
        <v>0</v>
      </c>
      <c r="S11" s="17" t="s">
        <v>85</v>
      </c>
      <c r="T11" s="17">
        <v>0.64649246732033505</v>
      </c>
      <c r="U11" s="17">
        <v>0</v>
      </c>
      <c r="V11" s="17" t="s">
        <v>85</v>
      </c>
      <c r="W11" s="17">
        <v>0</v>
      </c>
      <c r="X11" s="17" t="s">
        <v>85</v>
      </c>
      <c r="Y11" s="17">
        <v>0.56674393457657402</v>
      </c>
      <c r="Z11" s="17">
        <v>0.42353644340212099</v>
      </c>
      <c r="AA11" s="17">
        <v>1</v>
      </c>
      <c r="AB11" s="17">
        <v>0</v>
      </c>
      <c r="AC11" s="17">
        <v>0</v>
      </c>
      <c r="AD11" s="17" t="s">
        <v>85</v>
      </c>
      <c r="AE11" s="17" t="s">
        <v>85</v>
      </c>
      <c r="AF11" s="17" t="s">
        <v>85</v>
      </c>
      <c r="AG11" s="17">
        <v>0</v>
      </c>
      <c r="AH11" s="17">
        <v>1</v>
      </c>
      <c r="AI11" s="17"/>
      <c r="AJ11" s="17">
        <v>0.24126938772395601</v>
      </c>
      <c r="AK11" s="17">
        <v>0.22219360884271599</v>
      </c>
      <c r="AL11" s="17"/>
      <c r="AM11" s="17">
        <v>0.66964166636552103</v>
      </c>
    </row>
    <row r="12" spans="2:39" x14ac:dyDescent="0.35">
      <c r="B12" s="18" t="s">
        <v>394</v>
      </c>
      <c r="C12" s="17">
        <v>0.214442705670921</v>
      </c>
      <c r="D12" s="17">
        <v>0.27217519912001797</v>
      </c>
      <c r="E12" s="17">
        <v>0.14283895300744401</v>
      </c>
      <c r="F12" s="17"/>
      <c r="G12" s="17">
        <v>0</v>
      </c>
      <c r="H12" s="17">
        <v>0.22000390385376101</v>
      </c>
      <c r="I12" s="17" t="s">
        <v>85</v>
      </c>
      <c r="J12" s="17">
        <v>0.48901319516778702</v>
      </c>
      <c r="K12" s="17">
        <v>0.2</v>
      </c>
      <c r="L12" s="17">
        <v>0.18907501418032399</v>
      </c>
      <c r="M12" s="17"/>
      <c r="N12" s="17" t="s">
        <v>85</v>
      </c>
      <c r="O12" s="17">
        <v>0</v>
      </c>
      <c r="P12" s="17">
        <v>0.18061719931654999</v>
      </c>
      <c r="Q12" s="17">
        <v>0</v>
      </c>
      <c r="R12" s="17">
        <v>0.49283444592081499</v>
      </c>
      <c r="S12" s="17" t="s">
        <v>85</v>
      </c>
      <c r="T12" s="17">
        <v>0.478946865470528</v>
      </c>
      <c r="U12" s="17">
        <v>0</v>
      </c>
      <c r="V12" s="17" t="s">
        <v>85</v>
      </c>
      <c r="W12" s="17">
        <v>8.9752904159114397E-2</v>
      </c>
      <c r="X12" s="17" t="s">
        <v>85</v>
      </c>
      <c r="Y12" s="17">
        <v>0</v>
      </c>
      <c r="Z12" s="17">
        <v>0</v>
      </c>
      <c r="AA12" s="17">
        <v>0</v>
      </c>
      <c r="AB12" s="17">
        <v>1</v>
      </c>
      <c r="AC12" s="17">
        <v>1</v>
      </c>
      <c r="AD12" s="17" t="s">
        <v>85</v>
      </c>
      <c r="AE12" s="17" t="s">
        <v>85</v>
      </c>
      <c r="AF12" s="17" t="s">
        <v>85</v>
      </c>
      <c r="AG12" s="17">
        <v>0</v>
      </c>
      <c r="AH12" s="17">
        <v>0</v>
      </c>
      <c r="AI12" s="17"/>
      <c r="AJ12" s="17">
        <v>0.21864229583969799</v>
      </c>
      <c r="AK12" s="17">
        <v>0.19751768483888299</v>
      </c>
      <c r="AL12" s="17"/>
      <c r="AM12" s="17">
        <v>0.110119444544826</v>
      </c>
    </row>
    <row r="13" spans="2:39" ht="29" x14ac:dyDescent="0.35">
      <c r="B13" s="18" t="s">
        <v>390</v>
      </c>
      <c r="C13" s="17">
        <v>0.21380080130419399</v>
      </c>
      <c r="D13" s="17">
        <v>0.17316533601263001</v>
      </c>
      <c r="E13" s="17">
        <v>0.26419966046083099</v>
      </c>
      <c r="F13" s="17"/>
      <c r="G13" s="17">
        <v>0.39418220830547901</v>
      </c>
      <c r="H13" s="17">
        <v>0.237012851585019</v>
      </c>
      <c r="I13" s="17" t="s">
        <v>85</v>
      </c>
      <c r="J13" s="17">
        <v>0.79356376800699702</v>
      </c>
      <c r="K13" s="17">
        <v>0</v>
      </c>
      <c r="L13" s="17">
        <v>0.15787228986513799</v>
      </c>
      <c r="M13" s="17"/>
      <c r="N13" s="17" t="s">
        <v>85</v>
      </c>
      <c r="O13" s="17">
        <v>7.9581331182004E-2</v>
      </c>
      <c r="P13" s="17">
        <v>0</v>
      </c>
      <c r="Q13" s="17">
        <v>0</v>
      </c>
      <c r="R13" s="17">
        <v>0</v>
      </c>
      <c r="S13" s="17" t="s">
        <v>85</v>
      </c>
      <c r="T13" s="17">
        <v>0</v>
      </c>
      <c r="U13" s="17">
        <v>1</v>
      </c>
      <c r="V13" s="17" t="s">
        <v>85</v>
      </c>
      <c r="W13" s="17">
        <v>0.39920159930719301</v>
      </c>
      <c r="X13" s="17" t="s">
        <v>85</v>
      </c>
      <c r="Y13" s="17">
        <v>0.43325606542342598</v>
      </c>
      <c r="Z13" s="17">
        <v>0.57646355659787896</v>
      </c>
      <c r="AA13" s="17">
        <v>1</v>
      </c>
      <c r="AB13" s="17">
        <v>1</v>
      </c>
      <c r="AC13" s="17">
        <v>1</v>
      </c>
      <c r="AD13" s="17" t="s">
        <v>85</v>
      </c>
      <c r="AE13" s="17" t="s">
        <v>85</v>
      </c>
      <c r="AF13" s="17" t="s">
        <v>85</v>
      </c>
      <c r="AG13" s="17">
        <v>1</v>
      </c>
      <c r="AH13" s="17">
        <v>0</v>
      </c>
      <c r="AI13" s="17"/>
      <c r="AJ13" s="17">
        <v>0.41927856947529402</v>
      </c>
      <c r="AK13" s="17">
        <v>0.162671105898688</v>
      </c>
      <c r="AL13" s="17"/>
      <c r="AM13" s="17">
        <v>6.6160304713015095E-2</v>
      </c>
    </row>
    <row r="14" spans="2:39" x14ac:dyDescent="0.35">
      <c r="B14" s="18" t="s">
        <v>389</v>
      </c>
      <c r="C14" s="17">
        <v>0.20232690063320299</v>
      </c>
      <c r="D14" s="17">
        <v>0.31271701986960898</v>
      </c>
      <c r="E14" s="17">
        <v>6.5413590258607907E-2</v>
      </c>
      <c r="F14" s="17"/>
      <c r="G14" s="17">
        <v>0.60581779169452099</v>
      </c>
      <c r="H14" s="17">
        <v>0.40089908683953701</v>
      </c>
      <c r="I14" s="17" t="s">
        <v>85</v>
      </c>
      <c r="J14" s="17">
        <v>0.37991649188341797</v>
      </c>
      <c r="K14" s="17">
        <v>0.6</v>
      </c>
      <c r="L14" s="17">
        <v>0</v>
      </c>
      <c r="M14" s="17"/>
      <c r="N14" s="17" t="s">
        <v>85</v>
      </c>
      <c r="O14" s="17">
        <v>0.18894639252392401</v>
      </c>
      <c r="P14" s="17">
        <v>0.63876560136690097</v>
      </c>
      <c r="Q14" s="17">
        <v>0</v>
      </c>
      <c r="R14" s="17">
        <v>0.50716555407918495</v>
      </c>
      <c r="S14" s="17" t="s">
        <v>85</v>
      </c>
      <c r="T14" s="17">
        <v>0.114034099944401</v>
      </c>
      <c r="U14" s="17">
        <v>0</v>
      </c>
      <c r="V14" s="17" t="s">
        <v>85</v>
      </c>
      <c r="W14" s="17">
        <v>0</v>
      </c>
      <c r="X14" s="17" t="s">
        <v>85</v>
      </c>
      <c r="Y14" s="17">
        <v>0</v>
      </c>
      <c r="Z14" s="17">
        <v>1</v>
      </c>
      <c r="AA14" s="17">
        <v>0</v>
      </c>
      <c r="AB14" s="17">
        <v>0</v>
      </c>
      <c r="AC14" s="17">
        <v>0</v>
      </c>
      <c r="AD14" s="17" t="s">
        <v>85</v>
      </c>
      <c r="AE14" s="17" t="s">
        <v>85</v>
      </c>
      <c r="AF14" s="17" t="s">
        <v>85</v>
      </c>
      <c r="AG14" s="17">
        <v>0</v>
      </c>
      <c r="AH14" s="17">
        <v>0</v>
      </c>
      <c r="AI14" s="17"/>
      <c r="AJ14" s="17">
        <v>0.46722030564351302</v>
      </c>
      <c r="AK14" s="17">
        <v>0.13819193146042899</v>
      </c>
      <c r="AL14" s="17"/>
      <c r="AM14" s="17">
        <v>0.36512794381198499</v>
      </c>
    </row>
    <row r="15" spans="2:39" x14ac:dyDescent="0.35">
      <c r="B15" s="18" t="s">
        <v>393</v>
      </c>
      <c r="C15" s="19">
        <v>0.185801980083041</v>
      </c>
      <c r="D15" s="19">
        <v>0.28286842797651102</v>
      </c>
      <c r="E15" s="19">
        <v>6.5413590258607907E-2</v>
      </c>
      <c r="F15" s="19"/>
      <c r="G15" s="19">
        <v>0.39418220830547901</v>
      </c>
      <c r="H15" s="19">
        <v>0.24611350210727501</v>
      </c>
      <c r="I15" s="19" t="s">
        <v>85</v>
      </c>
      <c r="J15" s="19">
        <v>0</v>
      </c>
      <c r="K15" s="19">
        <v>0.6</v>
      </c>
      <c r="L15" s="19">
        <v>9.4537507090161996E-2</v>
      </c>
      <c r="M15" s="19"/>
      <c r="N15" s="19" t="s">
        <v>85</v>
      </c>
      <c r="O15" s="19">
        <v>0</v>
      </c>
      <c r="P15" s="19">
        <v>0.54185159794964899</v>
      </c>
      <c r="Q15" s="19">
        <v>0</v>
      </c>
      <c r="R15" s="19">
        <v>0.50716555407918495</v>
      </c>
      <c r="S15" s="19" t="s">
        <v>85</v>
      </c>
      <c r="T15" s="19">
        <v>0.239473432735264</v>
      </c>
      <c r="U15" s="19">
        <v>0</v>
      </c>
      <c r="V15" s="19" t="s">
        <v>85</v>
      </c>
      <c r="W15" s="19">
        <v>0.111843897226499</v>
      </c>
      <c r="X15" s="19" t="s">
        <v>85</v>
      </c>
      <c r="Y15" s="19">
        <v>0.43325606542342598</v>
      </c>
      <c r="Z15" s="19">
        <v>0</v>
      </c>
      <c r="AA15" s="19">
        <v>0</v>
      </c>
      <c r="AB15" s="19">
        <v>0</v>
      </c>
      <c r="AC15" s="19">
        <v>0</v>
      </c>
      <c r="AD15" s="19" t="s">
        <v>85</v>
      </c>
      <c r="AE15" s="19" t="s">
        <v>85</v>
      </c>
      <c r="AF15" s="19" t="s">
        <v>85</v>
      </c>
      <c r="AG15" s="19">
        <v>0</v>
      </c>
      <c r="AH15" s="19">
        <v>0</v>
      </c>
      <c r="AI15" s="19"/>
      <c r="AJ15" s="19">
        <v>0.17347007348584501</v>
      </c>
      <c r="AK15" s="19">
        <v>0.196151780967151</v>
      </c>
      <c r="AL15" s="19"/>
      <c r="AM15" s="19">
        <v>0.110119444544826</v>
      </c>
    </row>
    <row r="16" spans="2:39" x14ac:dyDescent="0.35">
      <c r="B16" s="16" t="s">
        <v>398</v>
      </c>
    </row>
    <row r="17" spans="2:2" x14ac:dyDescent="0.35">
      <c r="B17" t="s">
        <v>66</v>
      </c>
    </row>
    <row r="18" spans="2:2" x14ac:dyDescent="0.35">
      <c r="B18" t="s">
        <v>67</v>
      </c>
    </row>
    <row r="20" spans="2:2" x14ac:dyDescent="0.35">
      <c r="B20"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399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222</v>
      </c>
      <c r="D7" s="10">
        <v>100</v>
      </c>
      <c r="E7" s="10">
        <v>122</v>
      </c>
      <c r="F7" s="10"/>
      <c r="G7" s="10">
        <v>46</v>
      </c>
      <c r="H7" s="10">
        <v>43</v>
      </c>
      <c r="I7" s="10">
        <v>56</v>
      </c>
      <c r="J7" s="10">
        <v>44</v>
      </c>
      <c r="K7" s="10">
        <v>27</v>
      </c>
      <c r="L7" s="10">
        <v>6</v>
      </c>
      <c r="M7" s="10"/>
      <c r="N7" s="10">
        <v>12</v>
      </c>
      <c r="O7" s="10">
        <v>34</v>
      </c>
      <c r="P7" s="10">
        <v>41</v>
      </c>
      <c r="Q7" s="10">
        <v>18</v>
      </c>
      <c r="R7" s="10">
        <v>21</v>
      </c>
      <c r="S7" s="10">
        <v>4</v>
      </c>
      <c r="T7" s="10">
        <v>25</v>
      </c>
      <c r="U7" s="10">
        <v>6</v>
      </c>
      <c r="V7" s="10">
        <v>4</v>
      </c>
      <c r="W7" s="10">
        <v>20</v>
      </c>
      <c r="X7" s="10">
        <v>2</v>
      </c>
      <c r="Y7" s="10">
        <v>6</v>
      </c>
      <c r="Z7" s="10">
        <v>4</v>
      </c>
      <c r="AA7" s="10">
        <v>5</v>
      </c>
      <c r="AB7" s="10">
        <v>3</v>
      </c>
      <c r="AC7" s="10">
        <v>7</v>
      </c>
      <c r="AD7" s="10">
        <v>5</v>
      </c>
      <c r="AE7" s="10">
        <v>1</v>
      </c>
      <c r="AF7" s="10">
        <v>1</v>
      </c>
      <c r="AG7" s="10">
        <v>1</v>
      </c>
      <c r="AH7" s="10">
        <v>2</v>
      </c>
      <c r="AI7" s="10"/>
      <c r="AJ7" s="10">
        <v>103</v>
      </c>
      <c r="AK7" s="10">
        <v>116</v>
      </c>
      <c r="AL7" s="10"/>
      <c r="AM7" s="10">
        <v>102</v>
      </c>
    </row>
    <row r="8" spans="2:39" ht="30" customHeight="1" x14ac:dyDescent="0.35">
      <c r="B8" s="11" t="s">
        <v>20</v>
      </c>
      <c r="C8" s="11">
        <v>202</v>
      </c>
      <c r="D8" s="11">
        <v>90</v>
      </c>
      <c r="E8" s="11">
        <v>112</v>
      </c>
      <c r="F8" s="11"/>
      <c r="G8" s="11">
        <v>29</v>
      </c>
      <c r="H8" s="11">
        <v>39</v>
      </c>
      <c r="I8" s="11">
        <v>50</v>
      </c>
      <c r="J8" s="11">
        <v>34</v>
      </c>
      <c r="K8" s="11">
        <v>34</v>
      </c>
      <c r="L8" s="11">
        <v>17</v>
      </c>
      <c r="M8" s="11"/>
      <c r="N8" s="11">
        <v>15</v>
      </c>
      <c r="O8" s="11">
        <v>28</v>
      </c>
      <c r="P8" s="11">
        <v>34</v>
      </c>
      <c r="Q8" s="11">
        <v>17</v>
      </c>
      <c r="R8" s="11">
        <v>18</v>
      </c>
      <c r="S8" s="11">
        <v>4</v>
      </c>
      <c r="T8" s="11">
        <v>24</v>
      </c>
      <c r="U8" s="11">
        <v>6</v>
      </c>
      <c r="V8" s="11">
        <v>4</v>
      </c>
      <c r="W8" s="11">
        <v>17</v>
      </c>
      <c r="X8" s="11">
        <v>3</v>
      </c>
      <c r="Y8" s="11">
        <v>3</v>
      </c>
      <c r="Z8" s="11">
        <v>4</v>
      </c>
      <c r="AA8" s="11">
        <v>5</v>
      </c>
      <c r="AB8" s="11">
        <v>3</v>
      </c>
      <c r="AC8" s="11">
        <v>5</v>
      </c>
      <c r="AD8" s="11">
        <v>5</v>
      </c>
      <c r="AE8" s="11">
        <v>3</v>
      </c>
      <c r="AF8" s="11">
        <v>1</v>
      </c>
      <c r="AG8" s="11">
        <v>0</v>
      </c>
      <c r="AH8" s="11">
        <v>1</v>
      </c>
      <c r="AI8" s="11"/>
      <c r="AJ8" s="11">
        <v>68</v>
      </c>
      <c r="AK8" s="11">
        <v>131</v>
      </c>
      <c r="AL8" s="11"/>
      <c r="AM8" s="11">
        <v>85</v>
      </c>
    </row>
    <row r="9" spans="2:39" ht="29" x14ac:dyDescent="0.35">
      <c r="B9" s="18" t="s">
        <v>390</v>
      </c>
      <c r="C9" s="17">
        <v>0.36507751842597203</v>
      </c>
      <c r="D9" s="17">
        <v>0.388091968962198</v>
      </c>
      <c r="E9" s="17">
        <v>0.34656345958190998</v>
      </c>
      <c r="F9" s="17"/>
      <c r="G9" s="17">
        <v>0.385268506972199</v>
      </c>
      <c r="H9" s="17">
        <v>0.315875931305381</v>
      </c>
      <c r="I9" s="17">
        <v>0.37007549962862402</v>
      </c>
      <c r="J9" s="17">
        <v>0.29694130380129202</v>
      </c>
      <c r="K9" s="17">
        <v>0.50576869142949699</v>
      </c>
      <c r="L9" s="17">
        <v>0.283351570229603</v>
      </c>
      <c r="M9" s="17"/>
      <c r="N9" s="17">
        <v>0.47586839766242001</v>
      </c>
      <c r="O9" s="17">
        <v>0.24035899768069899</v>
      </c>
      <c r="P9" s="17">
        <v>0.27368575288788</v>
      </c>
      <c r="Q9" s="17">
        <v>0.30375541592993199</v>
      </c>
      <c r="R9" s="17">
        <v>0.46897351061693099</v>
      </c>
      <c r="S9" s="17">
        <v>1</v>
      </c>
      <c r="T9" s="17">
        <v>0.49715975063920498</v>
      </c>
      <c r="U9" s="17">
        <v>0.30256579148935903</v>
      </c>
      <c r="V9" s="17">
        <v>0.50703188491656603</v>
      </c>
      <c r="W9" s="17">
        <v>0.41759215165154501</v>
      </c>
      <c r="X9" s="17">
        <v>0</v>
      </c>
      <c r="Y9" s="17">
        <v>0.31526265974053802</v>
      </c>
      <c r="Z9" s="17">
        <v>0.76236529806862696</v>
      </c>
      <c r="AA9" s="17">
        <v>0.30643114607970201</v>
      </c>
      <c r="AB9" s="17">
        <v>0</v>
      </c>
      <c r="AC9" s="17">
        <v>0.39647567644290599</v>
      </c>
      <c r="AD9" s="17">
        <v>0.45044067149919598</v>
      </c>
      <c r="AE9" s="17">
        <v>0</v>
      </c>
      <c r="AF9" s="17">
        <v>0</v>
      </c>
      <c r="AG9" s="17">
        <v>0</v>
      </c>
      <c r="AH9" s="17">
        <v>0.48546052505360798</v>
      </c>
      <c r="AI9" s="17"/>
      <c r="AJ9" s="17">
        <v>0.37022785175123502</v>
      </c>
      <c r="AK9" s="17">
        <v>0.357018866673941</v>
      </c>
      <c r="AL9" s="17"/>
      <c r="AM9" s="17">
        <v>0.33166737037530197</v>
      </c>
    </row>
    <row r="10" spans="2:39" x14ac:dyDescent="0.35">
      <c r="B10" s="18" t="s">
        <v>394</v>
      </c>
      <c r="C10" s="17">
        <v>0.27307943916803701</v>
      </c>
      <c r="D10" s="17">
        <v>0.36596245906795399</v>
      </c>
      <c r="E10" s="17">
        <v>0.198359354352869</v>
      </c>
      <c r="F10" s="17"/>
      <c r="G10" s="17">
        <v>0.24466301208699101</v>
      </c>
      <c r="H10" s="17">
        <v>0.41544399643837998</v>
      </c>
      <c r="I10" s="17">
        <v>0.17875585494809099</v>
      </c>
      <c r="J10" s="17">
        <v>0.23012475357746601</v>
      </c>
      <c r="K10" s="17">
        <v>0.26552985679893698</v>
      </c>
      <c r="L10" s="17">
        <v>0.374357788265405</v>
      </c>
      <c r="M10" s="17"/>
      <c r="N10" s="17">
        <v>0.25576536309207298</v>
      </c>
      <c r="O10" s="17">
        <v>0.229659154157381</v>
      </c>
      <c r="P10" s="17">
        <v>0.28222063539987402</v>
      </c>
      <c r="Q10" s="17">
        <v>0.45109687882303701</v>
      </c>
      <c r="R10" s="17">
        <v>0.12217984966124899</v>
      </c>
      <c r="S10" s="17">
        <v>0.18340759164184001</v>
      </c>
      <c r="T10" s="17">
        <v>0.14697475500072099</v>
      </c>
      <c r="U10" s="17">
        <v>0.16445910147860199</v>
      </c>
      <c r="V10" s="17">
        <v>0</v>
      </c>
      <c r="W10" s="17">
        <v>0.38065728176986302</v>
      </c>
      <c r="X10" s="17">
        <v>0.40513788219953101</v>
      </c>
      <c r="Y10" s="17">
        <v>0.42058003878097999</v>
      </c>
      <c r="Z10" s="17">
        <v>0.23763470193137301</v>
      </c>
      <c r="AA10" s="17">
        <v>0.189971104050629</v>
      </c>
      <c r="AB10" s="17">
        <v>0.36226802329383601</v>
      </c>
      <c r="AC10" s="17">
        <v>0.47493812919981299</v>
      </c>
      <c r="AD10" s="17">
        <v>0.20467874100598099</v>
      </c>
      <c r="AE10" s="17">
        <v>1</v>
      </c>
      <c r="AF10" s="17">
        <v>0</v>
      </c>
      <c r="AG10" s="17">
        <v>0</v>
      </c>
      <c r="AH10" s="17">
        <v>1</v>
      </c>
      <c r="AI10" s="17"/>
      <c r="AJ10" s="17">
        <v>0.18033394634618699</v>
      </c>
      <c r="AK10" s="17">
        <v>0.32781696552219602</v>
      </c>
      <c r="AL10" s="17"/>
      <c r="AM10" s="17">
        <v>0.20223367392622099</v>
      </c>
    </row>
    <row r="11" spans="2:39" x14ac:dyDescent="0.35">
      <c r="B11" s="18" t="s">
        <v>389</v>
      </c>
      <c r="C11" s="17">
        <v>0.263415351443895</v>
      </c>
      <c r="D11" s="17">
        <v>0.29877633964851003</v>
      </c>
      <c r="E11" s="17">
        <v>0.234969075249991</v>
      </c>
      <c r="F11" s="17"/>
      <c r="G11" s="17">
        <v>0.428020336456163</v>
      </c>
      <c r="H11" s="17">
        <v>0.261512895601268</v>
      </c>
      <c r="I11" s="17">
        <v>0.21868950096982101</v>
      </c>
      <c r="J11" s="17">
        <v>0.156581416163176</v>
      </c>
      <c r="K11" s="17">
        <v>0.327746781218198</v>
      </c>
      <c r="L11" s="17">
        <v>0.20379971872530001</v>
      </c>
      <c r="M11" s="17"/>
      <c r="N11" s="17">
        <v>0.11948883873068</v>
      </c>
      <c r="O11" s="17">
        <v>0.335743281911142</v>
      </c>
      <c r="P11" s="17">
        <v>0.39638331590300602</v>
      </c>
      <c r="Q11" s="17">
        <v>0.29766895534017102</v>
      </c>
      <c r="R11" s="17">
        <v>0.17248678861144501</v>
      </c>
      <c r="S11" s="17">
        <v>0</v>
      </c>
      <c r="T11" s="17">
        <v>0.341935494655633</v>
      </c>
      <c r="U11" s="17">
        <v>0.32891820295720398</v>
      </c>
      <c r="V11" s="17">
        <v>0.70870416608529196</v>
      </c>
      <c r="W11" s="17">
        <v>0.19348842016690501</v>
      </c>
      <c r="X11" s="17">
        <v>0</v>
      </c>
      <c r="Y11" s="17">
        <v>0</v>
      </c>
      <c r="Z11" s="17">
        <v>0.23763470193137301</v>
      </c>
      <c r="AA11" s="17">
        <v>0.31362664581903998</v>
      </c>
      <c r="AB11" s="17">
        <v>0</v>
      </c>
      <c r="AC11" s="17">
        <v>0</v>
      </c>
      <c r="AD11" s="17">
        <v>0.273794148816772</v>
      </c>
      <c r="AE11" s="17">
        <v>0</v>
      </c>
      <c r="AF11" s="17">
        <v>0</v>
      </c>
      <c r="AG11" s="17">
        <v>0</v>
      </c>
      <c r="AH11" s="17">
        <v>0</v>
      </c>
      <c r="AI11" s="17"/>
      <c r="AJ11" s="17">
        <v>0.28150822267335102</v>
      </c>
      <c r="AK11" s="17">
        <v>0.25291107537072899</v>
      </c>
      <c r="AL11" s="17"/>
      <c r="AM11" s="17">
        <v>0.40668503487653501</v>
      </c>
    </row>
    <row r="12" spans="2:39" ht="29" x14ac:dyDescent="0.35">
      <c r="B12" s="18" t="s">
        <v>391</v>
      </c>
      <c r="C12" s="17">
        <v>0.25403663065898802</v>
      </c>
      <c r="D12" s="17">
        <v>0.21191953963223101</v>
      </c>
      <c r="E12" s="17">
        <v>0.28791787845948302</v>
      </c>
      <c r="F12" s="17"/>
      <c r="G12" s="17">
        <v>0.27653528165673802</v>
      </c>
      <c r="H12" s="17">
        <v>0.29147923428183398</v>
      </c>
      <c r="I12" s="17">
        <v>0.24439992179259101</v>
      </c>
      <c r="J12" s="17">
        <v>0.28665472842909301</v>
      </c>
      <c r="K12" s="17">
        <v>0.19844521184495401</v>
      </c>
      <c r="L12" s="17">
        <v>0.20379971872530001</v>
      </c>
      <c r="M12" s="17"/>
      <c r="N12" s="17">
        <v>0.12147755028889599</v>
      </c>
      <c r="O12" s="17">
        <v>0.24090709618485401</v>
      </c>
      <c r="P12" s="17">
        <v>0.42455660656239602</v>
      </c>
      <c r="Q12" s="17">
        <v>0.263704971823713</v>
      </c>
      <c r="R12" s="17">
        <v>0.26609842827404401</v>
      </c>
      <c r="S12" s="17">
        <v>0.18340759164184001</v>
      </c>
      <c r="T12" s="17">
        <v>0.217957194628562</v>
      </c>
      <c r="U12" s="17">
        <v>0.30256579148935903</v>
      </c>
      <c r="V12" s="17">
        <v>0</v>
      </c>
      <c r="W12" s="17">
        <v>0.27351243619029902</v>
      </c>
      <c r="X12" s="17">
        <v>0</v>
      </c>
      <c r="Y12" s="17">
        <v>0.16075942033152801</v>
      </c>
      <c r="Z12" s="17">
        <v>0</v>
      </c>
      <c r="AA12" s="17">
        <v>0.29505192999379098</v>
      </c>
      <c r="AB12" s="17">
        <v>0.653361910621158</v>
      </c>
      <c r="AC12" s="17">
        <v>0.12858619435728</v>
      </c>
      <c r="AD12" s="17">
        <v>0.155171173164462</v>
      </c>
      <c r="AE12" s="17">
        <v>0</v>
      </c>
      <c r="AF12" s="17">
        <v>0</v>
      </c>
      <c r="AG12" s="17">
        <v>1</v>
      </c>
      <c r="AH12" s="17">
        <v>0.48546052505360798</v>
      </c>
      <c r="AI12" s="17"/>
      <c r="AJ12" s="17">
        <v>0.31951917976048899</v>
      </c>
      <c r="AK12" s="17">
        <v>0.226798426110807</v>
      </c>
      <c r="AL12" s="17"/>
      <c r="AM12" s="17">
        <v>0.28725695458843797</v>
      </c>
    </row>
    <row r="13" spans="2:39" x14ac:dyDescent="0.35">
      <c r="B13" s="18" t="s">
        <v>60</v>
      </c>
      <c r="C13" s="17">
        <v>0.241555385154368</v>
      </c>
      <c r="D13" s="17">
        <v>0.27254659977794798</v>
      </c>
      <c r="E13" s="17">
        <v>0.216624389287802</v>
      </c>
      <c r="F13" s="17"/>
      <c r="G13" s="17">
        <v>0.25235228587522301</v>
      </c>
      <c r="H13" s="17">
        <v>0.28738143594705101</v>
      </c>
      <c r="I13" s="17">
        <v>0.13682644642171801</v>
      </c>
      <c r="J13" s="17">
        <v>0.19681444141933799</v>
      </c>
      <c r="K13" s="17">
        <v>0.32923931994425798</v>
      </c>
      <c r="L13" s="17">
        <v>0.342290641504992</v>
      </c>
      <c r="M13" s="17"/>
      <c r="N13" s="17">
        <v>0.146888688956611</v>
      </c>
      <c r="O13" s="17">
        <v>0.17594273721860601</v>
      </c>
      <c r="P13" s="17">
        <v>0.35031854807707402</v>
      </c>
      <c r="Q13" s="17">
        <v>0.172501726281831</v>
      </c>
      <c r="R13" s="17">
        <v>0.34724634578287</v>
      </c>
      <c r="S13" s="17">
        <v>0.18340759164184001</v>
      </c>
      <c r="T13" s="17">
        <v>0.148393997728098</v>
      </c>
      <c r="U13" s="17">
        <v>0.23771778391672799</v>
      </c>
      <c r="V13" s="17">
        <v>0.36138396795921202</v>
      </c>
      <c r="W13" s="17">
        <v>0.15067993347102099</v>
      </c>
      <c r="X13" s="17">
        <v>0</v>
      </c>
      <c r="Y13" s="17">
        <v>0.47444732086897301</v>
      </c>
      <c r="Z13" s="17">
        <v>0.41344734133171501</v>
      </c>
      <c r="AA13" s="17">
        <v>0.50359774986966899</v>
      </c>
      <c r="AB13" s="17">
        <v>0.653361910621158</v>
      </c>
      <c r="AC13" s="17">
        <v>0</v>
      </c>
      <c r="AD13" s="17">
        <v>0.29526949833473498</v>
      </c>
      <c r="AE13" s="17">
        <v>0</v>
      </c>
      <c r="AF13" s="17">
        <v>1</v>
      </c>
      <c r="AG13" s="17">
        <v>0</v>
      </c>
      <c r="AH13" s="17">
        <v>0</v>
      </c>
      <c r="AI13" s="17"/>
      <c r="AJ13" s="17">
        <v>0.217087050738273</v>
      </c>
      <c r="AK13" s="17">
        <v>0.253508758211346</v>
      </c>
      <c r="AL13" s="17"/>
      <c r="AM13" s="17">
        <v>0.263070849326138</v>
      </c>
    </row>
    <row r="14" spans="2:39" x14ac:dyDescent="0.35">
      <c r="B14" s="18" t="s">
        <v>393</v>
      </c>
      <c r="C14" s="17">
        <v>0.24027107934024899</v>
      </c>
      <c r="D14" s="17">
        <v>0.215412017611256</v>
      </c>
      <c r="E14" s="17">
        <v>0.260269042399775</v>
      </c>
      <c r="F14" s="17"/>
      <c r="G14" s="17">
        <v>0.160646440590449</v>
      </c>
      <c r="H14" s="17">
        <v>0.19939795842459901</v>
      </c>
      <c r="I14" s="17">
        <v>0.34586453754138102</v>
      </c>
      <c r="J14" s="17">
        <v>0.29895739789471298</v>
      </c>
      <c r="K14" s="17">
        <v>0.18931608941957001</v>
      </c>
      <c r="L14" s="17">
        <v>0.141675785114801</v>
      </c>
      <c r="M14" s="17"/>
      <c r="N14" s="17">
        <v>0</v>
      </c>
      <c r="O14" s="17">
        <v>0.26821644389190602</v>
      </c>
      <c r="P14" s="17">
        <v>0.26875198378557702</v>
      </c>
      <c r="Q14" s="17">
        <v>9.1203245541882E-2</v>
      </c>
      <c r="R14" s="17">
        <v>0.25369196609567501</v>
      </c>
      <c r="S14" s="17">
        <v>0</v>
      </c>
      <c r="T14" s="17">
        <v>0.55427784357532195</v>
      </c>
      <c r="U14" s="17">
        <v>0.26407019538457299</v>
      </c>
      <c r="V14" s="17">
        <v>0.347320198126079</v>
      </c>
      <c r="W14" s="17">
        <v>0.17050297307029899</v>
      </c>
      <c r="X14" s="17">
        <v>0</v>
      </c>
      <c r="Y14" s="17">
        <v>0.14783724830204201</v>
      </c>
      <c r="Z14" s="17">
        <v>0</v>
      </c>
      <c r="AA14" s="17">
        <v>0.31362664581903998</v>
      </c>
      <c r="AB14" s="17">
        <v>0.346638089378842</v>
      </c>
      <c r="AC14" s="17">
        <v>0.31034306740960899</v>
      </c>
      <c r="AD14" s="17">
        <v>0.38142878500697402</v>
      </c>
      <c r="AE14" s="17">
        <v>0</v>
      </c>
      <c r="AF14" s="17">
        <v>0</v>
      </c>
      <c r="AG14" s="17">
        <v>0</v>
      </c>
      <c r="AH14" s="17">
        <v>0</v>
      </c>
      <c r="AI14" s="17"/>
      <c r="AJ14" s="17">
        <v>0.32689296616163599</v>
      </c>
      <c r="AK14" s="17">
        <v>0.201794370128832</v>
      </c>
      <c r="AL14" s="17"/>
      <c r="AM14" s="17">
        <v>0.30547032011599101</v>
      </c>
    </row>
    <row r="15" spans="2:39" x14ac:dyDescent="0.35">
      <c r="B15" s="18" t="s">
        <v>392</v>
      </c>
      <c r="C15" s="17">
        <v>0.213539490382364</v>
      </c>
      <c r="D15" s="17">
        <v>0.306191546575247</v>
      </c>
      <c r="E15" s="17">
        <v>0.13900520516541601</v>
      </c>
      <c r="F15" s="17"/>
      <c r="G15" s="17">
        <v>0.182939291214401</v>
      </c>
      <c r="H15" s="17">
        <v>0.26241547644079</v>
      </c>
      <c r="I15" s="17">
        <v>0.22958367997627899</v>
      </c>
      <c r="J15" s="17">
        <v>0.140485675881202</v>
      </c>
      <c r="K15" s="17">
        <v>0.26978467206932499</v>
      </c>
      <c r="L15" s="17">
        <v>0.13849092277969199</v>
      </c>
      <c r="M15" s="17"/>
      <c r="N15" s="17">
        <v>0.146888688956611</v>
      </c>
      <c r="O15" s="17">
        <v>0.20413077300406299</v>
      </c>
      <c r="P15" s="17">
        <v>0.20658864838287599</v>
      </c>
      <c r="Q15" s="17">
        <v>0.22749134564183299</v>
      </c>
      <c r="R15" s="17">
        <v>0.30555859694251603</v>
      </c>
      <c r="S15" s="17">
        <v>0.62718504569433198</v>
      </c>
      <c r="T15" s="17">
        <v>0.23885351625318799</v>
      </c>
      <c r="U15" s="17">
        <v>0.40217688539532997</v>
      </c>
      <c r="V15" s="17">
        <v>0.70870416608529196</v>
      </c>
      <c r="W15" s="17">
        <v>7.3284809102200005E-2</v>
      </c>
      <c r="X15" s="17">
        <v>0</v>
      </c>
      <c r="Y15" s="17">
        <v>0</v>
      </c>
      <c r="Z15" s="17">
        <v>0</v>
      </c>
      <c r="AA15" s="17">
        <v>0.37994220810125701</v>
      </c>
      <c r="AB15" s="17">
        <v>0.291093887327322</v>
      </c>
      <c r="AC15" s="17">
        <v>0.101239053833975</v>
      </c>
      <c r="AD15" s="17">
        <v>0.155171173164462</v>
      </c>
      <c r="AE15" s="17">
        <v>0</v>
      </c>
      <c r="AF15" s="17">
        <v>0</v>
      </c>
      <c r="AG15" s="17">
        <v>0</v>
      </c>
      <c r="AH15" s="17">
        <v>0</v>
      </c>
      <c r="AI15" s="17"/>
      <c r="AJ15" s="17">
        <v>0.21694824398326301</v>
      </c>
      <c r="AK15" s="17">
        <v>0.21723611678797899</v>
      </c>
      <c r="AL15" s="17"/>
      <c r="AM15" s="17">
        <v>0.24177806901572599</v>
      </c>
    </row>
    <row r="16" spans="2:39" x14ac:dyDescent="0.35">
      <c r="B16" s="18" t="s">
        <v>62</v>
      </c>
      <c r="C16" s="17">
        <v>2.6551127743764499E-2</v>
      </c>
      <c r="D16" s="17">
        <v>8.6957130072543003E-3</v>
      </c>
      <c r="E16" s="17">
        <v>4.0914981384178102E-2</v>
      </c>
      <c r="F16" s="17"/>
      <c r="G16" s="17">
        <v>0</v>
      </c>
      <c r="H16" s="17">
        <v>0</v>
      </c>
      <c r="I16" s="17">
        <v>5.2311604863089799E-2</v>
      </c>
      <c r="J16" s="17">
        <v>8.1499627089950705E-2</v>
      </c>
      <c r="K16" s="17">
        <v>0</v>
      </c>
      <c r="L16" s="17">
        <v>0</v>
      </c>
      <c r="M16" s="17"/>
      <c r="N16" s="17">
        <v>0</v>
      </c>
      <c r="O16" s="17">
        <v>3.16553553067601E-2</v>
      </c>
      <c r="P16" s="17">
        <v>0</v>
      </c>
      <c r="Q16" s="17">
        <v>4.4878273991101301E-2</v>
      </c>
      <c r="R16" s="17">
        <v>0</v>
      </c>
      <c r="S16" s="17">
        <v>0</v>
      </c>
      <c r="T16" s="17">
        <v>0</v>
      </c>
      <c r="U16" s="17">
        <v>0.295257323115311</v>
      </c>
      <c r="V16" s="17">
        <v>0</v>
      </c>
      <c r="W16" s="17">
        <v>0</v>
      </c>
      <c r="X16" s="17">
        <v>0.59486211780046905</v>
      </c>
      <c r="Y16" s="17">
        <v>0</v>
      </c>
      <c r="Z16" s="17">
        <v>0</v>
      </c>
      <c r="AA16" s="17">
        <v>0</v>
      </c>
      <c r="AB16" s="17">
        <v>0</v>
      </c>
      <c r="AC16" s="17">
        <v>0</v>
      </c>
      <c r="AD16" s="17">
        <v>0</v>
      </c>
      <c r="AE16" s="17">
        <v>0</v>
      </c>
      <c r="AF16" s="17">
        <v>0</v>
      </c>
      <c r="AG16" s="17">
        <v>0</v>
      </c>
      <c r="AH16" s="17">
        <v>0</v>
      </c>
      <c r="AI16" s="17"/>
      <c r="AJ16" s="17">
        <v>1.15962274836035E-2</v>
      </c>
      <c r="AK16" s="17">
        <v>3.4931012471941199E-2</v>
      </c>
      <c r="AL16" s="17"/>
      <c r="AM16" s="17">
        <v>3.1816694532413897E-2</v>
      </c>
    </row>
    <row r="17" spans="2:39" x14ac:dyDescent="0.35">
      <c r="B17" s="18" t="s">
        <v>63</v>
      </c>
      <c r="C17" s="19">
        <v>4.69289378547137E-2</v>
      </c>
      <c r="D17" s="19">
        <v>8.7748200345896497E-3</v>
      </c>
      <c r="E17" s="19">
        <v>7.7622157375778406E-2</v>
      </c>
      <c r="F17" s="19"/>
      <c r="G17" s="19">
        <v>7.2293735566620193E-2</v>
      </c>
      <c r="H17" s="19">
        <v>1.69002521306056E-2</v>
      </c>
      <c r="I17" s="19">
        <v>3.1479696532145003E-2</v>
      </c>
      <c r="J17" s="19">
        <v>4.6575824347415397E-2</v>
      </c>
      <c r="K17" s="19">
        <v>0.10647631457381</v>
      </c>
      <c r="L17" s="19">
        <v>0</v>
      </c>
      <c r="M17" s="19"/>
      <c r="N17" s="19">
        <v>0.245319003874272</v>
      </c>
      <c r="O17" s="19">
        <v>2.8636288598301401E-2</v>
      </c>
      <c r="P17" s="19">
        <v>2.2968771326041401E-2</v>
      </c>
      <c r="Q17" s="19">
        <v>4.4596199996916497E-2</v>
      </c>
      <c r="R17" s="19">
        <v>0</v>
      </c>
      <c r="S17" s="19">
        <v>0</v>
      </c>
      <c r="T17" s="19">
        <v>9.3167279382854504E-2</v>
      </c>
      <c r="U17" s="19">
        <v>0</v>
      </c>
      <c r="V17" s="19">
        <v>0.14564791695735399</v>
      </c>
      <c r="W17" s="19">
        <v>3.7707927196992501E-2</v>
      </c>
      <c r="X17" s="19">
        <v>0</v>
      </c>
      <c r="Y17" s="19">
        <v>0</v>
      </c>
      <c r="Z17" s="19">
        <v>0</v>
      </c>
      <c r="AA17" s="19">
        <v>0</v>
      </c>
      <c r="AB17" s="19">
        <v>0</v>
      </c>
      <c r="AC17" s="19">
        <v>0</v>
      </c>
      <c r="AD17" s="19">
        <v>0</v>
      </c>
      <c r="AE17" s="19">
        <v>0</v>
      </c>
      <c r="AF17" s="19">
        <v>0</v>
      </c>
      <c r="AG17" s="19">
        <v>0</v>
      </c>
      <c r="AH17" s="19">
        <v>0</v>
      </c>
      <c r="AI17" s="19"/>
      <c r="AJ17" s="19">
        <v>4.2266048991808497E-2</v>
      </c>
      <c r="AK17" s="19">
        <v>3.9723652909685103E-2</v>
      </c>
      <c r="AL17" s="19"/>
      <c r="AM17" s="19">
        <v>6.8496602649185195E-2</v>
      </c>
    </row>
    <row r="18" spans="2:39" x14ac:dyDescent="0.35">
      <c r="B18" s="16" t="s">
        <v>400</v>
      </c>
    </row>
    <row r="19" spans="2:39" x14ac:dyDescent="0.35">
      <c r="B19" t="s">
        <v>66</v>
      </c>
    </row>
    <row r="20" spans="2:39" x14ac:dyDescent="0.35">
      <c r="B20" t="s">
        <v>67</v>
      </c>
    </row>
    <row r="22" spans="2:39" x14ac:dyDescent="0.35">
      <c r="B22"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34" width="10.7265625" customWidth="1"/>
    <col min="35" max="35" width="2.1796875" customWidth="1"/>
    <col min="36" max="37" width="10.7265625" customWidth="1"/>
    <col min="38" max="38" width="2.1796875" customWidth="1"/>
    <col min="39" max="39" width="10.7265625" customWidth="1"/>
    <col min="40" max="40" width="2.1796875" customWidth="1"/>
  </cols>
  <sheetData>
    <row r="2" spans="2:39" ht="40" customHeight="1" x14ac:dyDescent="0.35">
      <c r="D2" s="31" t="s">
        <v>401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5" spans="2:39" ht="30" customHeight="1" x14ac:dyDescent="0.35">
      <c r="B5" s="15"/>
      <c r="C5" s="15"/>
      <c r="D5" s="32" t="s">
        <v>51</v>
      </c>
      <c r="E5" s="32"/>
      <c r="F5" s="15"/>
      <c r="G5" s="32" t="s">
        <v>52</v>
      </c>
      <c r="H5" s="32"/>
      <c r="I5" s="32"/>
      <c r="J5" s="32"/>
      <c r="K5" s="32"/>
      <c r="L5" s="32"/>
      <c r="M5" s="15"/>
      <c r="N5" s="32" t="s">
        <v>53</v>
      </c>
      <c r="O5" s="32"/>
      <c r="P5" s="32"/>
      <c r="Q5" s="32"/>
      <c r="R5" s="32"/>
      <c r="S5" s="32"/>
      <c r="T5" s="32"/>
      <c r="U5" s="32"/>
      <c r="V5" s="32"/>
      <c r="W5" s="32"/>
      <c r="X5" s="32"/>
      <c r="Y5" s="32"/>
      <c r="Z5" s="32"/>
      <c r="AA5" s="32"/>
      <c r="AB5" s="32"/>
      <c r="AC5" s="32"/>
      <c r="AD5" s="32"/>
      <c r="AE5" s="32"/>
      <c r="AF5" s="32"/>
      <c r="AG5" s="32"/>
      <c r="AH5" s="32"/>
      <c r="AI5" s="15"/>
      <c r="AJ5" s="32" t="s">
        <v>54</v>
      </c>
      <c r="AK5" s="32"/>
      <c r="AL5" s="15"/>
      <c r="AM5" s="32" t="s">
        <v>55</v>
      </c>
    </row>
    <row r="6" spans="2:39"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E6" s="12" t="s">
        <v>44</v>
      </c>
      <c r="AF6" s="12" t="s">
        <v>45</v>
      </c>
      <c r="AG6" s="12" t="s">
        <v>46</v>
      </c>
      <c r="AH6" s="12" t="s">
        <v>47</v>
      </c>
      <c r="AJ6" s="12" t="s">
        <v>48</v>
      </c>
      <c r="AK6" s="12" t="s">
        <v>49</v>
      </c>
      <c r="AM6" s="12" t="s">
        <v>50</v>
      </c>
    </row>
    <row r="7" spans="2:39" ht="30" customHeight="1" x14ac:dyDescent="0.35">
      <c r="B7" s="10" t="s">
        <v>19</v>
      </c>
      <c r="C7" s="10">
        <v>55</v>
      </c>
      <c r="D7" s="10">
        <v>36</v>
      </c>
      <c r="E7" s="10">
        <v>19</v>
      </c>
      <c r="F7" s="10"/>
      <c r="G7" s="10">
        <v>11</v>
      </c>
      <c r="H7" s="10">
        <v>12</v>
      </c>
      <c r="I7" s="10">
        <v>6</v>
      </c>
      <c r="J7" s="10">
        <v>8</v>
      </c>
      <c r="K7" s="10">
        <v>11</v>
      </c>
      <c r="L7" s="10">
        <v>7</v>
      </c>
      <c r="M7" s="10"/>
      <c r="N7" s="10">
        <v>4</v>
      </c>
      <c r="O7" s="10">
        <v>4</v>
      </c>
      <c r="P7" s="10">
        <v>10</v>
      </c>
      <c r="Q7" s="10">
        <v>1</v>
      </c>
      <c r="R7" s="10">
        <v>3</v>
      </c>
      <c r="S7" s="10" t="s">
        <v>84</v>
      </c>
      <c r="T7" s="10">
        <v>7</v>
      </c>
      <c r="U7" s="10">
        <v>1</v>
      </c>
      <c r="V7" s="10">
        <v>3</v>
      </c>
      <c r="W7" s="10">
        <v>6</v>
      </c>
      <c r="X7" s="10" t="s">
        <v>84</v>
      </c>
      <c r="Y7" s="10">
        <v>2</v>
      </c>
      <c r="Z7" s="10">
        <v>1</v>
      </c>
      <c r="AA7" s="10">
        <v>2</v>
      </c>
      <c r="AB7" s="10" t="s">
        <v>84</v>
      </c>
      <c r="AC7" s="10">
        <v>1</v>
      </c>
      <c r="AD7" s="10">
        <v>1</v>
      </c>
      <c r="AE7" s="10" t="s">
        <v>84</v>
      </c>
      <c r="AF7" s="10">
        <v>2</v>
      </c>
      <c r="AG7" s="10">
        <v>2</v>
      </c>
      <c r="AH7" s="10">
        <v>1</v>
      </c>
      <c r="AI7" s="10"/>
      <c r="AJ7" s="10">
        <v>21</v>
      </c>
      <c r="AK7" s="10">
        <v>34</v>
      </c>
      <c r="AL7" s="10"/>
      <c r="AM7" s="10">
        <v>14</v>
      </c>
    </row>
    <row r="8" spans="2:39" ht="30" customHeight="1" x14ac:dyDescent="0.35">
      <c r="B8" s="11" t="s">
        <v>20</v>
      </c>
      <c r="C8" s="11">
        <v>64</v>
      </c>
      <c r="D8" s="11">
        <v>45</v>
      </c>
      <c r="E8" s="11">
        <v>19</v>
      </c>
      <c r="F8" s="11"/>
      <c r="G8" s="11">
        <v>7</v>
      </c>
      <c r="H8" s="11">
        <v>11</v>
      </c>
      <c r="I8" s="11">
        <v>6</v>
      </c>
      <c r="J8" s="11">
        <v>6</v>
      </c>
      <c r="K8" s="11">
        <v>15</v>
      </c>
      <c r="L8" s="11">
        <v>18</v>
      </c>
      <c r="M8" s="11"/>
      <c r="N8" s="11">
        <v>5</v>
      </c>
      <c r="O8" s="11">
        <v>7</v>
      </c>
      <c r="P8" s="11">
        <v>9</v>
      </c>
      <c r="Q8" s="11">
        <v>1</v>
      </c>
      <c r="R8" s="11">
        <v>2</v>
      </c>
      <c r="S8" s="11" t="s">
        <v>84</v>
      </c>
      <c r="T8" s="11">
        <v>5</v>
      </c>
      <c r="U8" s="11">
        <v>1</v>
      </c>
      <c r="V8" s="11">
        <v>4</v>
      </c>
      <c r="W8" s="11">
        <v>13</v>
      </c>
      <c r="X8" s="11" t="s">
        <v>84</v>
      </c>
      <c r="Y8" s="11">
        <v>1</v>
      </c>
      <c r="Z8" s="11">
        <v>1</v>
      </c>
      <c r="AA8" s="11">
        <v>3</v>
      </c>
      <c r="AB8" s="11" t="s">
        <v>84</v>
      </c>
      <c r="AC8" s="11">
        <v>0</v>
      </c>
      <c r="AD8" s="11">
        <v>1</v>
      </c>
      <c r="AE8" s="11" t="s">
        <v>84</v>
      </c>
      <c r="AF8" s="11">
        <v>6</v>
      </c>
      <c r="AG8" s="11">
        <v>2</v>
      </c>
      <c r="AH8" s="11">
        <v>1</v>
      </c>
      <c r="AI8" s="11"/>
      <c r="AJ8" s="11">
        <v>17</v>
      </c>
      <c r="AK8" s="11">
        <v>47</v>
      </c>
      <c r="AL8" s="11"/>
      <c r="AM8" s="11">
        <v>16</v>
      </c>
    </row>
    <row r="9" spans="2:39" ht="29" x14ac:dyDescent="0.35">
      <c r="B9" s="18" t="s">
        <v>390</v>
      </c>
      <c r="C9" s="17">
        <v>0.32865308204561799</v>
      </c>
      <c r="D9" s="17">
        <v>0.35885964872535703</v>
      </c>
      <c r="E9" s="17">
        <v>0.25637668129021501</v>
      </c>
      <c r="F9" s="17"/>
      <c r="G9" s="17">
        <v>0.37260920969386602</v>
      </c>
      <c r="H9" s="17">
        <v>0.42373476097097901</v>
      </c>
      <c r="I9" s="17">
        <v>0.24650574972872799</v>
      </c>
      <c r="J9" s="17">
        <v>0.35898747439943401</v>
      </c>
      <c r="K9" s="17">
        <v>0.198227667725698</v>
      </c>
      <c r="L9" s="17">
        <v>0.379932021204957</v>
      </c>
      <c r="M9" s="17"/>
      <c r="N9" s="17">
        <v>0.22046351693466901</v>
      </c>
      <c r="O9" s="17">
        <v>0.34709378053681</v>
      </c>
      <c r="P9" s="17">
        <v>0.60722567302028296</v>
      </c>
      <c r="Q9" s="17">
        <v>0</v>
      </c>
      <c r="R9" s="17">
        <v>0.56349683166026798</v>
      </c>
      <c r="S9" s="17" t="s">
        <v>85</v>
      </c>
      <c r="T9" s="17">
        <v>0.31880323763830298</v>
      </c>
      <c r="U9" s="17">
        <v>0</v>
      </c>
      <c r="V9" s="17">
        <v>0.29440444023141898</v>
      </c>
      <c r="W9" s="17">
        <v>0.18424015781101899</v>
      </c>
      <c r="X9" s="17" t="s">
        <v>85</v>
      </c>
      <c r="Y9" s="17">
        <v>0</v>
      </c>
      <c r="Z9" s="17">
        <v>0</v>
      </c>
      <c r="AA9" s="17">
        <v>0.78056397958636703</v>
      </c>
      <c r="AB9" s="17" t="s">
        <v>85</v>
      </c>
      <c r="AC9" s="17">
        <v>1</v>
      </c>
      <c r="AD9" s="17">
        <v>1</v>
      </c>
      <c r="AE9" s="17" t="s">
        <v>85</v>
      </c>
      <c r="AF9" s="17">
        <v>0</v>
      </c>
      <c r="AG9" s="17">
        <v>1</v>
      </c>
      <c r="AH9" s="17">
        <v>0</v>
      </c>
      <c r="AI9" s="17"/>
      <c r="AJ9" s="17">
        <v>0.36462037569577999</v>
      </c>
      <c r="AK9" s="17">
        <v>0.31529350672169099</v>
      </c>
      <c r="AL9" s="17"/>
      <c r="AM9" s="17">
        <v>0.33002327478867099</v>
      </c>
    </row>
    <row r="10" spans="2:39" ht="29" x14ac:dyDescent="0.35">
      <c r="B10" s="18" t="s">
        <v>391</v>
      </c>
      <c r="C10" s="17">
        <v>0.283595034809416</v>
      </c>
      <c r="D10" s="17">
        <v>0.30984829276249398</v>
      </c>
      <c r="E10" s="17">
        <v>0.22077786617620199</v>
      </c>
      <c r="F10" s="17"/>
      <c r="G10" s="17">
        <v>0.43838112241032001</v>
      </c>
      <c r="H10" s="17">
        <v>0.16196697297625201</v>
      </c>
      <c r="I10" s="17">
        <v>0.225179222823152</v>
      </c>
      <c r="J10" s="17">
        <v>7.7230628284539998E-2</v>
      </c>
      <c r="K10" s="17">
        <v>0.29491540030395802</v>
      </c>
      <c r="L10" s="17">
        <v>0.38447983564635502</v>
      </c>
      <c r="M10" s="17"/>
      <c r="N10" s="17">
        <v>0.47859904231765299</v>
      </c>
      <c r="O10" s="17">
        <v>0.171575011197386</v>
      </c>
      <c r="P10" s="17">
        <v>0.10329254454829</v>
      </c>
      <c r="Q10" s="17">
        <v>1</v>
      </c>
      <c r="R10" s="17">
        <v>0.21473922632294301</v>
      </c>
      <c r="S10" s="17" t="s">
        <v>85</v>
      </c>
      <c r="T10" s="17">
        <v>0.31787165003686202</v>
      </c>
      <c r="U10" s="17">
        <v>1</v>
      </c>
      <c r="V10" s="17">
        <v>0.35279777988429101</v>
      </c>
      <c r="W10" s="17">
        <v>0.50261758541537704</v>
      </c>
      <c r="X10" s="17" t="s">
        <v>85</v>
      </c>
      <c r="Y10" s="17">
        <v>0</v>
      </c>
      <c r="Z10" s="17">
        <v>0</v>
      </c>
      <c r="AA10" s="17">
        <v>0.78056397958636703</v>
      </c>
      <c r="AB10" s="17" t="s">
        <v>85</v>
      </c>
      <c r="AC10" s="17">
        <v>0</v>
      </c>
      <c r="AD10" s="17">
        <v>0</v>
      </c>
      <c r="AE10" s="17" t="s">
        <v>85</v>
      </c>
      <c r="AF10" s="17">
        <v>0</v>
      </c>
      <c r="AG10" s="17">
        <v>0</v>
      </c>
      <c r="AH10" s="17">
        <v>0</v>
      </c>
      <c r="AI10" s="17"/>
      <c r="AJ10" s="17">
        <v>0.16075672304048799</v>
      </c>
      <c r="AK10" s="17">
        <v>0.32922170037683002</v>
      </c>
      <c r="AL10" s="17"/>
      <c r="AM10" s="17">
        <v>0.36188217492371799</v>
      </c>
    </row>
    <row r="11" spans="2:39" x14ac:dyDescent="0.35">
      <c r="B11" s="18" t="s">
        <v>393</v>
      </c>
      <c r="C11" s="17">
        <v>0.28296111741366597</v>
      </c>
      <c r="D11" s="17">
        <v>0.27031903304937699</v>
      </c>
      <c r="E11" s="17">
        <v>0.313210313410833</v>
      </c>
      <c r="F11" s="17"/>
      <c r="G11" s="17">
        <v>0.35735455937674698</v>
      </c>
      <c r="H11" s="17">
        <v>0.272023312089124</v>
      </c>
      <c r="I11" s="17">
        <v>0.123252874864364</v>
      </c>
      <c r="J11" s="17">
        <v>0.16347723778068399</v>
      </c>
      <c r="K11" s="17">
        <v>0.29051726204720002</v>
      </c>
      <c r="L11" s="17">
        <v>0.35425376066910502</v>
      </c>
      <c r="M11" s="17"/>
      <c r="N11" s="17">
        <v>0.13114539458149699</v>
      </c>
      <c r="O11" s="17">
        <v>0.518668791734196</v>
      </c>
      <c r="P11" s="17">
        <v>0.28554865395943402</v>
      </c>
      <c r="Q11" s="17">
        <v>0</v>
      </c>
      <c r="R11" s="17">
        <v>0</v>
      </c>
      <c r="S11" s="17" t="s">
        <v>85</v>
      </c>
      <c r="T11" s="17">
        <v>0.47342267806407301</v>
      </c>
      <c r="U11" s="17">
        <v>0</v>
      </c>
      <c r="V11" s="17">
        <v>0</v>
      </c>
      <c r="W11" s="17">
        <v>0.31314225677360302</v>
      </c>
      <c r="X11" s="17" t="s">
        <v>85</v>
      </c>
      <c r="Y11" s="17">
        <v>0.50992217240009896</v>
      </c>
      <c r="Z11" s="17">
        <v>0</v>
      </c>
      <c r="AA11" s="17">
        <v>0</v>
      </c>
      <c r="AB11" s="17" t="s">
        <v>85</v>
      </c>
      <c r="AC11" s="17">
        <v>0</v>
      </c>
      <c r="AD11" s="17">
        <v>1</v>
      </c>
      <c r="AE11" s="17" t="s">
        <v>85</v>
      </c>
      <c r="AF11" s="17">
        <v>0.58556063654078305</v>
      </c>
      <c r="AG11" s="17">
        <v>0.5</v>
      </c>
      <c r="AH11" s="17">
        <v>0</v>
      </c>
      <c r="AI11" s="17"/>
      <c r="AJ11" s="17">
        <v>0.106278152228654</v>
      </c>
      <c r="AK11" s="17">
        <v>0.34858766704518501</v>
      </c>
      <c r="AL11" s="17"/>
      <c r="AM11" s="17">
        <v>0.25871838669091102</v>
      </c>
    </row>
    <row r="12" spans="2:39" x14ac:dyDescent="0.35">
      <c r="B12" s="18" t="s">
        <v>389</v>
      </c>
      <c r="C12" s="17">
        <v>0.27944433420169201</v>
      </c>
      <c r="D12" s="17">
        <v>0.34705294323702102</v>
      </c>
      <c r="E12" s="17">
        <v>0.11767464441995699</v>
      </c>
      <c r="F12" s="17"/>
      <c r="G12" s="17">
        <v>0.36791806886337403</v>
      </c>
      <c r="H12" s="17">
        <v>0.40953830723474499</v>
      </c>
      <c r="I12" s="17">
        <v>0.225179222823152</v>
      </c>
      <c r="J12" s="17">
        <v>0.43494556141877699</v>
      </c>
      <c r="K12" s="17">
        <v>0.27206031312516699</v>
      </c>
      <c r="L12" s="17">
        <v>0.128359294621571</v>
      </c>
      <c r="M12" s="17"/>
      <c r="N12" s="17">
        <v>0</v>
      </c>
      <c r="O12" s="17">
        <v>0.518668791734196</v>
      </c>
      <c r="P12" s="17">
        <v>0.47567102031456299</v>
      </c>
      <c r="Q12" s="17">
        <v>0</v>
      </c>
      <c r="R12" s="17">
        <v>0</v>
      </c>
      <c r="S12" s="17" t="s">
        <v>85</v>
      </c>
      <c r="T12" s="17">
        <v>0.63438172850633701</v>
      </c>
      <c r="U12" s="17">
        <v>1</v>
      </c>
      <c r="V12" s="17">
        <v>0.35279777988429101</v>
      </c>
      <c r="W12" s="17">
        <v>0</v>
      </c>
      <c r="X12" s="17" t="s">
        <v>85</v>
      </c>
      <c r="Y12" s="17">
        <v>0.49007782759990098</v>
      </c>
      <c r="Z12" s="17">
        <v>0</v>
      </c>
      <c r="AA12" s="17">
        <v>0</v>
      </c>
      <c r="AB12" s="17" t="s">
        <v>85</v>
      </c>
      <c r="AC12" s="17">
        <v>0</v>
      </c>
      <c r="AD12" s="17">
        <v>0</v>
      </c>
      <c r="AE12" s="17" t="s">
        <v>85</v>
      </c>
      <c r="AF12" s="17">
        <v>0.414439363459217</v>
      </c>
      <c r="AG12" s="17">
        <v>0</v>
      </c>
      <c r="AH12" s="17">
        <v>0</v>
      </c>
      <c r="AI12" s="17"/>
      <c r="AJ12" s="17">
        <v>0.30406141302039302</v>
      </c>
      <c r="AK12" s="17">
        <v>0.27030064599617198</v>
      </c>
      <c r="AL12" s="17"/>
      <c r="AM12" s="17">
        <v>0.42030731515809899</v>
      </c>
    </row>
    <row r="13" spans="2:39" x14ac:dyDescent="0.35">
      <c r="B13" s="18" t="s">
        <v>392</v>
      </c>
      <c r="C13" s="17">
        <v>0.23474790893384001</v>
      </c>
      <c r="D13" s="17">
        <v>0.20738007869074401</v>
      </c>
      <c r="E13" s="17">
        <v>0.30023195706906097</v>
      </c>
      <c r="F13" s="17"/>
      <c r="G13" s="17">
        <v>0.30114472798554298</v>
      </c>
      <c r="H13" s="17">
        <v>0.17577959587681599</v>
      </c>
      <c r="I13" s="17">
        <v>0.123252874864364</v>
      </c>
      <c r="J13" s="17">
        <v>0.38305527531757999</v>
      </c>
      <c r="K13" s="17">
        <v>0.20992238004708799</v>
      </c>
      <c r="L13" s="17">
        <v>0.25157272658338498</v>
      </c>
      <c r="M13" s="17"/>
      <c r="N13" s="17">
        <v>0.22046351693466901</v>
      </c>
      <c r="O13" s="17">
        <v>0.134237427728994</v>
      </c>
      <c r="P13" s="17">
        <v>0.210518217568573</v>
      </c>
      <c r="Q13" s="17">
        <v>1</v>
      </c>
      <c r="R13" s="17">
        <v>0.65124239466267497</v>
      </c>
      <c r="S13" s="17" t="s">
        <v>85</v>
      </c>
      <c r="T13" s="17">
        <v>0.26688983321247201</v>
      </c>
      <c r="U13" s="17">
        <v>0</v>
      </c>
      <c r="V13" s="17">
        <v>0</v>
      </c>
      <c r="W13" s="17">
        <v>0.18424015781101899</v>
      </c>
      <c r="X13" s="17" t="s">
        <v>85</v>
      </c>
      <c r="Y13" s="17">
        <v>1</v>
      </c>
      <c r="Z13" s="17">
        <v>0</v>
      </c>
      <c r="AA13" s="17">
        <v>0.78056397958636703</v>
      </c>
      <c r="AB13" s="17" t="s">
        <v>85</v>
      </c>
      <c r="AC13" s="17">
        <v>0</v>
      </c>
      <c r="AD13" s="17">
        <v>0</v>
      </c>
      <c r="AE13" s="17" t="s">
        <v>85</v>
      </c>
      <c r="AF13" s="17">
        <v>0</v>
      </c>
      <c r="AG13" s="17">
        <v>0.5</v>
      </c>
      <c r="AH13" s="17">
        <v>0</v>
      </c>
      <c r="AI13" s="17"/>
      <c r="AJ13" s="17">
        <v>0.24909359240585499</v>
      </c>
      <c r="AK13" s="17">
        <v>0.22941939462354199</v>
      </c>
      <c r="AL13" s="17"/>
      <c r="AM13" s="17">
        <v>0.19364661388548299</v>
      </c>
    </row>
    <row r="14" spans="2:39" x14ac:dyDescent="0.35">
      <c r="B14" s="18" t="s">
        <v>394</v>
      </c>
      <c r="C14" s="17">
        <v>0.21292742344208501</v>
      </c>
      <c r="D14" s="17">
        <v>0.132358110686703</v>
      </c>
      <c r="E14" s="17">
        <v>0.40570868186961501</v>
      </c>
      <c r="F14" s="17"/>
      <c r="G14" s="17">
        <v>0.220448374411127</v>
      </c>
      <c r="H14" s="17">
        <v>0.32950502681025601</v>
      </c>
      <c r="I14" s="17">
        <v>0.65156790231248396</v>
      </c>
      <c r="J14" s="17">
        <v>0</v>
      </c>
      <c r="K14" s="17">
        <v>0.27826980099446902</v>
      </c>
      <c r="L14" s="17">
        <v>0</v>
      </c>
      <c r="M14" s="17"/>
      <c r="N14" s="17">
        <v>0.56791716467082498</v>
      </c>
      <c r="O14" s="17">
        <v>0</v>
      </c>
      <c r="P14" s="17">
        <v>0.31381076211686298</v>
      </c>
      <c r="Q14" s="17">
        <v>0</v>
      </c>
      <c r="R14" s="17">
        <v>0.43650316833973202</v>
      </c>
      <c r="S14" s="17" t="s">
        <v>85</v>
      </c>
      <c r="T14" s="17">
        <v>7.4329167691389003E-2</v>
      </c>
      <c r="U14" s="17">
        <v>0</v>
      </c>
      <c r="V14" s="17">
        <v>0.64720222011571005</v>
      </c>
      <c r="W14" s="17">
        <v>6.7068634896669102E-2</v>
      </c>
      <c r="X14" s="17" t="s">
        <v>85</v>
      </c>
      <c r="Y14" s="17">
        <v>0</v>
      </c>
      <c r="Z14" s="17">
        <v>1</v>
      </c>
      <c r="AA14" s="17">
        <v>0.219436020413633</v>
      </c>
      <c r="AB14" s="17" t="s">
        <v>85</v>
      </c>
      <c r="AC14" s="17">
        <v>0</v>
      </c>
      <c r="AD14" s="17">
        <v>0</v>
      </c>
      <c r="AE14" s="17" t="s">
        <v>85</v>
      </c>
      <c r="AF14" s="17">
        <v>0</v>
      </c>
      <c r="AG14" s="17">
        <v>0.5</v>
      </c>
      <c r="AH14" s="17">
        <v>1</v>
      </c>
      <c r="AI14" s="17"/>
      <c r="AJ14" s="17">
        <v>0.44325578134177901</v>
      </c>
      <c r="AK14" s="17">
        <v>0.127375002497472</v>
      </c>
      <c r="AL14" s="17"/>
      <c r="AM14" s="17">
        <v>0.41752939116682902</v>
      </c>
    </row>
    <row r="15" spans="2:39" x14ac:dyDescent="0.35">
      <c r="B15" s="18" t="s">
        <v>60</v>
      </c>
      <c r="C15" s="17">
        <v>0.158343656440808</v>
      </c>
      <c r="D15" s="17">
        <v>0.17650396436597299</v>
      </c>
      <c r="E15" s="17">
        <v>0.114890797088835</v>
      </c>
      <c r="F15" s="17"/>
      <c r="G15" s="17">
        <v>0.25066255720095598</v>
      </c>
      <c r="H15" s="17">
        <v>0.19136203653806599</v>
      </c>
      <c r="I15" s="17">
        <v>0.34843209768751598</v>
      </c>
      <c r="J15" s="17">
        <v>7.1471586911711502E-2</v>
      </c>
      <c r="K15" s="17">
        <v>7.6242713479836605E-2</v>
      </c>
      <c r="L15" s="17">
        <v>0.13290710906296899</v>
      </c>
      <c r="M15" s="17"/>
      <c r="N15" s="17">
        <v>0</v>
      </c>
      <c r="O15" s="17">
        <v>0</v>
      </c>
      <c r="P15" s="17">
        <v>0</v>
      </c>
      <c r="Q15" s="17">
        <v>1</v>
      </c>
      <c r="R15" s="17">
        <v>0</v>
      </c>
      <c r="S15" s="17" t="s">
        <v>85</v>
      </c>
      <c r="T15" s="17">
        <v>0.30650252257881599</v>
      </c>
      <c r="U15" s="17">
        <v>0</v>
      </c>
      <c r="V15" s="17">
        <v>0.64720222011571005</v>
      </c>
      <c r="W15" s="17">
        <v>0.25130879270768902</v>
      </c>
      <c r="X15" s="17" t="s">
        <v>85</v>
      </c>
      <c r="Y15" s="17">
        <v>0</v>
      </c>
      <c r="Z15" s="17">
        <v>0</v>
      </c>
      <c r="AA15" s="17">
        <v>0</v>
      </c>
      <c r="AB15" s="17" t="s">
        <v>85</v>
      </c>
      <c r="AC15" s="17">
        <v>0</v>
      </c>
      <c r="AD15" s="17">
        <v>0</v>
      </c>
      <c r="AE15" s="17" t="s">
        <v>85</v>
      </c>
      <c r="AF15" s="17">
        <v>0</v>
      </c>
      <c r="AG15" s="17">
        <v>0.5</v>
      </c>
      <c r="AH15" s="17">
        <v>0</v>
      </c>
      <c r="AI15" s="17"/>
      <c r="AJ15" s="17">
        <v>0.29818296039694597</v>
      </c>
      <c r="AK15" s="17">
        <v>0.10640219727464199</v>
      </c>
      <c r="AL15" s="17"/>
      <c r="AM15" s="17">
        <v>0.120197834772231</v>
      </c>
    </row>
    <row r="16" spans="2:39" x14ac:dyDescent="0.35">
      <c r="B16" s="18" t="s">
        <v>62</v>
      </c>
      <c r="C16" s="19">
        <v>2.1406668193510701E-2</v>
      </c>
      <c r="D16" s="19">
        <v>3.0353183839283399E-2</v>
      </c>
      <c r="E16" s="19">
        <v>0</v>
      </c>
      <c r="F16" s="19"/>
      <c r="G16" s="19">
        <v>0</v>
      </c>
      <c r="H16" s="19">
        <v>0</v>
      </c>
      <c r="I16" s="19">
        <v>0</v>
      </c>
      <c r="J16" s="19">
        <v>0</v>
      </c>
      <c r="K16" s="19">
        <v>9.0916573508331405E-2</v>
      </c>
      <c r="L16" s="19">
        <v>0</v>
      </c>
      <c r="M16" s="19"/>
      <c r="N16" s="19">
        <v>0.30093744074767798</v>
      </c>
      <c r="O16" s="19">
        <v>0</v>
      </c>
      <c r="P16" s="19">
        <v>0</v>
      </c>
      <c r="Q16" s="19">
        <v>0</v>
      </c>
      <c r="R16" s="19">
        <v>0</v>
      </c>
      <c r="S16" s="19" t="s">
        <v>85</v>
      </c>
      <c r="T16" s="19">
        <v>0</v>
      </c>
      <c r="U16" s="19">
        <v>0</v>
      </c>
      <c r="V16" s="19">
        <v>0</v>
      </c>
      <c r="W16" s="19">
        <v>0</v>
      </c>
      <c r="X16" s="19" t="s">
        <v>85</v>
      </c>
      <c r="Y16" s="19">
        <v>0</v>
      </c>
      <c r="Z16" s="19">
        <v>0</v>
      </c>
      <c r="AA16" s="19">
        <v>0</v>
      </c>
      <c r="AB16" s="19" t="s">
        <v>85</v>
      </c>
      <c r="AC16" s="19">
        <v>0</v>
      </c>
      <c r="AD16" s="19">
        <v>0</v>
      </c>
      <c r="AE16" s="19" t="s">
        <v>85</v>
      </c>
      <c r="AF16" s="19">
        <v>0</v>
      </c>
      <c r="AG16" s="19">
        <v>0</v>
      </c>
      <c r="AH16" s="19">
        <v>0</v>
      </c>
      <c r="AI16" s="19"/>
      <c r="AJ16" s="19">
        <v>0</v>
      </c>
      <c r="AK16" s="19">
        <v>2.9357891850957399E-2</v>
      </c>
      <c r="AL16" s="19"/>
      <c r="AM16" s="19">
        <v>0</v>
      </c>
    </row>
    <row r="17" spans="2:2" x14ac:dyDescent="0.35">
      <c r="B17" s="16" t="s">
        <v>402</v>
      </c>
    </row>
    <row r="18" spans="2:2" x14ac:dyDescent="0.35">
      <c r="B18" t="s">
        <v>66</v>
      </c>
    </row>
    <row r="19" spans="2:2" x14ac:dyDescent="0.35">
      <c r="B19" t="s">
        <v>67</v>
      </c>
    </row>
    <row r="21" spans="2:2" x14ac:dyDescent="0.35">
      <c r="B21" s="8" t="str">
        <f>HYPERLINK("#'Contents'!A1", "Return to Contents")</f>
        <v>Return to Contents</v>
      </c>
    </row>
  </sheetData>
  <mergeCells count="6">
    <mergeCell ref="AM5"/>
    <mergeCell ref="D2:AJ2"/>
    <mergeCell ref="D5:E5"/>
    <mergeCell ref="G5:L5"/>
    <mergeCell ref="N5:AH5"/>
    <mergeCell ref="AJ5:AK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104</vt:i4>
      </vt:variant>
    </vt:vector>
  </HeadingPairs>
  <TitlesOfParts>
    <vt:vector size="10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2024-08-28T11:58:15Z</dcterms:created>
  <dcterms:modified xsi:type="dcterms:W3CDTF">2024-09-12T16:31:11Z</dcterms:modified>
</cp:coreProperties>
</file>