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ElinorGray\Public First Dropbox\Policy and Research Team\Polling\Client Tables\Uber APAC\India\Driver Poll\"/>
    </mc:Choice>
  </mc:AlternateContent>
  <xr:revisionPtr revIDLastSave="0" documentId="13_ncr:1_{33319926-1BE1-4E72-9FCF-3749884CB332}" xr6:coauthVersionLast="47" xr6:coauthVersionMax="47" xr10:uidLastSave="{00000000-0000-0000-0000-000000000000}"/>
  <bookViews>
    <workbookView xWindow="-110" yWindow="-110" windowWidth="19420" windowHeight="115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87" l="1"/>
  <c r="B21" i="86"/>
  <c r="B26" i="85"/>
  <c r="B26" i="84"/>
  <c r="B26" i="83"/>
  <c r="B21" i="82"/>
  <c r="B21" i="81"/>
  <c r="B21" i="80"/>
  <c r="B21" i="79"/>
  <c r="B22" i="78"/>
  <c r="B15" i="77"/>
  <c r="B15" i="76"/>
  <c r="B15" i="75"/>
  <c r="B15" i="74"/>
  <c r="B15" i="73"/>
  <c r="B21" i="72"/>
  <c r="B21" i="71"/>
  <c r="B22" i="70"/>
  <c r="B21" i="69"/>
  <c r="B21" i="68"/>
  <c r="B21" i="67"/>
  <c r="B21" i="66"/>
  <c r="B21" i="65"/>
  <c r="B22" i="64"/>
  <c r="B21" i="63"/>
  <c r="B21" i="62"/>
  <c r="B21" i="61"/>
  <c r="B21" i="60"/>
  <c r="B21" i="59"/>
  <c r="B22" i="58"/>
  <c r="B17" i="57"/>
  <c r="B17" i="56"/>
  <c r="B17" i="55"/>
  <c r="B17" i="54"/>
  <c r="B17" i="53"/>
  <c r="B17" i="52"/>
  <c r="B17" i="51"/>
  <c r="B18" i="50"/>
  <c r="B21" i="49"/>
  <c r="B21" i="48"/>
  <c r="B25" i="47"/>
  <c r="B15" i="46"/>
  <c r="B15" i="45"/>
  <c r="B15" i="44"/>
  <c r="B15" i="43"/>
  <c r="B16" i="42"/>
  <c r="B16" i="41"/>
  <c r="B22" i="40"/>
  <c r="B15" i="39"/>
  <c r="B15" i="38"/>
  <c r="B15" i="37"/>
  <c r="B16" i="36"/>
  <c r="B18" i="35"/>
  <c r="B21" i="34"/>
  <c r="B21" i="33"/>
  <c r="B22" i="32"/>
  <c r="B18" i="31"/>
  <c r="B22" i="30"/>
  <c r="B18" i="29"/>
  <c r="B18" i="28"/>
  <c r="B18" i="27"/>
  <c r="B16" i="26"/>
  <c r="B20" i="25"/>
  <c r="B20" i="24"/>
  <c r="B20" i="23"/>
  <c r="B20" i="22"/>
  <c r="B20" i="21"/>
  <c r="B21" i="20"/>
  <c r="B21" i="19"/>
  <c r="B20" i="18"/>
  <c r="B20" i="17"/>
  <c r="B20" i="16"/>
  <c r="B20" i="15"/>
  <c r="B20" i="14"/>
  <c r="B20" i="13"/>
  <c r="B20" i="12"/>
  <c r="B20" i="11"/>
  <c r="B20" i="10"/>
  <c r="B20" i="9"/>
  <c r="B16" i="8"/>
  <c r="B18" i="7"/>
  <c r="B20" i="6"/>
  <c r="B22" i="5"/>
  <c r="B32" i="4"/>
  <c r="E92" i="2"/>
  <c r="D92" i="2"/>
  <c r="E91" i="2"/>
  <c r="D91" i="2"/>
  <c r="E90" i="2"/>
  <c r="D90" i="2"/>
  <c r="E89" i="2"/>
  <c r="D89" i="2"/>
  <c r="E88" i="2"/>
  <c r="D88" i="2"/>
  <c r="E87" i="2"/>
  <c r="D87" i="2"/>
  <c r="E86" i="2"/>
  <c r="D86" i="2"/>
  <c r="E85" i="2"/>
  <c r="D85" i="2"/>
  <c r="E84" i="2"/>
  <c r="D84" i="2"/>
  <c r="D83" i="2"/>
  <c r="E82" i="2"/>
  <c r="D82" i="2"/>
  <c r="E81" i="2"/>
  <c r="D81" i="2"/>
  <c r="E80" i="2"/>
  <c r="D80" i="2"/>
  <c r="E79" i="2"/>
  <c r="D79" i="2"/>
  <c r="E78" i="2"/>
  <c r="D78" i="2"/>
  <c r="E77" i="2"/>
  <c r="D77" i="2"/>
  <c r="E76" i="2"/>
  <c r="D76" i="2"/>
  <c r="E75" i="2"/>
  <c r="D75" i="2"/>
  <c r="E74" i="2"/>
  <c r="D74" i="2"/>
  <c r="E73" i="2"/>
  <c r="D73" i="2"/>
  <c r="E72" i="2"/>
  <c r="D72" i="2"/>
  <c r="E71" i="2"/>
  <c r="D71" i="2"/>
  <c r="E70" i="2"/>
  <c r="D70" i="2"/>
  <c r="D69" i="2"/>
  <c r="E68" i="2"/>
  <c r="D68" i="2"/>
  <c r="E67" i="2"/>
  <c r="D67" i="2"/>
  <c r="E66" i="2"/>
  <c r="D66" i="2"/>
  <c r="E65" i="2"/>
  <c r="D65" i="2"/>
  <c r="E64" i="2"/>
  <c r="D64" i="2"/>
  <c r="D63" i="2"/>
  <c r="E62" i="2"/>
  <c r="D62" i="2"/>
  <c r="E61" i="2"/>
  <c r="D61" i="2"/>
  <c r="E60" i="2"/>
  <c r="D60" i="2"/>
  <c r="E59" i="2"/>
  <c r="D59" i="2"/>
  <c r="E58" i="2"/>
  <c r="D58" i="2"/>
  <c r="E57" i="2"/>
  <c r="D57" i="2"/>
  <c r="E56" i="2"/>
  <c r="D56" i="2"/>
  <c r="D55" i="2"/>
  <c r="E54"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<sst xmlns="http://schemas.openxmlformats.org/spreadsheetml/2006/main" count="4735" uniqueCount="611">
  <si>
    <t>Public First Poll for Uber India (driver)</t>
  </si>
  <si>
    <t>Fieldwork:</t>
  </si>
  <si>
    <t>12th Jun - 16th Jun 2024</t>
  </si>
  <si>
    <t xml:space="preserve">Interview Method: </t>
  </si>
  <si>
    <t>Online Survey</t>
  </si>
  <si>
    <t>Population represented:</t>
  </si>
  <si>
    <t>Uber drivers in India</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</si>
  <si>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</si>
  <si>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</si>
  <si>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</si>
  <si>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</si>
  <si>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</si>
  <si>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</si>
  <si>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</si>
  <si>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</si>
  <si>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</si>
  <si>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</si>
  <si>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</si>
  <si>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</si>
  <si>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</si>
  <si>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18-24</t>
  </si>
  <si>
    <t>25-34</t>
  </si>
  <si>
    <t>35-44</t>
  </si>
  <si>
    <t>45+</t>
  </si>
  <si>
    <t>Central Zonal Council</t>
  </si>
  <si>
    <t>Eastern Zonal Council</t>
  </si>
  <si>
    <t>Northern Zonal Council</t>
  </si>
  <si>
    <t>Southern Zonal Council</t>
  </si>
  <si>
    <t>Western Zonal Council</t>
  </si>
  <si>
    <t>Primary or secondary education</t>
  </si>
  <si>
    <t>Some university, or college</t>
  </si>
  <si>
    <t>University or college graduate</t>
  </si>
  <si>
    <t>Masters/Doctorate/Professional Education</t>
  </si>
  <si>
    <t>Less than 200,000</t>
  </si>
  <si>
    <t>200,000 - 469,999</t>
  </si>
  <si>
    <t>Over 470,000</t>
  </si>
  <si>
    <t>Centre of a large city or urban area</t>
  </si>
  <si>
    <t>Suburb of a large city or urban area</t>
  </si>
  <si>
    <t>Small town</t>
  </si>
  <si>
    <t>Rural area</t>
  </si>
  <si>
    <t>Gender</t>
  </si>
  <si>
    <t>How Old</t>
  </si>
  <si>
    <t>Region</t>
  </si>
  <si>
    <t>Education</t>
  </si>
  <si>
    <t>Income (₹)</t>
  </si>
  <si>
    <t>Area</t>
  </si>
  <si>
    <t>Good earnings</t>
  </si>
  <si>
    <t>Personal and family benefits such as healthcare, sick time, and holiday leave</t>
  </si>
  <si>
    <t>The respect and dignity of providing for myself/others</t>
  </si>
  <si>
    <t>Job security</t>
  </si>
  <si>
    <t>Allows work / life balance</t>
  </si>
  <si>
    <t>Flexibility of hours</t>
  </si>
  <si>
    <t>Independence and autonomy</t>
  </si>
  <si>
    <t>Ability to build further business opportunities and/or career advancement</t>
  </si>
  <si>
    <t>Interesting work</t>
  </si>
  <si>
    <t>Ability to learn new skills on the job</t>
  </si>
  <si>
    <t>A sense of pride in your job</t>
  </si>
  <si>
    <t>Pleasant working environment</t>
  </si>
  <si>
    <t>Low levels of stress</t>
  </si>
  <si>
    <t>Guaranteed hours</t>
  </si>
  <si>
    <t>Ability to choose where you work</t>
  </si>
  <si>
    <t>Ability to interact with members of the public</t>
  </si>
  <si>
    <t>Ability to interact with work colleagues</t>
  </si>
  <si>
    <t>Low levels of physical exertion</t>
  </si>
  <si>
    <t>Don’t know</t>
  </si>
  <si>
    <t>None of the above</t>
  </si>
  <si>
    <t>When looking for work, which of the following aspects are most important to you?Please select up to five.</t>
  </si>
  <si>
    <t>BASE: All Respondents</t>
  </si>
  <si>
    <t>Fieldwork:  12th Jun - 16th Jun 2024</t>
  </si>
  <si>
    <t>Data unweighted</t>
  </si>
  <si>
    <t>Fully-electric car</t>
  </si>
  <si>
    <t>Petrol car</t>
  </si>
  <si>
    <t>Petrol &amp; CNG car</t>
  </si>
  <si>
    <t>Diesel car</t>
  </si>
  <si>
    <t>Motorbike</t>
  </si>
  <si>
    <t>Electric motorbike</t>
  </si>
  <si>
    <t>Bike (pedal bike)</t>
  </si>
  <si>
    <t>Rickshaw/tuk tuk</t>
  </si>
  <si>
    <t>Other (Please specify)</t>
  </si>
  <si>
    <t xml:space="preserve"> Which of the following best describes the main vehicle you use to drive on the Uber app?</t>
  </si>
  <si>
    <t>Less than one year old</t>
  </si>
  <si>
    <t>Less than two years old</t>
  </si>
  <si>
    <t>Between two and four years old</t>
  </si>
  <si>
    <t>Between four and six years old</t>
  </si>
  <si>
    <t>Between six and eight years old</t>
  </si>
  <si>
    <t>Between eight and 10 years old</t>
  </si>
  <si>
    <t>10 + years old</t>
  </si>
  <si>
    <t xml:space="preserve"> How old is this vehicle?</t>
  </si>
  <si>
    <t>I bought it with a loan</t>
  </si>
  <si>
    <t>I bought it in cash or via debit/bank card</t>
  </si>
  <si>
    <t>I lease it</t>
  </si>
  <si>
    <t>N/A - I did not buy it myself</t>
  </si>
  <si>
    <t>Other (please specify)</t>
  </si>
  <si>
    <t xml:space="preserve"> How did you acquire this vehicle?</t>
  </si>
  <si>
    <t>I use my own vehicle to drive on the Uber app</t>
  </si>
  <si>
    <t>I used a friend or family member’s vehicle to drive on the Uber app</t>
  </si>
  <si>
    <t>The main vehicle I use to drive on the Uber app is part of a fleet</t>
  </si>
  <si>
    <t>Don't know</t>
  </si>
  <si>
    <t xml:space="preserve"> Which of the following is true for you?</t>
  </si>
  <si>
    <t>₹0 - ₹250000</t>
  </si>
  <si>
    <t>₹250000 - ₹500000</t>
  </si>
  <si>
    <t>₹500000 - ₹750000</t>
  </si>
  <si>
    <t>₹750000 - ₹1000000</t>
  </si>
  <si>
    <t>₹1000000 - ₹1500000</t>
  </si>
  <si>
    <t>₹1500000 - ₹2000000</t>
  </si>
  <si>
    <t>₹2000000+</t>
  </si>
  <si>
    <t xml:space="preserve">  How much did it cost?</t>
  </si>
  <si>
    <t>₹0 - ₹200000</t>
  </si>
  <si>
    <t>₹200000 - ₹400000</t>
  </si>
  <si>
    <t>₹400000 - ₹600000</t>
  </si>
  <si>
    <t>₹600000 - ₹800000</t>
  </si>
  <si>
    <t>₹800000 - ₹1000000</t>
  </si>
  <si>
    <t>₹1000000+</t>
  </si>
  <si>
    <t>₹1300000+</t>
  </si>
  <si>
    <t xml:space="preserve"> If you were to guess, how much would you get for this vehicle if you sold it now?</t>
  </si>
  <si>
    <t>₹0 - ₹5000</t>
  </si>
  <si>
    <t>₹5000 - ₹10000</t>
  </si>
  <si>
    <t>₹10000 - ₹15000</t>
  </si>
  <si>
    <t>₹15000 - ₹20000</t>
  </si>
  <si>
    <t>₹20000 - ₹40000</t>
  </si>
  <si>
    <t>₹40000 - ₹60000</t>
  </si>
  <si>
    <t>₹60000+</t>
  </si>
  <si>
    <t xml:space="preserve"> What is your monthly car or vehicle repayment?</t>
  </si>
  <si>
    <t>BASE: Bought their car with a loan</t>
  </si>
  <si>
    <t>0</t>
  </si>
  <si>
    <t>₹0 - ₹10000</t>
  </si>
  <si>
    <t>*</t>
  </si>
  <si>
    <t>₹20000 - ₹25000</t>
  </si>
  <si>
    <t>₹25000 - ₹30000</t>
  </si>
  <si>
    <t>₹30000 - ₹40000</t>
  </si>
  <si>
    <t>₹40000+</t>
  </si>
  <si>
    <t xml:space="preserve"> How much does it cost to lease your vehicle each month?</t>
  </si>
  <si>
    <t>BASE: Leases their car</t>
  </si>
  <si>
    <t>₹0 - ₹12000</t>
  </si>
  <si>
    <t>₹12000 - ₹18000</t>
  </si>
  <si>
    <t>₹18000 - ₹24000</t>
  </si>
  <si>
    <t>₹24000 - ₹30000</t>
  </si>
  <si>
    <t>₹30000 - ₹36000</t>
  </si>
  <si>
    <t>₹36000 - ₹42000</t>
  </si>
  <si>
    <t>₹42000+</t>
  </si>
  <si>
    <t xml:space="preserve"> How much does it cost to insure your car each year?</t>
  </si>
  <si>
    <t xml:space="preserve">BASE: Drives a car with Uber </t>
  </si>
  <si>
    <t>₹0 - ₹500</t>
  </si>
  <si>
    <t>₹500  -  ₹1000</t>
  </si>
  <si>
    <t>₹1000 - ₹1500</t>
  </si>
  <si>
    <t>₹1500 - ₹2000</t>
  </si>
  <si>
    <t>₹2000 - ₹2500</t>
  </si>
  <si>
    <t>₹2500 +</t>
  </si>
  <si>
    <t>₹37000+</t>
  </si>
  <si>
    <t xml:space="preserve"> How much does it cost to keep the car clean each month?  </t>
  </si>
  <si>
    <t>₹0 - ₹1000</t>
  </si>
  <si>
    <t>₹2500 - ₹3000</t>
  </si>
  <si>
    <t>₹3000+</t>
  </si>
  <si>
    <t>₹53000+</t>
  </si>
  <si>
    <t xml:space="preserve"> How much on average have you paid to maintain / repair your car each month?</t>
  </si>
  <si>
    <t>₹0 - ₹150000</t>
  </si>
  <si>
    <t>₹150000 - ₹300000</t>
  </si>
  <si>
    <t>₹300000 - ₹400000</t>
  </si>
  <si>
    <t>₹400000 - ₹500000</t>
  </si>
  <si>
    <t>₹500000 - ₹600000</t>
  </si>
  <si>
    <t>₹600000 - ₹700000</t>
  </si>
  <si>
    <t>₹700000+</t>
  </si>
  <si>
    <t>BASE: Bought their rickshaw with cash or a debit/bank card</t>
  </si>
  <si>
    <t>₹0 - ₹50000</t>
  </si>
  <si>
    <t>₹50000 - ₹100000</t>
  </si>
  <si>
    <t>₹100000 - ₹200000</t>
  </si>
  <si>
    <t>₹200000 - ₹300000</t>
  </si>
  <si>
    <t>₹500000+</t>
  </si>
  <si>
    <t>₹50000 - ₹75000</t>
  </si>
  <si>
    <t>₹75000 - ₹100000</t>
  </si>
  <si>
    <t>₹100000 - ₹125000</t>
  </si>
  <si>
    <t>₹125000 - ₹150000</t>
  </si>
  <si>
    <t>₹150000 - ₹200000</t>
  </si>
  <si>
    <t>₹200000+</t>
  </si>
  <si>
    <t>BASE: Bought their motorbike with cash or a debit/bank card</t>
  </si>
  <si>
    <t>₹0 - ₹30000</t>
  </si>
  <si>
    <t>₹40000 - ₹50000</t>
  </si>
  <si>
    <t>₹50000 - ₹60000</t>
  </si>
  <si>
    <t>₹60000 - ₹70000</t>
  </si>
  <si>
    <t>₹70000 - ₹100000</t>
  </si>
  <si>
    <t>₹100000 - ₹150000</t>
  </si>
  <si>
    <t>₹150000+</t>
  </si>
  <si>
    <t>₹0 - ₹2000</t>
  </si>
  <si>
    <t>₹2000 - ₹4000</t>
  </si>
  <si>
    <t>₹4000 - ₹8000</t>
  </si>
  <si>
    <t>₹8000 - ₹12000</t>
  </si>
  <si>
    <t>₹12000 - ₹16000</t>
  </si>
  <si>
    <t>₹16000 - ₹20000</t>
  </si>
  <si>
    <t>₹20000 - ₹24000</t>
  </si>
  <si>
    <t>₹24000+</t>
  </si>
  <si>
    <t xml:space="preserve"> What is your monthly rickshaw or motorbike repayment?</t>
  </si>
  <si>
    <t>BASE: Bought their motorbike or rickshaw with a loan</t>
  </si>
  <si>
    <t>₹1000 - ₹2000</t>
  </si>
  <si>
    <t>₹2000 - ₹5000</t>
  </si>
  <si>
    <t>₹5000 - ₹7500</t>
  </si>
  <si>
    <t>₹7500 - ₹10000</t>
  </si>
  <si>
    <t>₹15000+</t>
  </si>
  <si>
    <t xml:space="preserve"> How much does it cost to lease your vehicle each month?  </t>
  </si>
  <si>
    <t xml:space="preserve">BASE: Leases their motorbike or rickshaw </t>
  </si>
  <si>
    <t>₹0 - ₹4800</t>
  </si>
  <si>
    <t>₹4800 - ₹7200</t>
  </si>
  <si>
    <t>₹7200 - ₹9600</t>
  </si>
  <si>
    <t>₹9600 - ₹12000</t>
  </si>
  <si>
    <t>₹12000 - ₹14400</t>
  </si>
  <si>
    <t>₹14400+</t>
  </si>
  <si>
    <t>₹5300+</t>
  </si>
  <si>
    <t xml:space="preserve"> How much does it cost to insure your rickshaw each year?</t>
  </si>
  <si>
    <t xml:space="preserve">BASE: Drives a rickshaw with Uber </t>
  </si>
  <si>
    <t>₹0 - ₹2400</t>
  </si>
  <si>
    <t>₹2400 - ₹4800</t>
  </si>
  <si>
    <t>₹12000+</t>
  </si>
  <si>
    <t xml:space="preserve"> How much does it cost to insure your motorbike each year?</t>
  </si>
  <si>
    <t xml:space="preserve">BASE: Drives a motorbike with Uber </t>
  </si>
  <si>
    <t>₹500 - ₹1000</t>
  </si>
  <si>
    <t>₹1500 - ₹3000</t>
  </si>
  <si>
    <t>₹7700 - ₹9300</t>
  </si>
  <si>
    <t>₹9300+</t>
  </si>
  <si>
    <t xml:space="preserve"> How much does it cost to keep the rickshaw or motorbike clean each month?</t>
  </si>
  <si>
    <t xml:space="preserve">BASE: Drives a motorbike or rickshaw with Uber </t>
  </si>
  <si>
    <t>₹0 - ₹250</t>
  </si>
  <si>
    <t>₹250 - ₹500</t>
  </si>
  <si>
    <t>₹2000+</t>
  </si>
  <si>
    <t>₹13000+</t>
  </si>
  <si>
    <t xml:space="preserve"> How much on average have you paid to maintain / repair your rickshaw or motorbike each year?</t>
  </si>
  <si>
    <t>I spent less on my vehicle to drive using the Uber app</t>
  </si>
  <si>
    <t>I did not change choice of vehicle for driving using the Uber app</t>
  </si>
  <si>
    <t>I spent more on my vehicle to drive using the Uber app</t>
  </si>
  <si>
    <t xml:space="preserve"> Did you spend more or less when purchasing your vehicle so you could drive using the Uber app?</t>
  </si>
  <si>
    <t>BASE: Uses their own vehicle to drive on the Uber app</t>
  </si>
  <si>
    <t>I spent up to 5% less</t>
  </si>
  <si>
    <t>I spent between 5 - 10% less</t>
  </si>
  <si>
    <t>I spent 10 - 20% less</t>
  </si>
  <si>
    <t>I spent between 20 - 50% less</t>
  </si>
  <si>
    <t>I spent over 50% less</t>
  </si>
  <si>
    <t xml:space="preserve"> How much less did you spend on your vehicle so you could drive using the Uber app? </t>
  </si>
  <si>
    <t>BASE: Respondents who said that they spent less on their vehicle to drive using the Uber app</t>
  </si>
  <si>
    <t>I spent up to 5% more</t>
  </si>
  <si>
    <t>I spent between 5 - 10% more</t>
  </si>
  <si>
    <t>I spent 10 - 20% more</t>
  </si>
  <si>
    <t>I spent between 20 - 50% more</t>
  </si>
  <si>
    <t>I spent over 50% more</t>
  </si>
  <si>
    <t xml:space="preserve"> How much more did you spend on your vehicle so you could drive using the Uber app? </t>
  </si>
  <si>
    <t>BASE: Respondents who said that they spent more on their vehicle to drive using the Uber app</t>
  </si>
  <si>
    <t>An automotive service centre</t>
  </si>
  <si>
    <t>An independent mechanic</t>
  </si>
  <si>
    <t>Serviced the car yourself</t>
  </si>
  <si>
    <t>In the past, when your car has required servicing, have you been to/done any of the following? Select all that apply</t>
  </si>
  <si>
    <t>Under 3 months</t>
  </si>
  <si>
    <t>3 - 6 months</t>
  </si>
  <si>
    <t>6 months - 1 year</t>
  </si>
  <si>
    <t>1 - 2 years</t>
  </si>
  <si>
    <t>2 - 3 years</t>
  </si>
  <si>
    <t>3 - 4 years</t>
  </si>
  <si>
    <t>4 - 5 years</t>
  </si>
  <si>
    <t>5 - 6 years</t>
  </si>
  <si>
    <t>Over 6 years</t>
  </si>
  <si>
    <t xml:space="preserve"> How long have you been driving with the Uber app?</t>
  </si>
  <si>
    <t>Very positive</t>
  </si>
  <si>
    <t>Somewhat positive</t>
  </si>
  <si>
    <t>Neither positive nor negative</t>
  </si>
  <si>
    <t>Somewhat negative</t>
  </si>
  <si>
    <t>Very negative</t>
  </si>
  <si>
    <t xml:space="preserve"> How positively or negatively do you view the Uber Driver app?  </t>
  </si>
  <si>
    <t>Full-time employment</t>
  </si>
  <si>
    <t>Part-time Employment</t>
  </si>
  <si>
    <t>Entrepreneur/Business Owner</t>
  </si>
  <si>
    <t>Student</t>
  </si>
  <si>
    <t>Stay-at-home parent</t>
  </si>
  <si>
    <t>Caregiver</t>
  </si>
  <si>
    <t>Retirement</t>
  </si>
  <si>
    <t>Prefer not to say</t>
  </si>
  <si>
    <t xml:space="preserve"> How would you have defined yourself before choosing to drive with the Uber app?  </t>
  </si>
  <si>
    <t>Under 1 hour</t>
  </si>
  <si>
    <t>1-2 hours</t>
  </si>
  <si>
    <t>2-4 hours</t>
  </si>
  <si>
    <t>5-10 hours</t>
  </si>
  <si>
    <t>10-20 hours</t>
  </si>
  <si>
    <t>20-40 hours</t>
  </si>
  <si>
    <t>40-60 hours</t>
  </si>
  <si>
    <t>Over 60 hours</t>
  </si>
  <si>
    <t xml:space="preserve"> How many hours per week, on average, do you spend logged into the Uber Driver app?</t>
  </si>
  <si>
    <t xml:space="preserve"> And how many hours per week, on average, do you spend driving passengers on the Uber app? (by this, we mean the time from when you first accept a ride to when you drop-off a passenger).  </t>
  </si>
  <si>
    <t>Your only source of income</t>
  </si>
  <si>
    <t>Your biggest source of personal income, but not the only source</t>
  </si>
  <si>
    <t>A significant source of personal income, but not the biggest</t>
  </si>
  <si>
    <t>Just supplemental income</t>
  </si>
  <si>
    <t>Not a significant source of personal income at all</t>
  </si>
  <si>
    <t xml:space="preserve"> Thinking about your personal income, rather than your household income, is operating on the Uber app…  </t>
  </si>
  <si>
    <t>Most weeks of the year</t>
  </si>
  <si>
    <t>Only specific weeks during the year, like school and work holidays</t>
  </si>
  <si>
    <t>Only some weeks of the year</t>
  </si>
  <si>
    <t xml:space="preserve"> Which of the following best describes how often during the year you operate on the Uber app?  </t>
  </si>
  <si>
    <t>Yes, it is</t>
  </si>
  <si>
    <t>No, it isn’t</t>
  </si>
  <si>
    <t xml:space="preserve"> Is Uber the first app you have received earnings through?  </t>
  </si>
  <si>
    <t>Yes</t>
  </si>
  <si>
    <t>No</t>
  </si>
  <si>
    <t>Not sure</t>
  </si>
  <si>
    <t xml:space="preserve"> Before driving with the Uber app, have you ever worked as an unnamed driver (with no online platform or app)?   </t>
  </si>
  <si>
    <t xml:space="preserve"> Do you receive earnings through any other apps besides Uber?  </t>
  </si>
  <si>
    <t>None - I only work with rideshare or delivery apps</t>
  </si>
  <si>
    <t>What other responsibilities do you combine with your app-based work, if any? Please select all that apply.  </t>
  </si>
  <si>
    <t>Short-Term Contract</t>
  </si>
  <si>
    <t>Fixed-Term Contract</t>
  </si>
  <si>
    <t>Permanent Employee</t>
  </si>
  <si>
    <t xml:space="preserve"> You said you are also engaged in full or part-time work, in addition to operating on the Uber app. What kind of work is it? If you have more than one job in addition to operating on the Uber app, think of the job that you earn the most from, in an average month.  </t>
  </si>
  <si>
    <t xml:space="preserve">BASE: Combines driving on the app with full or part-time employment </t>
  </si>
  <si>
    <t xml:space="preserve"> “I moved to my city to be able to work drive on the Uber app”</t>
  </si>
  <si>
    <t xml:space="preserve"> “The Uber app has provided me with my first formal footing working in a big city”</t>
  </si>
  <si>
    <t xml:space="preserve"> “Working on the Uber app has given me more opportunities than I would have had where I grew up”</t>
  </si>
  <si>
    <t xml:space="preserve"> “I earn more working on the Uber app in the city I currently live in than the work I would have found where I grew up”</t>
  </si>
  <si>
    <t>This is true for me</t>
  </si>
  <si>
    <t>This is not true for me</t>
  </si>
  <si>
    <t>Grid Summary: You said that at one point you emigrated to the large city you currently live in. Are any of the following true for you?</t>
  </si>
  <si>
    <t>BASE: Lives in the city listed</t>
  </si>
  <si>
    <t>You said that at one point you emigrated to the large city you currently live in. Are any of the following true for you?: “I moved to my city to be able to work drive on the Uber app”</t>
  </si>
  <si>
    <t>You said that at one point you emigrated to the large city you currently live in. Are any of the following true for you?: “The Uber app has provided me with my first formal footing working in a big city”</t>
  </si>
  <si>
    <t>You said that at one point you emigrated to the large city you currently live in. Are any of the following true for you?: “Working on the Uber app has given me more opportunities than I would have had where I grew up”</t>
  </si>
  <si>
    <t>You said that at one point you emigrated to the large city you currently live in. Are any of the following true for you?: “I earn more working on the Uber app in the city I currently live in than the work I would have found where I grew up”</t>
  </si>
  <si>
    <t>Enjoy being my own boss</t>
  </si>
  <si>
    <t>Enjoy driving</t>
  </si>
  <si>
    <t>Being able to meet new people</t>
  </si>
  <si>
    <t>Payment transparency</t>
  </si>
  <si>
    <t>Ease of earning</t>
  </si>
  <si>
    <t>Schedule flexibility</t>
  </si>
  <si>
    <t>Ability to earn money quickly or in an emergency</t>
  </si>
  <si>
    <t>High earnings</t>
  </si>
  <si>
    <t>Ability to put some money aside for savings</t>
  </si>
  <si>
    <t>Formalised earning</t>
  </si>
  <si>
    <t>Ability to put money aside to save up for a big life expense (e.g. travel, tuition, home etc.)</t>
  </si>
  <si>
    <t>Which of the following, if any, have you experienced driving with the Uber app, if any?Please select all that apply.  </t>
  </si>
  <si>
    <t>Very satisfied</t>
  </si>
  <si>
    <t>Somewhat satisfied</t>
  </si>
  <si>
    <t>Neither satisfied or unsatisfied</t>
  </si>
  <si>
    <t>Somewhat unsatisfied</t>
  </si>
  <si>
    <t>Very unsatisfied</t>
  </si>
  <si>
    <t>Total Satisfied:</t>
  </si>
  <si>
    <t>Total Unsatisfied:</t>
  </si>
  <si>
    <t>Net:</t>
  </si>
  <si>
    <t xml:space="preserve"> Overall, how satisfied are you with your experience using the Uber app?</t>
  </si>
  <si>
    <t xml:space="preserve"> Overall, how satisfied are you with your income earning opportunities on the Uber app?</t>
  </si>
  <si>
    <t xml:space="preserve"> GPS tracking</t>
  </si>
  <si>
    <t xml:space="preserve"> 2-way ratings</t>
  </si>
  <si>
    <t xml:space="preserve"> “Share my ride” where friends and family can follow your route</t>
  </si>
  <si>
    <t xml:space="preserve"> Safety Line / Emergency assistance button (Medical, Security &amp; Tow Truck)</t>
  </si>
  <si>
    <t xml:space="preserve"> Audio recording</t>
  </si>
  <si>
    <t xml:space="preserve"> Ridecheck that flags trip irregularities</t>
  </si>
  <si>
    <t xml:space="preserve"> Trusted Contacts</t>
  </si>
  <si>
    <t>I knew about this and these features have made me feel safer</t>
  </si>
  <si>
    <t>I knew about this but it has not impacted how safe I feel</t>
  </si>
  <si>
    <t>I did not know about this, but it would make me feel safer</t>
  </si>
  <si>
    <t>I did not know about this, but it would not impact how safe I feel</t>
  </si>
  <si>
    <t>Grid Summary: Which of the following safety features available on the Uber app have you heard about and how have they impacted your driving experience?  </t>
  </si>
  <si>
    <t>Which of the following safety features available on the Uber app have you heard about and how have they impacted your driving experience?  : GPS tracking</t>
  </si>
  <si>
    <t>Which of the following safety features available on the Uber app have you heard about and how have they impacted your driving experience?  : 2-way ratings</t>
  </si>
  <si>
    <t>Which of the following safety features available on the Uber app have you heard about and how have they impacted your driving experience?  : “Share my ride” where friends and family can follow your route</t>
  </si>
  <si>
    <t>Which of the following safety features available on the Uber app have you heard about and how have they impacted your driving experience?  : Safety Line / Emergency assistance button (Medical, Security &amp; Tow Truck)</t>
  </si>
  <si>
    <t>BASE: Question randomly assigned to respondents</t>
  </si>
  <si>
    <t>Which of the following safety features available on the Uber app have you heard about and how have they impacted your driving experience?  : Audio recording</t>
  </si>
  <si>
    <t>Which of the following safety features available on the Uber app have you heard about and how have they impacted your driving experience?  : Ridecheck that flags trip irregularities</t>
  </si>
  <si>
    <t>Which of the following safety features available on the Uber app have you heard about and how have they impacted your driving experience?  : Trusted Contacts</t>
  </si>
  <si>
    <t xml:space="preserve"> “Apps like Uber are a good way to earn money when you are looking for jobs”</t>
  </si>
  <si>
    <t xml:space="preserve"> “Apps like Uber provide people with a financial cushion when the economy is struggling”</t>
  </si>
  <si>
    <t xml:space="preserve"> “Driving using the Uber app provides significantly less flexibility than my past work”</t>
  </si>
  <si>
    <t xml:space="preserve"> “Driving using the Uber app has helped me deal with inflation and rising costs of goods and services.”</t>
  </si>
  <si>
    <t xml:space="preserve"> “My earnings through the Uber app have made me feel more financially secure”</t>
  </si>
  <si>
    <t>Strongly agree</t>
  </si>
  <si>
    <t>Somewhat agree</t>
  </si>
  <si>
    <t>Neither agree nor disagree</t>
  </si>
  <si>
    <t>Somewhat disagree</t>
  </si>
  <si>
    <t>Strongly disagree</t>
  </si>
  <si>
    <t>Total Agree:</t>
  </si>
  <si>
    <t>Total Disagree:</t>
  </si>
  <si>
    <t>Grid Summary: To what extent do you agree or disagree with the following?</t>
  </si>
  <si>
    <t>To what extent do you agree or disagree with the following?: “Apps like Uber provide people with a financial cushion when the economy is struggling”</t>
  </si>
  <si>
    <t>To what extent do you agree or disagree with the following?: “Apps like Uber are a good way to earn money when you are looking for jobs”</t>
  </si>
  <si>
    <t>To what extent do you agree or disagree with the following?: “My earnings through the Uber app have made me feel more financially secure”</t>
  </si>
  <si>
    <t>To what extent do you agree or disagree with the following?: “Driving using the Uber app has helped me deal with inflation and rising costs of goods and services.”</t>
  </si>
  <si>
    <t>To what extent do you agree or disagree with the following?: “Driving using the Uber app provides significantly less flexibility than my past work”</t>
  </si>
  <si>
    <t xml:space="preserve"> “The flexibility provided by app-based work makes it easier to balance family and work responsibilities”</t>
  </si>
  <si>
    <t xml:space="preserve"> “I now have more opportunities available to me that I did not have before driving using the Uber app”</t>
  </si>
  <si>
    <t xml:space="preserve"> “I take pride in driving using the Uber app”</t>
  </si>
  <si>
    <t xml:space="preserve"> “I would have struggled to find work if it was not for Uber”</t>
  </si>
  <si>
    <t xml:space="preserve"> “I earn as much or more from operating on driving through the Uber app as from other or past jobs”</t>
  </si>
  <si>
    <t>To what extent do you agree or disagree with the following?: “I earn as much or more from operating on driving through the Uber app as from other or past jobs”</t>
  </si>
  <si>
    <t>To what extent do you agree or disagree with the following?: “I take pride in driving using the Uber app”</t>
  </si>
  <si>
    <t>To what extent do you agree or disagree with the following?: “I now have more opportunities available to me that I did not have before driving using the Uber app”</t>
  </si>
  <si>
    <t>To what extent do you agree or disagree with the following?: “I would have struggled to find work if it was not for Uber”</t>
  </si>
  <si>
    <t>To what extent do you agree or disagree with the following?: “The flexibility provided by app-based work makes it easier to balance family and work responsibilities”</t>
  </si>
  <si>
    <t>I would start a small business</t>
  </si>
  <si>
    <t>I would start my own business</t>
  </si>
  <si>
    <t>I would struggle to find work</t>
  </si>
  <si>
    <t>I would look for a traditional full-time job</t>
  </si>
  <si>
    <t>I would find another freelance, app-based work, ‘gig economy’ or courier style job</t>
  </si>
  <si>
    <t>I would look for a traditional part-time job</t>
  </si>
  <si>
    <t>I would work in the informal economy</t>
  </si>
  <si>
    <t>I would turn to government support such as employment insurance</t>
  </si>
  <si>
    <t>If you did not drive on the Uber platform, what would you do?Select all that are relevant</t>
  </si>
  <si>
    <t>Nothing at all - I wouldn’t do work to replace my work with Uber</t>
  </si>
  <si>
    <t>Significantly less (over 50% less)</t>
  </si>
  <si>
    <t>Moderately less (25 - 50% less)</t>
  </si>
  <si>
    <t>A little less (0 - 25% less)</t>
  </si>
  <si>
    <t>Around the same</t>
  </si>
  <si>
    <t>A little more (0 - 25% more)</t>
  </si>
  <si>
    <t>Moderately more (25 - 50% more)</t>
  </si>
  <si>
    <t>Significantly more (over 50% more)</t>
  </si>
  <si>
    <t xml:space="preserve"> If the Uber app did not exist, how much do you think you would be likely to earn per week with your next best alternative?</t>
  </si>
  <si>
    <t>Nothing at all - I  wouldn’t do work to replace my work in the gig economy</t>
  </si>
  <si>
    <t xml:space="preserve"> And if the entire gig economy did not exist - in other words, you were not able to earn income through an app or online based platform -  how much do you think you would be likely to earn per week with your next best alternative?</t>
  </si>
  <si>
    <t>Fixed schedule but more consistent weekly earnings at 1% higher level than you do now.</t>
  </si>
  <si>
    <t>Flexibility to choose your own hours, but earning only the same amount per hour that you do now.</t>
  </si>
  <si>
    <t xml:space="preserve"> Imagine you had to choose between one of the following two options for your driving. Which would you prefer?  </t>
  </si>
  <si>
    <t>Fixed schedule but more consistent weekly earnings at 5% higher level than you do now.</t>
  </si>
  <si>
    <t>Fixed schedule but more consistent weekly earnings at 10% higher level than you do now.</t>
  </si>
  <si>
    <t>Fixed schedule but more consistent weekly earnings at 20% higher level than you do now.</t>
  </si>
  <si>
    <t>Fixed schedule but more consistent weekly earnings at 50% higher level than you do now.</t>
  </si>
  <si>
    <t xml:space="preserve"> “Driving using the Uber app is easier than other types of gig/informal work”</t>
  </si>
  <si>
    <t xml:space="preserve"> “I prefer Driving using the Uber app compared to when I was driving without a platform”</t>
  </si>
  <si>
    <t xml:space="preserve"> “Driving using the Uber app is more stable than other types of gig/informal work”</t>
  </si>
  <si>
    <t xml:space="preserve"> “Driving using the Uber app is more profitable than other types of gig/informal work”</t>
  </si>
  <si>
    <t>Neither agree or disagree</t>
  </si>
  <si>
    <t>Grid Summary: To what extent do you agree with the following statements?  </t>
  </si>
  <si>
    <t>To what extent do you agree with the following statements?  : “Driving using the Uber app is easier than other types of gig/informal work”</t>
  </si>
  <si>
    <t>To what extent do you agree with the following statements?  : “Driving using the Uber app is more profitable than other types of gig/informal work”</t>
  </si>
  <si>
    <t>To what extent do you agree with the following statements?  : “Driving using the Uber app is more stable than other types of gig/informal work”</t>
  </si>
  <si>
    <t>To what extent do you agree with the following statements?  : “I prefer Driving using the Uber app compared to when I was driving without a platform”</t>
  </si>
  <si>
    <t>More opportunities with Uber</t>
  </si>
  <si>
    <t>Higher earnings</t>
  </si>
  <si>
    <t>Less time waiting for customers</t>
  </si>
  <si>
    <t>More customers</t>
  </si>
  <si>
    <t>I feel safer</t>
  </si>
  <si>
    <t>Income stability</t>
  </si>
  <si>
    <t>Income security</t>
  </si>
  <si>
    <t>Bonuses or rewards</t>
  </si>
  <si>
    <t>Trip insurance</t>
  </si>
  <si>
    <t>N/A - there are not benefits</t>
  </si>
  <si>
    <t>Which of the following do you consider to be benefits of motorbikes being included on the Uber app for your business, compared to when they were not included on the Uber app?Select all that are relevant to you  </t>
  </si>
  <si>
    <t>Which of the following do you consider to be benefits of rickshaws being included on the Uber app for your business, compared to when they were not included on the Uber app?Select all that are relevant to you  </t>
  </si>
  <si>
    <t>Which of the following do you consider to be benefits of the switch you made from working as an unnamed driver to operating on the Uber app, if any? Select all that are relevant to you  </t>
  </si>
  <si>
    <t>BASE: Before driving with Uber, has driven as an unnamed driver</t>
  </si>
  <si>
    <t xml:space="preserve"> To what extent do you agree with the following statement?"I prefer driving using the Uber app compared to when I was driving without a platform."  </t>
  </si>
  <si>
    <t xml:space="preserve"> Compared to when you drove as an unnamed taxi driver, how has how much you earn in the average week changed as a result of now driving using the Uber app, if at all?  </t>
  </si>
  <si>
    <t>Full Results</t>
  </si>
  <si>
    <t>Amount</t>
  </si>
  <si>
    <t>Rate</t>
  </si>
  <si>
    <t>Just</t>
  </si>
  <si>
    <t>School</t>
  </si>
  <si>
    <t>Service</t>
  </si>
  <si>
    <t>Great</t>
  </si>
  <si>
    <t>Support</t>
  </si>
  <si>
    <t>आहे</t>
  </si>
  <si>
    <t>Airport</t>
  </si>
  <si>
    <t>Par</t>
  </si>
  <si>
    <t>Day</t>
  </si>
  <si>
    <t>Marketing</t>
  </si>
  <si>
    <t>Rider</t>
  </si>
  <si>
    <t>Car</t>
  </si>
  <si>
    <t>Part</t>
  </si>
  <si>
    <t>Years</t>
  </si>
  <si>
    <t>Vehicle</t>
  </si>
  <si>
    <t>उबर</t>
  </si>
  <si>
    <t>Bahut</t>
  </si>
  <si>
    <t>Order</t>
  </si>
  <si>
    <t>Full</t>
  </si>
  <si>
    <t>Good</t>
  </si>
  <si>
    <t>Will</t>
  </si>
  <si>
    <t>Experience</t>
  </si>
  <si>
    <t>Source</t>
  </si>
  <si>
    <t>Every</t>
  </si>
  <si>
    <t>Ride</t>
  </si>
  <si>
    <t>तर</t>
  </si>
  <si>
    <t>Kam</t>
  </si>
  <si>
    <t>हूं</t>
  </si>
  <si>
    <t>Need</t>
  </si>
  <si>
    <t>Home</t>
  </si>
  <si>
    <t>Best</t>
  </si>
  <si>
    <t>Thank</t>
  </si>
  <si>
    <t>Dont</t>
  </si>
  <si>
    <t>Love</t>
  </si>
  <si>
    <t>और</t>
  </si>
  <si>
    <t>नाही</t>
  </si>
  <si>
    <t>Giving</t>
  </si>
  <si>
    <t>Taking</t>
  </si>
  <si>
    <t>Job</t>
  </si>
  <si>
    <t>Say</t>
  </si>
  <si>
    <t>Happy</t>
  </si>
  <si>
    <t>Apps</t>
  </si>
  <si>
    <t>Know</t>
  </si>
  <si>
    <t>Earnings</t>
  </si>
  <si>
    <t>रेट</t>
  </si>
  <si>
    <t>ही</t>
  </si>
  <si>
    <t>Incentive</t>
  </si>
  <si>
    <t>Involves</t>
  </si>
  <si>
    <t>App</t>
  </si>
  <si>
    <t>Driving</t>
  </si>
  <si>
    <t>Life</t>
  </si>
  <si>
    <t>Nahi</t>
  </si>
  <si>
    <t>Bike</t>
  </si>
  <si>
    <t>Iam</t>
  </si>
  <si>
    <t>Even</t>
  </si>
  <si>
    <t>हे</t>
  </si>
  <si>
    <t>Business</t>
  </si>
  <si>
    <t>Thing</t>
  </si>
  <si>
    <t>Nice</t>
  </si>
  <si>
    <t>Like</t>
  </si>
  <si>
    <t>Better</t>
  </si>
  <si>
    <t>Increase</t>
  </si>
  <si>
    <t>Taxi</t>
  </si>
  <si>
    <t>Trip</t>
  </si>
  <si>
    <t>Make</t>
  </si>
  <si>
    <t>ॲप</t>
  </si>
  <si>
    <t>बहुत</t>
  </si>
  <si>
    <t>First</t>
  </si>
  <si>
    <t>Nothing</t>
  </si>
  <si>
    <t>Platform</t>
  </si>
  <si>
    <t>Much</t>
  </si>
  <si>
    <t>Aap</t>
  </si>
  <si>
    <t>Getting</t>
  </si>
  <si>
    <t>Customer</t>
  </si>
  <si>
    <t>Thats</t>
  </si>
  <si>
    <t>Rapido</t>
  </si>
  <si>
    <t>Fare</t>
  </si>
  <si>
    <t>Uber</t>
  </si>
  <si>
    <t>Earn</t>
  </si>
  <si>
    <t>Money</t>
  </si>
  <si>
    <t>Aur</t>
  </si>
  <si>
    <t>Company</t>
  </si>
  <si>
    <t>Want</t>
  </si>
  <si>
    <t>One</t>
  </si>
  <si>
    <t>Delivery</t>
  </si>
  <si>
    <t>Etc</t>
  </si>
  <si>
    <t>Maintenance</t>
  </si>
  <si>
    <t>Family</t>
  </si>
  <si>
    <t>Given</t>
  </si>
  <si>
    <t>Please</t>
  </si>
  <si>
    <t>Bhi</t>
  </si>
  <si>
    <t>Help</t>
  </si>
  <si>
    <t>Take</t>
  </si>
  <si>
    <t>एक</t>
  </si>
  <si>
    <t>Koi</t>
  </si>
  <si>
    <t>Another</t>
  </si>
  <si>
    <t>Rates</t>
  </si>
  <si>
    <t>Income</t>
  </si>
  <si>
    <t>Self</t>
  </si>
  <si>
    <t>Give</t>
  </si>
  <si>
    <t>Main</t>
  </si>
  <si>
    <t>Sir</t>
  </si>
  <si>
    <t>आप</t>
  </si>
  <si>
    <t>करते</t>
  </si>
  <si>
    <t>Last</t>
  </si>
  <si>
    <t>Online</t>
  </si>
  <si>
    <t>ऑटो</t>
  </si>
  <si>
    <t>Provide</t>
  </si>
  <si>
    <t>Thanks</t>
  </si>
  <si>
    <t>Per</t>
  </si>
  <si>
    <t>Mein</t>
  </si>
  <si>
    <t>Using</t>
  </si>
  <si>
    <t>का</t>
  </si>
  <si>
    <t>काम</t>
  </si>
  <si>
    <t>Bad</t>
  </si>
  <si>
    <t>Trips</t>
  </si>
  <si>
    <t>में</t>
  </si>
  <si>
    <t>Driver</t>
  </si>
  <si>
    <t>Work</t>
  </si>
  <si>
    <t>Price</t>
  </si>
  <si>
    <t>Mujhe</t>
  </si>
  <si>
    <t>Auto</t>
  </si>
  <si>
    <t>Waiting</t>
  </si>
  <si>
    <t>की</t>
  </si>
  <si>
    <t>Permanent</t>
  </si>
  <si>
    <t>Year</t>
  </si>
  <si>
    <t>से</t>
  </si>
  <si>
    <t>Time</t>
  </si>
  <si>
    <t>Earning</t>
  </si>
  <si>
    <t>Kilometre</t>
  </si>
  <si>
    <t>Nahin</t>
  </si>
  <si>
    <t>Jobs</t>
  </si>
  <si>
    <t>Commission</t>
  </si>
  <si>
    <t>Also</t>
  </si>
  <si>
    <t>Pls</t>
  </si>
  <si>
    <t>Right</t>
  </si>
  <si>
    <t>Opportunity</t>
  </si>
  <si>
    <t>Working</t>
  </si>
  <si>
    <t>Can</t>
  </si>
  <si>
    <t>Low</t>
  </si>
  <si>
    <t>के</t>
  </si>
  <si>
    <t>Office</t>
  </si>
  <si>
    <t>Think</t>
  </si>
  <si>
    <t>Ola</t>
  </si>
  <si>
    <t>कम</t>
  </si>
  <si>
    <t>Less</t>
  </si>
  <si>
    <t>Booking</t>
  </si>
  <si>
    <t>Extra</t>
  </si>
  <si>
    <t>Drive</t>
  </si>
  <si>
    <t>नहीं</t>
  </si>
  <si>
    <t>Customers</t>
  </si>
  <si>
    <t>People</t>
  </si>
  <si>
    <t>Available</t>
  </si>
  <si>
    <t>किराया</t>
  </si>
  <si>
    <t>Hard</t>
  </si>
  <si>
    <t>High</t>
  </si>
  <si>
    <t>Fair</t>
  </si>
  <si>
    <t>Karta</t>
  </si>
  <si>
    <t>है</t>
  </si>
  <si>
    <t>Get</t>
  </si>
  <si>
    <t>Hai</t>
  </si>
  <si>
    <t>Nhi</t>
  </si>
  <si>
    <t>भी</t>
  </si>
  <si>
    <t>Mai</t>
  </si>
  <si>
    <t>BASE: Bought their car by cash or debit/bank card</t>
  </si>
  <si>
    <t>BASE: Bought their car with cash or a credit/debit card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</si>
</sst>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8"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4" workbookViewId="0">
      <selection activeCell="K10" sqref="K10"/>
    </sheetView>
  </sheetViews>
  <sheetFormatPr defaultColWidth="11.453125" defaultRowHeight="14.5" x14ac:dyDescent="0.35"/>
  <sheetData>
    <row r="7" spans="6:12" ht="40" customHeight="1" x14ac:dyDescent="0.35">
      <c r="F7" s="25" t="s">
        <v>0</v>
      </c>
      <c r="G7" s="26"/>
      <c r="H7" s="26"/>
      <c r="I7" s="26"/>
      <c r="J7" s="26"/>
      <c r="K7" s="26"/>
      <c r="L7" s="26"/>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1167</v>
      </c>
    </row>
    <row r="14" spans="6:12" ht="18.5" x14ac:dyDescent="0.45">
      <c r="F14" s="2"/>
    </row>
    <row r="15" spans="6:12" ht="18.5" x14ac:dyDescent="0.45">
      <c r="F15" s="2"/>
    </row>
    <row r="16" spans="6:12" ht="18.5" x14ac:dyDescent="0.45">
      <c r="F16" s="2" t="s">
        <v>8</v>
      </c>
    </row>
    <row r="17" spans="6:13" ht="50.15"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92"/>
  <sheetViews>
    <sheetView showGridLines="0" workbookViewId="0"/>
  </sheetViews>
  <sheetFormatPr defaultColWidth="11.4531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"When looking for work, which of the following aspects are most important to you?Please select up to five.")</f>
        <v>When looking for work, which of the following aspects are most important to you?Please select up to five.</v>
      </c>
      <c r="E9" s="13" t="str">
        <f>HYPERLINK("#'Full Results'!A10", "10")</f>
        <v>10</v>
      </c>
      <c r="F9" t="s">
        <v>67</v>
      </c>
    </row>
    <row r="10" spans="3:6" x14ac:dyDescent="0.35">
      <c r="C10">
        <v>2</v>
      </c>
      <c r="D10" s="8" t="str">
        <f>HYPERLINK("#'Table 2'!A1", " Which of the following best describes the main vehicle you use to drive on the Uber app?")</f>
        <v xml:space="preserve"> Which of the following best describes the main vehicle you use to drive on the Uber app?</v>
      </c>
      <c r="E10" s="13" t="str">
        <f>HYPERLINK("#'Full Results'!A33", "33")</f>
        <v>33</v>
      </c>
      <c r="F10" t="s">
        <v>67</v>
      </c>
    </row>
    <row r="11" spans="3:6" x14ac:dyDescent="0.35">
      <c r="C11">
        <v>3</v>
      </c>
      <c r="D11" s="8" t="str">
        <f>HYPERLINK("#'Table 3'!A1", " How old is this vehicle?")</f>
        <v xml:space="preserve"> How old is this vehicle?</v>
      </c>
      <c r="E11" s="13" t="str">
        <f>HYPERLINK("#'Full Results'!A46", "46")</f>
        <v>46</v>
      </c>
      <c r="F11" t="s">
        <v>67</v>
      </c>
    </row>
    <row r="12" spans="3:6" x14ac:dyDescent="0.35">
      <c r="C12">
        <v>4</v>
      </c>
      <c r="D12" s="8" t="str">
        <f>HYPERLINK("#'Table 4'!A1", " How did you acquire this vehicle?")</f>
        <v xml:space="preserve"> How did you acquire this vehicle?</v>
      </c>
      <c r="E12" s="13" t="str">
        <f>HYPERLINK("#'Full Results'!A57", "57")</f>
        <v>57</v>
      </c>
      <c r="F12" t="s">
        <v>67</v>
      </c>
    </row>
    <row r="13" spans="3:6" x14ac:dyDescent="0.35">
      <c r="C13">
        <v>5</v>
      </c>
      <c r="D13" s="8" t="str">
        <f>HYPERLINK("#'Table 5'!A1", " Which of the following is true for you?")</f>
        <v xml:space="preserve"> Which of the following is true for you?</v>
      </c>
      <c r="E13" s="13" t="str">
        <f>HYPERLINK("#'Full Results'!A66", "66")</f>
        <v>66</v>
      </c>
      <c r="F13" t="s">
        <v>67</v>
      </c>
    </row>
    <row r="14" spans="3:6" x14ac:dyDescent="0.35">
      <c r="C14">
        <v>6</v>
      </c>
      <c r="D14" s="8" t="str">
        <f>HYPERLINK("#'Table 6'!A1", "  How much did it cost?")</f>
        <v xml:space="preserve">  How much did it cost?</v>
      </c>
      <c r="E14" s="13" t="str">
        <f>HYPERLINK("#'Full Results'!A73", "73")</f>
        <v>73</v>
      </c>
      <c r="F14" s="24" t="s">
        <v>609</v>
      </c>
    </row>
    <row r="15" spans="3:6" x14ac:dyDescent="0.35">
      <c r="C15">
        <v>7</v>
      </c>
      <c r="D15" s="8" t="str">
        <f>HYPERLINK("#'Table 7'!A1", " If you were to guess, how much would you get for this vehicle if you sold it now?")</f>
        <v xml:space="preserve"> If you were to guess, how much would you get for this vehicle if you sold it now?</v>
      </c>
      <c r="E15" s="13" t="str">
        <f>HYPERLINK("#'Full Results'!A84", "84")</f>
        <v>84</v>
      </c>
      <c r="F15" s="24" t="s">
        <v>609</v>
      </c>
    </row>
    <row r="16" spans="3:6" x14ac:dyDescent="0.35">
      <c r="C16">
        <v>8</v>
      </c>
      <c r="D16" s="8" t="str">
        <f>HYPERLINK("#'Table 8'!A1", " What is your monthly car or vehicle repayment?")</f>
        <v xml:space="preserve"> What is your monthly car or vehicle repayment?</v>
      </c>
      <c r="E16" s="13" t="str">
        <f>HYPERLINK("#'Full Results'!A95", "95")</f>
        <v>95</v>
      </c>
      <c r="F16" t="s">
        <v>123</v>
      </c>
    </row>
    <row r="17" spans="3:6" x14ac:dyDescent="0.35">
      <c r="C17">
        <v>9</v>
      </c>
      <c r="D17" s="8" t="str">
        <f>HYPERLINK("#'Table 9'!A1", " How much does it cost to lease your vehicle each month?")</f>
        <v xml:space="preserve"> How much does it cost to lease your vehicle each month?</v>
      </c>
      <c r="E17" s="13" t="str">
        <f>HYPERLINK("#'Full Results'!A106", "106")</f>
        <v>106</v>
      </c>
      <c r="F17" t="s">
        <v>132</v>
      </c>
    </row>
    <row r="18" spans="3:6" x14ac:dyDescent="0.35">
      <c r="C18">
        <v>10</v>
      </c>
      <c r="D18" s="8" t="str">
        <f>HYPERLINK("#'Table 10'!A1", " How much does it cost to insure your car each year?")</f>
        <v xml:space="preserve"> How much does it cost to insure your car each year?</v>
      </c>
      <c r="E18" s="13" t="str">
        <f>HYPERLINK("#'Full Results'!A117", "117")</f>
        <v>117</v>
      </c>
      <c r="F18" t="s">
        <v>141</v>
      </c>
    </row>
    <row r="19" spans="3:6" x14ac:dyDescent="0.35">
      <c r="C19">
        <v>11</v>
      </c>
      <c r="D19" s="8" t="str">
        <f>HYPERLINK("#'Table 11'!A1", " How much does it cost to keep the car clean each month?  ")</f>
        <v xml:space="preserve"> How much does it cost to keep the car clean each month?  </v>
      </c>
      <c r="E19" s="13" t="str">
        <f>HYPERLINK("#'Full Results'!A128", "128")</f>
        <v>128</v>
      </c>
      <c r="F19" t="s">
        <v>141</v>
      </c>
    </row>
    <row r="20" spans="3:6" x14ac:dyDescent="0.35">
      <c r="C20">
        <v>12</v>
      </c>
      <c r="D20" s="8" t="str">
        <f>HYPERLINK("#'Table 12'!A1", " How much on average have you paid to maintain / repair your car each month?")</f>
        <v xml:space="preserve"> How much on average have you paid to maintain / repair your car each month?</v>
      </c>
      <c r="E20" s="13" t="str">
        <f>HYPERLINK("#'Full Results'!A139", "139")</f>
        <v>139</v>
      </c>
      <c r="F20" t="s">
        <v>141</v>
      </c>
    </row>
    <row r="21" spans="3:6" x14ac:dyDescent="0.35">
      <c r="C21">
        <v>13</v>
      </c>
      <c r="D21" s="8" t="str">
        <f>HYPERLINK("#'Table 13'!A1", "  How much did it cost?")</f>
        <v xml:space="preserve">  How much did it cost?</v>
      </c>
      <c r="E21" s="13" t="str">
        <f>HYPERLINK("#'Full Results'!A150", "150")</f>
        <v>150</v>
      </c>
      <c r="F21" t="s">
        <v>162</v>
      </c>
    </row>
    <row r="22" spans="3:6" x14ac:dyDescent="0.35">
      <c r="C22">
        <v>14</v>
      </c>
      <c r="D22" s="8" t="str">
        <f>HYPERLINK("#'Table 14'!A1", " If you were to guess, how much would you get for this vehicle if you sold it now?")</f>
        <v xml:space="preserve"> If you were to guess, how much would you get for this vehicle if you sold it now?</v>
      </c>
      <c r="E22" s="13" t="str">
        <f>HYPERLINK("#'Full Results'!A161", "161")</f>
        <v>161</v>
      </c>
      <c r="F22" t="s">
        <v>162</v>
      </c>
    </row>
    <row r="23" spans="3:6" x14ac:dyDescent="0.35">
      <c r="C23">
        <v>15</v>
      </c>
      <c r="D23" s="8" t="str">
        <f>HYPERLINK("#'Table 15'!A1", "  How much did it cost?")</f>
        <v xml:space="preserve">  How much did it cost?</v>
      </c>
      <c r="E23" s="13" t="str">
        <f>HYPERLINK("#'Full Results'!A172", "172")</f>
        <v>172</v>
      </c>
      <c r="F23" t="s">
        <v>174</v>
      </c>
    </row>
    <row r="24" spans="3:6" x14ac:dyDescent="0.35">
      <c r="C24">
        <v>16</v>
      </c>
      <c r="D24" s="8" t="str">
        <f>HYPERLINK("#'Table 16'!A1", " If you were to guess, how much would you get for this vehicle if you sold it now?")</f>
        <v xml:space="preserve"> If you were to guess, how much would you get for this vehicle if you sold it now?</v>
      </c>
      <c r="E24" s="13" t="str">
        <f>HYPERLINK("#'Full Results'!A183", "183")</f>
        <v>183</v>
      </c>
      <c r="F24" t="s">
        <v>174</v>
      </c>
    </row>
    <row r="25" spans="3:6" x14ac:dyDescent="0.35">
      <c r="C25">
        <v>17</v>
      </c>
      <c r="D25" s="8" t="str">
        <f>HYPERLINK("#'Table 17'!A1", " What is your monthly rickshaw or motorbike repayment?")</f>
        <v xml:space="preserve"> What is your monthly rickshaw or motorbike repayment?</v>
      </c>
      <c r="E25" s="13" t="str">
        <f>HYPERLINK("#'Full Results'!A195", "195")</f>
        <v>195</v>
      </c>
      <c r="F25" t="s">
        <v>191</v>
      </c>
    </row>
    <row r="26" spans="3:6" x14ac:dyDescent="0.35">
      <c r="C26">
        <v>18</v>
      </c>
      <c r="D26" s="8" t="str">
        <f>HYPERLINK("#'Table 18'!A1", " How much does it cost to lease your vehicle each month?  ")</f>
        <v xml:space="preserve"> How much does it cost to lease your vehicle each month?  </v>
      </c>
      <c r="E26" s="13" t="str">
        <f>HYPERLINK("#'Full Results'!A207", "207")</f>
        <v>207</v>
      </c>
      <c r="F26" t="s">
        <v>198</v>
      </c>
    </row>
    <row r="27" spans="3:6" x14ac:dyDescent="0.35">
      <c r="C27">
        <v>19</v>
      </c>
      <c r="D27" s="8" t="str">
        <f>HYPERLINK("#'Table 19'!A1", " How much does it cost to insure your rickshaw each year?")</f>
        <v xml:space="preserve"> How much does it cost to insure your rickshaw each year?</v>
      </c>
      <c r="E27" s="13" t="str">
        <f>HYPERLINK("#'Full Results'!A218", "218")</f>
        <v>218</v>
      </c>
      <c r="F27" t="s">
        <v>207</v>
      </c>
    </row>
    <row r="28" spans="3:6" x14ac:dyDescent="0.35">
      <c r="C28">
        <v>20</v>
      </c>
      <c r="D28" s="8" t="str">
        <f>HYPERLINK("#'Table 20'!A1", " How much does it cost to insure your motorbike each year?")</f>
        <v xml:space="preserve"> How much does it cost to insure your motorbike each year?</v>
      </c>
      <c r="E28" s="13" t="str">
        <f>HYPERLINK("#'Full Results'!A229", "229")</f>
        <v>229</v>
      </c>
      <c r="F28" t="s">
        <v>212</v>
      </c>
    </row>
    <row r="29" spans="3:6" x14ac:dyDescent="0.35">
      <c r="C29">
        <v>21</v>
      </c>
      <c r="D29" s="8" t="str">
        <f>HYPERLINK("#'Table 21'!A1", " How much does it cost to keep the rickshaw or motorbike clean each month?")</f>
        <v xml:space="preserve"> How much does it cost to keep the rickshaw or motorbike clean each month?</v>
      </c>
      <c r="E29" s="13" t="str">
        <f>HYPERLINK("#'Full Results'!A240", "240")</f>
        <v>240</v>
      </c>
      <c r="F29" t="s">
        <v>218</v>
      </c>
    </row>
    <row r="30" spans="3:6" x14ac:dyDescent="0.35">
      <c r="C30">
        <v>22</v>
      </c>
      <c r="D30" s="8" t="str">
        <f>HYPERLINK("#'Table 22'!A1", " How much on average have you paid to maintain / repair your rickshaw or motorbike each year?")</f>
        <v xml:space="preserve"> How much on average have you paid to maintain / repair your rickshaw or motorbike each year?</v>
      </c>
      <c r="E30" s="13" t="str">
        <f>HYPERLINK("#'Full Results'!A251", "251")</f>
        <v>251</v>
      </c>
      <c r="F30" t="s">
        <v>218</v>
      </c>
    </row>
    <row r="31" spans="3:6" x14ac:dyDescent="0.35">
      <c r="C31">
        <v>23</v>
      </c>
      <c r="D31" s="8" t="str">
        <f>HYPERLINK("#'Table 23'!A1", " Did you spend more or less when purchasing your vehicle so you could drive using the Uber app?")</f>
        <v xml:space="preserve"> Did you spend more or less when purchasing your vehicle so you could drive using the Uber app?</v>
      </c>
      <c r="E31" s="13" t="str">
        <f>HYPERLINK("#'Full Results'!A262", "262")</f>
        <v>262</v>
      </c>
      <c r="F31" t="s">
        <v>228</v>
      </c>
    </row>
    <row r="32" spans="3:6" x14ac:dyDescent="0.35">
      <c r="C32">
        <v>24</v>
      </c>
      <c r="D32" s="8" t="str">
        <f>HYPERLINK("#'Table 24'!A1", " How much less did you spend on your vehicle so you could drive using the Uber app? ")</f>
        <v xml:space="preserve"> How much less did you spend on your vehicle so you could drive using the Uber app? </v>
      </c>
      <c r="E32" s="13" t="str">
        <f>HYPERLINK("#'Full Results'!A269", "269")</f>
        <v>269</v>
      </c>
      <c r="F32" t="s">
        <v>235</v>
      </c>
    </row>
    <row r="33" spans="3:6" x14ac:dyDescent="0.35">
      <c r="C33">
        <v>25</v>
      </c>
      <c r="D33" s="8" t="str">
        <f>HYPERLINK("#'Table 25'!A1", " How much more did you spend on your vehicle so you could drive using the Uber app? ")</f>
        <v xml:space="preserve"> How much more did you spend on your vehicle so you could drive using the Uber app? </v>
      </c>
      <c r="E33" s="13" t="str">
        <f>HYPERLINK("#'Full Results'!A278", "278")</f>
        <v>278</v>
      </c>
      <c r="F33" t="s">
        <v>242</v>
      </c>
    </row>
    <row r="34" spans="3:6" x14ac:dyDescent="0.35">
      <c r="C34">
        <v>26</v>
      </c>
      <c r="D34" s="8" t="str">
        <f>HYPERLINK("#'Table 26'!A1", "In the past, when your car has required servicing, have you been to/done any of the following? Select all that apply")</f>
        <v>In the past, when your car has required servicing, have you been to/done any of the following? Select all that apply</v>
      </c>
      <c r="E34" s="13" t="str">
        <f>HYPERLINK("#'Full Results'!A287", "287")</f>
        <v>287</v>
      </c>
      <c r="F34" t="s">
        <v>67</v>
      </c>
    </row>
    <row r="35" spans="3:6" x14ac:dyDescent="0.35">
      <c r="C35">
        <v>27</v>
      </c>
      <c r="D35" s="8" t="str">
        <f>HYPERLINK("#'Table 27'!A1", " How long have you been driving with the Uber app?")</f>
        <v xml:space="preserve"> How long have you been driving with the Uber app?</v>
      </c>
      <c r="E35" s="13" t="str">
        <f>HYPERLINK("#'Full Results'!A296", "296")</f>
        <v>296</v>
      </c>
      <c r="F35" t="s">
        <v>67</v>
      </c>
    </row>
    <row r="36" spans="3:6" x14ac:dyDescent="0.35">
      <c r="C36">
        <v>28</v>
      </c>
      <c r="D36" s="8" t="str">
        <f>HYPERLINK("#'Table 28'!A1", " How positively or negatively do you view the Uber Driver app?  ")</f>
        <v xml:space="preserve"> How positively or negatively do you view the Uber Driver app?  </v>
      </c>
      <c r="E36" s="13" t="str">
        <f>HYPERLINK("#'Full Results'!A309", "309")</f>
        <v>309</v>
      </c>
      <c r="F36" t="s">
        <v>67</v>
      </c>
    </row>
    <row r="37" spans="3:6" x14ac:dyDescent="0.35">
      <c r="C37">
        <v>29</v>
      </c>
      <c r="D37" s="8" t="str">
        <f>HYPERLINK("#'Table 29'!A1", " How would you have defined yourself before choosing to drive with the Uber app?  ")</f>
        <v xml:space="preserve"> How would you have defined yourself before choosing to drive with the Uber app?  </v>
      </c>
      <c r="E37" s="13" t="str">
        <f>HYPERLINK("#'Full Results'!A318", "318")</f>
        <v>318</v>
      </c>
      <c r="F37" t="s">
        <v>67</v>
      </c>
    </row>
    <row r="38" spans="3:6" x14ac:dyDescent="0.35">
      <c r="C38">
        <v>30</v>
      </c>
      <c r="D38" s="8" t="str">
        <f>HYPERLINK("#'Table 30'!A1", " How many hours per week, on average, do you spend logged into the Uber Driver app?")</f>
        <v xml:space="preserve"> How many hours per week, on average, do you spend logged into the Uber Driver app?</v>
      </c>
      <c r="E38" s="13" t="str">
        <f>HYPERLINK("#'Full Results'!A331", "331")</f>
        <v>331</v>
      </c>
      <c r="F38" t="s">
        <v>67</v>
      </c>
    </row>
    <row r="39" spans="3:6" x14ac:dyDescent="0.35">
      <c r="C39">
        <v>31</v>
      </c>
      <c r="D39" s="8" t="str">
        <f>HYPERLINK("#'Table 31'!A1", " And how many hours per week, on average, do you spend driving passengers on the Uber app? (by this, we mean the time from when you first accept a ride to when you drop-off a passenger).  ")</f>
        <v xml:space="preserve"> And how many hours per week, on average, do you spend driving passengers on the Uber app? (by this, we mean the time from when you first accept a ride to when you drop-off a passenger).  </v>
      </c>
      <c r="E39" s="13" t="str">
        <f>HYPERLINK("#'Full Results'!A343", "343")</f>
        <v>343</v>
      </c>
      <c r="F39" t="s">
        <v>67</v>
      </c>
    </row>
    <row r="40" spans="3:6" x14ac:dyDescent="0.35">
      <c r="C40">
        <v>32</v>
      </c>
      <c r="D40" s="8" t="str">
        <f>HYPERLINK("#'Table 32'!A1", " Thinking about your personal income, rather than your household income, is operating on the Uber app…  ")</f>
        <v xml:space="preserve"> Thinking about your personal income, rather than your household income, is operating on the Uber app…  </v>
      </c>
      <c r="E40" s="13" t="str">
        <f>HYPERLINK("#'Full Results'!A355", "355")</f>
        <v>355</v>
      </c>
      <c r="F40" t="s">
        <v>67</v>
      </c>
    </row>
    <row r="41" spans="3:6" x14ac:dyDescent="0.35">
      <c r="C41">
        <v>33</v>
      </c>
      <c r="D41" s="8" t="str">
        <f>HYPERLINK("#'Table 33'!A1", " Which of the following best describes how often during the year you operate on the Uber app?  ")</f>
        <v xml:space="preserve"> Which of the following best describes how often during the year you operate on the Uber app?  </v>
      </c>
      <c r="E41" s="13" t="str">
        <f>HYPERLINK("#'Full Results'!A364", "364")</f>
        <v>364</v>
      </c>
      <c r="F41" t="s">
        <v>67</v>
      </c>
    </row>
    <row r="42" spans="3:6" x14ac:dyDescent="0.35">
      <c r="C42">
        <v>34</v>
      </c>
      <c r="D42" s="8" t="str">
        <f>HYPERLINK("#'Table 34'!A1", " Is Uber the first app you have received earnings through?  ")</f>
        <v xml:space="preserve"> Is Uber the first app you have received earnings through?  </v>
      </c>
      <c r="E42" s="13" t="str">
        <f>HYPERLINK("#'Full Results'!A371", "371")</f>
        <v>371</v>
      </c>
      <c r="F42" t="s">
        <v>67</v>
      </c>
    </row>
    <row r="43" spans="3:6" x14ac:dyDescent="0.35">
      <c r="C43">
        <v>35</v>
      </c>
      <c r="D43" s="8" t="str">
        <f>HYPERLINK("#'Table 35'!A1", " Before driving with the Uber app, have you ever worked as an unnamed driver (with no online platform or app)?   ")</f>
        <v xml:space="preserve"> Before driving with the Uber app, have you ever worked as an unnamed driver (with no online platform or app)?   </v>
      </c>
      <c r="E43" s="13" t="str">
        <f>HYPERLINK("#'Full Results'!A377", "377")</f>
        <v>377</v>
      </c>
      <c r="F43" t="s">
        <v>67</v>
      </c>
    </row>
    <row r="44" spans="3:6" x14ac:dyDescent="0.35">
      <c r="C44">
        <v>36</v>
      </c>
      <c r="D44" s="8" t="str">
        <f>HYPERLINK("#'Table 36'!A1", " Do you receive earnings through any other apps besides Uber?  ")</f>
        <v xml:space="preserve"> Do you receive earnings through any other apps besides Uber?  </v>
      </c>
      <c r="E44" s="13" t="str">
        <f>HYPERLINK("#'Full Results'!A383", "383")</f>
        <v>383</v>
      </c>
      <c r="F44" t="s">
        <v>67</v>
      </c>
    </row>
    <row r="45" spans="3:6" x14ac:dyDescent="0.35">
      <c r="C45">
        <v>37</v>
      </c>
      <c r="D45" s="8" t="str">
        <f>HYPERLINK("#'Table 37'!A1", "What other responsibilities do you combine with your app-based work, if any? Please select all that apply.  ")</f>
        <v>What other responsibilities do you combine with your app-based work, if any? Please select all that apply.  </v>
      </c>
      <c r="E45" s="13" t="str">
        <f>HYPERLINK("#'Full Results'!A389", "389")</f>
        <v>389</v>
      </c>
      <c r="F45" t="s">
        <v>67</v>
      </c>
    </row>
    <row r="46" spans="3:6" x14ac:dyDescent="0.35">
      <c r="C46">
        <v>38</v>
      </c>
      <c r="D46" s="8" t="str">
        <f>HYPERLINK("#'Table 38'!A1", " You said you are also engaged in full or part-time work, in addition to operating on the Uber app. What kind of work is it? If you have more than one job in addition to operating on the Uber app, think of the job that you earn the most from, in ...")</f>
        <v xml:space="preserve"> You said you are also engaged in full or part-time work, in addition to operating on the Uber app. What kind of work is it? If you have more than one job in addition to operating on the Uber app, think of the job that you earn the most from, in ...</v>
      </c>
      <c r="E46" s="13" t="str">
        <f>HYPERLINK("#'Full Results'!A402", "402")</f>
        <v>402</v>
      </c>
      <c r="F46" t="s">
        <v>306</v>
      </c>
    </row>
    <row r="47" spans="3:6" x14ac:dyDescent="0.35">
      <c r="C47">
        <v>39</v>
      </c>
      <c r="D47" s="8" t="str">
        <f>HYPERLINK("#'Table 39'!A1", "Grid Summary: You said that at one point you emigrated to the large city you currently live in. Are any of the following true for you?")</f>
        <v>Grid Summary: You said that at one point you emigrated to the large city you currently live in. Are any of the following true for you?</v>
      </c>
      <c r="E47" s="7"/>
      <c r="F47" t="s">
        <v>314</v>
      </c>
    </row>
    <row r="48" spans="3:6" x14ac:dyDescent="0.35">
      <c r="C48">
        <v>40</v>
      </c>
      <c r="D48" s="8" t="str">
        <f>HYPERLINK("#'Table 40'!A1", "You said that at one point you emigrated to the large city you currently live in. Are any of the following true for you?: “I moved to my city to be able to work drive on the Uber app”")</f>
        <v>You said that at one point you emigrated to the large city you currently live in. Are any of the following true for you?: “I moved to my city to be able to work drive on the Uber app”</v>
      </c>
      <c r="E48" s="13" t="str">
        <f>HYPERLINK("#'Full Results'!A409", "409")</f>
        <v>409</v>
      </c>
      <c r="F48" t="s">
        <v>314</v>
      </c>
    </row>
    <row r="49" spans="3:6" x14ac:dyDescent="0.35">
      <c r="C49">
        <v>41</v>
      </c>
      <c r="D49" s="8" t="str">
        <f>HYPERLINK("#'Table 41'!A1", "You said that at one point you emigrated to the large city you currently live in. Are any of the following true for you?: “The Uber app has provided me with my first formal footing working in a big city”")</f>
        <v>You said that at one point you emigrated to the large city you currently live in. Are any of the following true for you?: “The Uber app has provided me with my first formal footing working in a big city”</v>
      </c>
      <c r="E49" s="13" t="str">
        <f>HYPERLINK("#'Full Results'!A415", "415")</f>
        <v>415</v>
      </c>
      <c r="F49" t="s">
        <v>314</v>
      </c>
    </row>
    <row r="50" spans="3:6" x14ac:dyDescent="0.35">
      <c r="C50">
        <v>42</v>
      </c>
      <c r="D50" s="8" t="str">
        <f>HYPERLINK("#'Table 42'!A1", "You said that at one point you emigrated to the large city you currently live in. Are any of the following true for you?: “Working on the Uber app has given me more opportunities than I would have had where I grew up”")</f>
        <v>You said that at one point you emigrated to the large city you currently live in. Are any of the following true for you?: “Working on the Uber app has given me more opportunities than I would have had where I grew up”</v>
      </c>
      <c r="E50" s="13" t="str">
        <f>HYPERLINK("#'Full Results'!A421", "421")</f>
        <v>421</v>
      </c>
      <c r="F50" t="s">
        <v>314</v>
      </c>
    </row>
    <row r="51" spans="3:6" x14ac:dyDescent="0.35">
      <c r="C51">
        <v>43</v>
      </c>
      <c r="D51" s="8" t="str">
        <f>HYPERLINK("#'Table 43'!A1", "You said that at one point you emigrated to the large city you currently live in. Are any of the following true for you?: “I earn more working on the Uber app in the city I currently live in than the work I would have found where I grew up”")</f>
        <v>You said that at one point you emigrated to the large city you currently live in. Are any of the following true for you?: “I earn more working on the Uber app in the city I currently live in than the work I would have found where I grew up”</v>
      </c>
      <c r="E51" s="13" t="str">
        <f>HYPERLINK("#'Full Results'!A427", "427")</f>
        <v>427</v>
      </c>
      <c r="F51" t="s">
        <v>314</v>
      </c>
    </row>
    <row r="52" spans="3:6" x14ac:dyDescent="0.35">
      <c r="C52">
        <v>44</v>
      </c>
      <c r="D52" s="8" t="str">
        <f>HYPERLINK("#'Table 44'!A1", "Which of the following, if any, have you experienced driving with the Uber app, if any?Please select all that apply.  ")</f>
        <v>Which of the following, if any, have you experienced driving with the Uber app, if any?Please select all that apply.  </v>
      </c>
      <c r="E52" s="13" t="str">
        <f>HYPERLINK("#'Full Results'!A433", "433")</f>
        <v>433</v>
      </c>
      <c r="F52" t="s">
        <v>67</v>
      </c>
    </row>
    <row r="53" spans="3:6" x14ac:dyDescent="0.35">
      <c r="C53">
        <v>45</v>
      </c>
      <c r="D53" s="8" t="str">
        <f>HYPERLINK("#'Table 45'!A1", " Overall, how satisfied are you with your experience using the Uber app?")</f>
        <v xml:space="preserve"> Overall, how satisfied are you with your experience using the Uber app?</v>
      </c>
      <c r="E53" s="13" t="str">
        <f>HYPERLINK("#'Full Results'!A449", "449")</f>
        <v>449</v>
      </c>
      <c r="F53" t="s">
        <v>67</v>
      </c>
    </row>
    <row r="54" spans="3:6" x14ac:dyDescent="0.35">
      <c r="C54">
        <v>46</v>
      </c>
      <c r="D54" s="8" t="str">
        <f>HYPERLINK("#'Table 46'!A1", " Overall, how satisfied are you with your income earning opportunities on the Uber app?")</f>
        <v xml:space="preserve"> Overall, how satisfied are you with your income earning opportunities on the Uber app?</v>
      </c>
      <c r="E54" s="13" t="str">
        <f>HYPERLINK("#'Full Results'!A461", "461")</f>
        <v>461</v>
      </c>
      <c r="F54" t="s">
        <v>67</v>
      </c>
    </row>
    <row r="55" spans="3:6" x14ac:dyDescent="0.35">
      <c r="C55">
        <v>47</v>
      </c>
      <c r="D55" s="8" t="str">
        <f>HYPERLINK("#'Table 47'!A1", "Grid Summary: Which of the following safety features available on the Uber app have you heard about and how have they impacted your driving experience?  ")</f>
        <v>Grid Summary: Which of the following safety features available on the Uber app have you heard about and how have they impacted your driving experience?  </v>
      </c>
      <c r="E55" s="7"/>
      <c r="F55" t="s">
        <v>67</v>
      </c>
    </row>
    <row r="56" spans="3:6" x14ac:dyDescent="0.35">
      <c r="C56">
        <v>48</v>
      </c>
      <c r="D56" s="8" t="str">
        <f>HYPERLINK("#'Table 48'!A1", "Which of the following safety features available on the Uber app have you heard about and how have they impacted your driving experience?  : GPS tracking")</f>
        <v>Which of the following safety features available on the Uber app have you heard about and how have they impacted your driving experience?  : GPS tracking</v>
      </c>
      <c r="E56" s="13" t="str">
        <f>HYPERLINK("#'Full Results'!A473", "473")</f>
        <v>473</v>
      </c>
      <c r="F56" t="s">
        <v>67</v>
      </c>
    </row>
    <row r="57" spans="3:6" x14ac:dyDescent="0.35">
      <c r="C57">
        <v>49</v>
      </c>
      <c r="D57" s="8" t="str">
        <f>HYPERLINK("#'Table 49'!A1", "Which of the following safety features available on the Uber app have you heard about and how have they impacted your driving experience?  : 2-way ratings")</f>
        <v>Which of the following safety features available on the Uber app have you heard about and how have they impacted your driving experience?  : 2-way ratings</v>
      </c>
      <c r="E57" s="13" t="str">
        <f>HYPERLINK("#'Full Results'!A481", "481")</f>
        <v>481</v>
      </c>
      <c r="F57" t="s">
        <v>67</v>
      </c>
    </row>
    <row r="58" spans="3:6" x14ac:dyDescent="0.35">
      <c r="C58">
        <v>50</v>
      </c>
      <c r="D58" s="8" t="str">
        <f>HYPERLINK("#'Table 50'!A1", "Which of the following safety features available on the Uber app have you heard about and how have they impacted your driving experience?  : “Share my ride” where friends and family can follow your route")</f>
        <v>Which of the following safety features available on the Uber app have you heard about and how have they impacted your driving experience?  : “Share my ride” where friends and family can follow your route</v>
      </c>
      <c r="E58" s="13" t="str">
        <f>HYPERLINK("#'Full Results'!A489", "489")</f>
        <v>489</v>
      </c>
      <c r="F58" t="s">
        <v>67</v>
      </c>
    </row>
    <row r="59" spans="3:6" x14ac:dyDescent="0.35">
      <c r="C59">
        <v>51</v>
      </c>
      <c r="D59" s="8" t="str">
        <f>HYPERLINK("#'Table 51'!A1", "Which of the following safety features available on the Uber app have you heard about and how have they impacted your driving experience?  : Safety Line / Emergency assistance button (Medical, Security &amp; Tow Truck)")</f>
        <v>Which of the following safety features available on the Uber app have you heard about and how have they impacted your driving experience?  : Safety Line / Emergency assistance button (Medical, Security &amp; Tow Truck)</v>
      </c>
      <c r="E59" s="13" t="str">
        <f>HYPERLINK("#'Full Results'!A497", "497")</f>
        <v>497</v>
      </c>
      <c r="F59" t="s">
        <v>67</v>
      </c>
    </row>
    <row r="60" spans="3:6" x14ac:dyDescent="0.35">
      <c r="C60">
        <v>52</v>
      </c>
      <c r="D60" s="8" t="str">
        <f>HYPERLINK("#'Table 52'!A1", "Which of the following safety features available on the Uber app have you heard about and how have they impacted your driving experience?  : Audio recording")</f>
        <v>Which of the following safety features available on the Uber app have you heard about and how have they impacted your driving experience?  : Audio recording</v>
      </c>
      <c r="E60" s="13" t="str">
        <f>HYPERLINK("#'Full Results'!A505", "505")</f>
        <v>505</v>
      </c>
      <c r="F60" t="s">
        <v>67</v>
      </c>
    </row>
    <row r="61" spans="3:6" x14ac:dyDescent="0.35">
      <c r="C61">
        <v>53</v>
      </c>
      <c r="D61" s="8" t="str">
        <f>HYPERLINK("#'Table 53'!A1", "Which of the following safety features available on the Uber app have you heard about and how have they impacted your driving experience?  : Ridecheck that flags trip irregularities")</f>
        <v>Which of the following safety features available on the Uber app have you heard about and how have they impacted your driving experience?  : Ridecheck that flags trip irregularities</v>
      </c>
      <c r="E61" s="13" t="str">
        <f>HYPERLINK("#'Full Results'!A513", "513")</f>
        <v>513</v>
      </c>
      <c r="F61" t="s">
        <v>67</v>
      </c>
    </row>
    <row r="62" spans="3:6" x14ac:dyDescent="0.35">
      <c r="C62">
        <v>54</v>
      </c>
      <c r="D62" s="8" t="str">
        <f>HYPERLINK("#'Table 54'!A1", "Which of the following safety features available on the Uber app have you heard about and how have they impacted your driving experience?  : Trusted Contacts")</f>
        <v>Which of the following safety features available on the Uber app have you heard about and how have they impacted your driving experience?  : Trusted Contacts</v>
      </c>
      <c r="E62" s="13" t="str">
        <f>HYPERLINK("#'Full Results'!A521", "521")</f>
        <v>521</v>
      </c>
      <c r="F62" t="s">
        <v>67</v>
      </c>
    </row>
    <row r="63" spans="3:6" x14ac:dyDescent="0.35">
      <c r="C63">
        <v>55</v>
      </c>
      <c r="D63" s="8" t="str">
        <f>HYPERLINK("#'Table 55'!A1", "Grid Summary: To what extent do you agree or disagree with the following?")</f>
        <v>Grid Summary: To what extent do you agree or disagree with the following?</v>
      </c>
      <c r="E63" s="7"/>
      <c r="F63" t="s">
        <v>357</v>
      </c>
    </row>
    <row r="64" spans="3:6" x14ac:dyDescent="0.35">
      <c r="C64">
        <v>56</v>
      </c>
      <c r="D64" s="8" t="str">
        <f>HYPERLINK("#'Table 56'!A1", "To what extent do you agree or disagree with the following?: “Apps like Uber provide people with a financial cushion when the economy is struggling”")</f>
        <v>To what extent do you agree or disagree with the following?: “Apps like Uber provide people with a financial cushion when the economy is struggling”</v>
      </c>
      <c r="E64" s="13" t="str">
        <f>HYPERLINK("#'Full Results'!A529", "529")</f>
        <v>529</v>
      </c>
      <c r="F64" t="s">
        <v>357</v>
      </c>
    </row>
    <row r="65" spans="3:6" x14ac:dyDescent="0.35">
      <c r="C65">
        <v>57</v>
      </c>
      <c r="D65" s="8" t="str">
        <f>HYPERLINK("#'Table 57'!A1", "To what extent do you agree or disagree with the following?: “Apps like Uber are a good way to earn money when you are looking for jobs”")</f>
        <v>To what extent do you agree or disagree with the following?: “Apps like Uber are a good way to earn money when you are looking for jobs”</v>
      </c>
      <c r="E65" s="13" t="str">
        <f>HYPERLINK("#'Full Results'!A541", "541")</f>
        <v>541</v>
      </c>
      <c r="F65" t="s">
        <v>357</v>
      </c>
    </row>
    <row r="66" spans="3:6" x14ac:dyDescent="0.35">
      <c r="C66">
        <v>58</v>
      </c>
      <c r="D66" s="8" t="str">
        <f>HYPERLINK("#'Table 58'!A1", "To what extent do you agree or disagree with the following?: “My earnings through the Uber app have made me feel more financially secure”")</f>
        <v>To what extent do you agree or disagree with the following?: “My earnings through the Uber app have made me feel more financially secure”</v>
      </c>
      <c r="E66" s="13" t="str">
        <f>HYPERLINK("#'Full Results'!A553", "553")</f>
        <v>553</v>
      </c>
      <c r="F66" t="s">
        <v>357</v>
      </c>
    </row>
    <row r="67" spans="3:6" x14ac:dyDescent="0.35">
      <c r="C67">
        <v>59</v>
      </c>
      <c r="D67" s="8" t="str">
        <f>HYPERLINK("#'Table 59'!A1", "To what extent do you agree or disagree with the following?: “Driving using the Uber app has helped me deal with inflation and rising costs of goods and services.”")</f>
        <v>To what extent do you agree or disagree with the following?: “Driving using the Uber app has helped me deal with inflation and rising costs of goods and services.”</v>
      </c>
      <c r="E67" s="13" t="str">
        <f>HYPERLINK("#'Full Results'!A565", "565")</f>
        <v>565</v>
      </c>
      <c r="F67" t="s">
        <v>357</v>
      </c>
    </row>
    <row r="68" spans="3:6" x14ac:dyDescent="0.35">
      <c r="C68">
        <v>60</v>
      </c>
      <c r="D68" s="8" t="str">
        <f>HYPERLINK("#'Table 60'!A1", "To what extent do you agree or disagree with the following?: “Driving using the Uber app provides significantly less flexibility than my past work”")</f>
        <v>To what extent do you agree or disagree with the following?: “Driving using the Uber app provides significantly less flexibility than my past work”</v>
      </c>
      <c r="E68" s="13" t="str">
        <f>HYPERLINK("#'Full Results'!A577", "577")</f>
        <v>577</v>
      </c>
      <c r="F68" t="s">
        <v>357</v>
      </c>
    </row>
    <row r="69" spans="3:6" x14ac:dyDescent="0.35">
      <c r="C69">
        <v>61</v>
      </c>
      <c r="D69" s="8" t="str">
        <f>HYPERLINK("#'Table 61'!A1", "Grid Summary: To what extent do you agree or disagree with the following?")</f>
        <v>Grid Summary: To what extent do you agree or disagree with the following?</v>
      </c>
      <c r="E69" s="7"/>
      <c r="F69" t="s">
        <v>357</v>
      </c>
    </row>
    <row r="70" spans="3:6" x14ac:dyDescent="0.35">
      <c r="C70">
        <v>62</v>
      </c>
      <c r="D70" s="8" t="str">
        <f>HYPERLINK("#'Table 62'!A1", "To what extent do you agree or disagree with the following?: “I earn as much or more from operating on driving through the Uber app as from other or past jobs”")</f>
        <v>To what extent do you agree or disagree with the following?: “I earn as much or more from operating on driving through the Uber app as from other or past jobs”</v>
      </c>
      <c r="E70" s="13" t="str">
        <f>HYPERLINK("#'Full Results'!A589", "589")</f>
        <v>589</v>
      </c>
      <c r="F70" t="s">
        <v>357</v>
      </c>
    </row>
    <row r="71" spans="3:6" x14ac:dyDescent="0.35">
      <c r="C71">
        <v>63</v>
      </c>
      <c r="D71" s="8" t="str">
        <f>HYPERLINK("#'Table 63'!A1", "To what extent do you agree or disagree with the following?: “I take pride in driving using the Uber app”")</f>
        <v>To what extent do you agree or disagree with the following?: “I take pride in driving using the Uber app”</v>
      </c>
      <c r="E71" s="13" t="str">
        <f>HYPERLINK("#'Full Results'!A601", "601")</f>
        <v>601</v>
      </c>
      <c r="F71" t="s">
        <v>357</v>
      </c>
    </row>
    <row r="72" spans="3:6" x14ac:dyDescent="0.35">
      <c r="C72">
        <v>64</v>
      </c>
      <c r="D72" s="8" t="str">
        <f>HYPERLINK("#'Table 64'!A1", "To what extent do you agree or disagree with the following?: “I now have more opportunities available to me that I did not have before driving using the Uber app”")</f>
        <v>To what extent do you agree or disagree with the following?: “I now have more opportunities available to me that I did not have before driving using the Uber app”</v>
      </c>
      <c r="E72" s="13" t="str">
        <f>HYPERLINK("#'Full Results'!A613", "613")</f>
        <v>613</v>
      </c>
      <c r="F72" t="s">
        <v>357</v>
      </c>
    </row>
    <row r="73" spans="3:6" x14ac:dyDescent="0.35">
      <c r="C73">
        <v>65</v>
      </c>
      <c r="D73" s="8" t="str">
        <f>HYPERLINK("#'Table 65'!A1", "To what extent do you agree or disagree with the following?: “I would have struggled to find work if it was not for Uber”")</f>
        <v>To what extent do you agree or disagree with the following?: “I would have struggled to find work if it was not for Uber”</v>
      </c>
      <c r="E73" s="13" t="str">
        <f>HYPERLINK("#'Full Results'!A625", "625")</f>
        <v>625</v>
      </c>
      <c r="F73" t="s">
        <v>357</v>
      </c>
    </row>
    <row r="74" spans="3:6" x14ac:dyDescent="0.35">
      <c r="C74">
        <v>66</v>
      </c>
      <c r="D74" s="8" t="str">
        <f>HYPERLINK("#'Table 66'!A1", "To what extent do you agree or disagree with the following?: “The flexibility provided by app-based work makes it easier to balance family and work responsibilities”")</f>
        <v>To what extent do you agree or disagree with the following?: “The flexibility provided by app-based work makes it easier to balance family and work responsibilities”</v>
      </c>
      <c r="E74" s="13" t="str">
        <f>HYPERLINK("#'Full Results'!A637", "637")</f>
        <v>637</v>
      </c>
      <c r="F74" t="s">
        <v>357</v>
      </c>
    </row>
    <row r="75" spans="3:6" x14ac:dyDescent="0.35">
      <c r="C75">
        <v>67</v>
      </c>
      <c r="D75" s="8" t="str">
        <f>HYPERLINK("#'Table 67'!A1", "If you did not drive on the Uber platform, what would you do?Select all that are relevant")</f>
        <v>If you did not drive on the Uber platform, what would you do?Select all that are relevant</v>
      </c>
      <c r="E75" s="13" t="str">
        <f>HYPERLINK("#'Full Results'!A649", "649")</f>
        <v>649</v>
      </c>
      <c r="F75" t="s">
        <v>67</v>
      </c>
    </row>
    <row r="76" spans="3:6" x14ac:dyDescent="0.35">
      <c r="C76">
        <v>68</v>
      </c>
      <c r="D76" s="8" t="str">
        <f>HYPERLINK("#'Table 68'!A1", " If the Uber app did not exist, how much do you think you would be likely to earn per week with your next best alternative?")</f>
        <v xml:space="preserve"> If the Uber app did not exist, how much do you think you would be likely to earn per week with your next best alternative?</v>
      </c>
      <c r="E76" s="13" t="str">
        <f>HYPERLINK("#'Full Results'!A662", "662")</f>
        <v>662</v>
      </c>
      <c r="F76" t="s">
        <v>67</v>
      </c>
    </row>
    <row r="77" spans="3:6" x14ac:dyDescent="0.35">
      <c r="C77">
        <v>69</v>
      </c>
      <c r="D77" s="8" t="str">
        <f>HYPERLINK("#'Table 69'!A1", " And if the entire gig economy did not exist - in other words, you were not able to earn income through an app or online based platform -  how much do you think you would be likely to earn per week with your next best alternative?")</f>
        <v xml:space="preserve"> And if the entire gig economy did not exist - in other words, you were not able to earn income through an app or online based platform -  how much do you think you would be likely to earn per week with your next best alternative?</v>
      </c>
      <c r="E77" s="13" t="str">
        <f>HYPERLINK("#'Full Results'!A674", "674")</f>
        <v>674</v>
      </c>
      <c r="F77" t="s">
        <v>67</v>
      </c>
    </row>
    <row r="78" spans="3:6" x14ac:dyDescent="0.35">
      <c r="C78">
        <v>70</v>
      </c>
      <c r="D78" s="8" t="str">
        <f>HYPERLINK("#'Table 70'!A1", " Imagine you had to choose between one of the following two options for your driving. Which would you prefer?  ")</f>
        <v xml:space="preserve"> Imagine you had to choose between one of the following two options for your driving. Which would you prefer?  </v>
      </c>
      <c r="E78" s="13" t="str">
        <f>HYPERLINK("#'Full Results'!A686", "686")</f>
        <v>686</v>
      </c>
      <c r="F78" t="s">
        <v>357</v>
      </c>
    </row>
    <row r="79" spans="3:6" x14ac:dyDescent="0.35">
      <c r="C79">
        <v>71</v>
      </c>
      <c r="D79" s="8" t="str">
        <f>HYPERLINK("#'Table 71'!A1", " Imagine you had to choose between one of the following two options for your driving. Which would you prefer?  ")</f>
        <v xml:space="preserve"> Imagine you had to choose between one of the following two options for your driving. Which would you prefer?  </v>
      </c>
      <c r="E79" s="13" t="str">
        <f>HYPERLINK("#'Full Results'!A692", "692")</f>
        <v>692</v>
      </c>
      <c r="F79" t="s">
        <v>357</v>
      </c>
    </row>
    <row r="80" spans="3:6" x14ac:dyDescent="0.35">
      <c r="C80">
        <v>72</v>
      </c>
      <c r="D80" s="8" t="str">
        <f>HYPERLINK("#'Table 72'!A1", " Imagine you had to choose between one of the following two options for your driving. Which would you prefer?  ")</f>
        <v xml:space="preserve"> Imagine you had to choose between one of the following two options for your driving. Which would you prefer?  </v>
      </c>
      <c r="E80" s="13" t="str">
        <f>HYPERLINK("#'Full Results'!A698", "698")</f>
        <v>698</v>
      </c>
      <c r="F80" t="s">
        <v>357</v>
      </c>
    </row>
    <row r="81" spans="3:6" x14ac:dyDescent="0.35">
      <c r="C81">
        <v>73</v>
      </c>
      <c r="D81" s="8" t="str">
        <f>HYPERLINK("#'Table 73'!A1", " Imagine you had to choose between one of the following two options for your driving. Which would you prefer?  ")</f>
        <v xml:space="preserve"> Imagine you had to choose between one of the following two options for your driving. Which would you prefer?  </v>
      </c>
      <c r="E81" s="13" t="str">
        <f>HYPERLINK("#'Full Results'!A704", "704")</f>
        <v>704</v>
      </c>
      <c r="F81" t="s">
        <v>357</v>
      </c>
    </row>
    <row r="82" spans="3:6" x14ac:dyDescent="0.35">
      <c r="C82">
        <v>74</v>
      </c>
      <c r="D82" s="8" t="str">
        <f>HYPERLINK("#'Table 74'!A1", " Imagine you had to choose between one of the following two options for your driving. Which would you prefer?  ")</f>
        <v xml:space="preserve"> Imagine you had to choose between one of the following two options for your driving. Which would you prefer?  </v>
      </c>
      <c r="E82" s="13" t="str">
        <f>HYPERLINK("#'Full Results'!A710", "710")</f>
        <v>710</v>
      </c>
      <c r="F82" t="s">
        <v>357</v>
      </c>
    </row>
    <row r="83" spans="3:6" x14ac:dyDescent="0.35">
      <c r="C83">
        <v>75</v>
      </c>
      <c r="D83" s="8" t="str">
        <f>HYPERLINK("#'Table 75'!A1", "Grid Summary: To what extent do you agree with the following statements?  ")</f>
        <v>Grid Summary: To what extent do you agree with the following statements?  </v>
      </c>
      <c r="E83" s="7"/>
      <c r="F83" t="s">
        <v>67</v>
      </c>
    </row>
    <row r="84" spans="3:6" x14ac:dyDescent="0.35">
      <c r="C84">
        <v>76</v>
      </c>
      <c r="D84" s="8" t="str">
        <f>HYPERLINK("#'Table 76'!A1", "To what extent do you agree with the following statements?  : “Driving using the Uber app is easier than other types of gig/informal work”")</f>
        <v>To what extent do you agree with the following statements?  : “Driving using the Uber app is easier than other types of gig/informal work”</v>
      </c>
      <c r="E84" s="13" t="str">
        <f>HYPERLINK("#'Full Results'!A716", "716")</f>
        <v>716</v>
      </c>
      <c r="F84" t="s">
        <v>67</v>
      </c>
    </row>
    <row r="85" spans="3:6" x14ac:dyDescent="0.35">
      <c r="C85">
        <v>77</v>
      </c>
      <c r="D85" s="8" t="str">
        <f>HYPERLINK("#'Table 77'!A1", "To what extent do you agree with the following statements?  : “Driving using the Uber app is more profitable than other types of gig/informal work”")</f>
        <v>To what extent do you agree with the following statements?  : “Driving using the Uber app is more profitable than other types of gig/informal work”</v>
      </c>
      <c r="E85" s="13" t="str">
        <f>HYPERLINK("#'Full Results'!A728", "728")</f>
        <v>728</v>
      </c>
      <c r="F85" t="s">
        <v>67</v>
      </c>
    </row>
    <row r="86" spans="3:6" x14ac:dyDescent="0.35">
      <c r="C86">
        <v>78</v>
      </c>
      <c r="D86" s="8" t="str">
        <f>HYPERLINK("#'Table 78'!A1", "To what extent do you agree with the following statements?  : “Driving using the Uber app is more stable than other types of gig/informal work”")</f>
        <v>To what extent do you agree with the following statements?  : “Driving using the Uber app is more stable than other types of gig/informal work”</v>
      </c>
      <c r="E86" s="13" t="str">
        <f>HYPERLINK("#'Full Results'!A740", "740")</f>
        <v>740</v>
      </c>
      <c r="F86" t="s">
        <v>67</v>
      </c>
    </row>
    <row r="87" spans="3:6" x14ac:dyDescent="0.35">
      <c r="C87">
        <v>79</v>
      </c>
      <c r="D87" s="8" t="str">
        <f>HYPERLINK("#'Table 79'!A1", "To what extent do you agree with the following statements?  : “I prefer Driving using the Uber app compared to when I was driving without a platform”")</f>
        <v>To what extent do you agree with the following statements?  : “I prefer Driving using the Uber app compared to when I was driving without a platform”</v>
      </c>
      <c r="E87" s="13" t="str">
        <f>HYPERLINK("#'Full Results'!A752", "752")</f>
        <v>752</v>
      </c>
      <c r="F87" t="s">
        <v>357</v>
      </c>
    </row>
    <row r="88" spans="3:6" x14ac:dyDescent="0.35">
      <c r="C88">
        <v>80</v>
      </c>
      <c r="D88" s="8" t="str">
        <f>HYPERLINK("#'Table 80'!A1", "Which of the following do you consider to be benefits of motorbikes being included on the Uber app for your business, compared to when they were not included on the Uber app?Select all that are relevant to you  ")</f>
        <v>Which of the following do you consider to be benefits of motorbikes being included on the Uber app for your business, compared to when they were not included on the Uber app?Select all that are relevant to you  </v>
      </c>
      <c r="E88" s="13" t="str">
        <f>HYPERLINK("#'Full Results'!A764", "764")</f>
        <v>764</v>
      </c>
      <c r="F88" t="s">
        <v>212</v>
      </c>
    </row>
    <row r="89" spans="3:6" x14ac:dyDescent="0.35">
      <c r="C89">
        <v>81</v>
      </c>
      <c r="D89" s="8" t="str">
        <f>HYPERLINK("#'Table 81'!A1", "Which of the following do you consider to be benefits of rickshaws being included on the Uber app for your business, compared to when they were not included on the Uber app?Select all that are relevant to you  ")</f>
        <v>Which of the following do you consider to be benefits of rickshaws being included on the Uber app for your business, compared to when they were not included on the Uber app?Select all that are relevant to you  </v>
      </c>
      <c r="E89" s="13" t="str">
        <f>HYPERLINK("#'Full Results'!A781", "781")</f>
        <v>781</v>
      </c>
      <c r="F89" t="s">
        <v>207</v>
      </c>
    </row>
    <row r="90" spans="3:6" x14ac:dyDescent="0.35">
      <c r="C90">
        <v>82</v>
      </c>
      <c r="D90" s="8" t="str">
        <f>HYPERLINK("#'Table 82'!A1", "Which of the following do you consider to be benefits of the switch you made from working as an unnamed driver to operating on the Uber app, if any? Select all that are relevant to you  ")</f>
        <v>Which of the following do you consider to be benefits of the switch you made from working as an unnamed driver to operating on the Uber app, if any? Select all that are relevant to you  </v>
      </c>
      <c r="E90" s="13" t="str">
        <f>HYPERLINK("#'Full Results'!A798", "798")</f>
        <v>798</v>
      </c>
      <c r="F90" t="s">
        <v>439</v>
      </c>
    </row>
    <row r="91" spans="3:6" x14ac:dyDescent="0.35">
      <c r="C91">
        <v>83</v>
      </c>
      <c r="D91" s="8" t="str">
        <f>HYPERLINK("#'Table 83'!A1", " To what extent do you agree with the following statement?""I prefer driving using the Uber app compared to when I was driving without a platform.""  ")</f>
        <v xml:space="preserve"> To what extent do you agree with the following statement?"I prefer driving using the Uber app compared to when I was driving without a platform."  </v>
      </c>
      <c r="E91" s="13" t="str">
        <f>HYPERLINK("#'Full Results'!A815", "815")</f>
        <v>815</v>
      </c>
      <c r="F91" t="s">
        <v>439</v>
      </c>
    </row>
    <row r="92" spans="3:6" x14ac:dyDescent="0.35">
      <c r="C92">
        <v>84</v>
      </c>
      <c r="D92" s="8" t="str">
        <f>HYPERLINK("#'Table 84'!A1", " Compared to when you drove as an unnamed taxi driver, how has how much you earn in the average week changed as a result of now driving using the Uber app, if at all?  ")</f>
        <v xml:space="preserve"> Compared to when you drove as an unnamed taxi driver, how has how much you earn in the average week changed as a result of now driving using the Uber app, if at all?  </v>
      </c>
      <c r="E92" s="13" t="str">
        <f>HYPERLINK("#'Full Results'!A827", "827")</f>
        <v>827</v>
      </c>
      <c r="F92" t="s">
        <v>439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D838"/>
  <sheetViews>
    <sheetView showGridLines="0" workbookViewId="0">
      <pane xSplit="2" ySplit="7" topLeftCell="C80" activePane="bottomRight" state="frozen"/>
      <selection pane="topRight"/>
      <selection pane="bottomLeft"/>
      <selection pane="bottomRight" activeCell="C80" sqref="C1:C1048576"/>
    </sheetView>
  </sheetViews>
  <sheetFormatPr defaultColWidth="11.453125" defaultRowHeight="14.5" x14ac:dyDescent="0.35"/>
  <cols>
    <col min="2" max="2" width="20.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25" t="s">
        <v>442</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2"/>
      <c r="C5" s="12"/>
      <c r="D5" s="28" t="s">
        <v>40</v>
      </c>
      <c r="E5" s="28"/>
      <c r="F5" s="12"/>
      <c r="G5" s="28" t="s">
        <v>41</v>
      </c>
      <c r="H5" s="28"/>
      <c r="I5" s="28"/>
      <c r="J5" s="28"/>
      <c r="K5" s="12"/>
      <c r="L5" s="28" t="s">
        <v>42</v>
      </c>
      <c r="M5" s="28"/>
      <c r="N5" s="28"/>
      <c r="O5" s="28"/>
      <c r="P5" s="28"/>
      <c r="Q5" s="12"/>
      <c r="R5" s="28" t="s">
        <v>43</v>
      </c>
      <c r="S5" s="28"/>
      <c r="T5" s="28"/>
      <c r="U5" s="28"/>
      <c r="V5" s="12"/>
      <c r="W5" s="28" t="s">
        <v>44</v>
      </c>
      <c r="X5" s="28"/>
      <c r="Y5" s="28"/>
      <c r="Z5" s="12"/>
      <c r="AA5" s="28" t="s">
        <v>45</v>
      </c>
      <c r="AB5" s="28"/>
      <c r="AC5" s="28"/>
      <c r="AD5" s="28"/>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20.149999999999999"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20.149999999999999" customHeight="1" x14ac:dyDescent="0.35"/>
    <row r="10" spans="2:30" x14ac:dyDescent="0.35">
      <c r="B10" s="6" t="s">
        <v>66</v>
      </c>
    </row>
    <row r="11" spans="2:30" x14ac:dyDescent="0.35">
      <c r="B11" s="23" t="s">
        <v>67</v>
      </c>
    </row>
    <row r="12" spans="2:30" x14ac:dyDescent="0.35">
      <c r="B12" t="s">
        <v>46</v>
      </c>
      <c r="C12" s="16">
        <v>0.50556983718937398</v>
      </c>
      <c r="D12" s="16">
        <v>0.50763701707097897</v>
      </c>
      <c r="E12" s="16">
        <v>0.53846153846153799</v>
      </c>
      <c r="F12" s="16"/>
      <c r="G12" s="16">
        <v>0.47368421052631599</v>
      </c>
      <c r="H12" s="16">
        <v>0.50395256916996001</v>
      </c>
      <c r="I12" s="16">
        <v>0.52941176470588203</v>
      </c>
      <c r="J12" s="16">
        <v>0.463687150837989</v>
      </c>
      <c r="K12" s="16"/>
      <c r="L12" s="16">
        <v>0.51739130434782599</v>
      </c>
      <c r="M12" s="16">
        <v>0.53293413173652704</v>
      </c>
      <c r="N12" s="16">
        <v>0.48181818181818198</v>
      </c>
      <c r="O12" s="16">
        <v>0.47800586510263898</v>
      </c>
      <c r="P12" s="16">
        <v>0.52037617554858895</v>
      </c>
      <c r="Q12" s="16"/>
      <c r="R12" s="16">
        <v>0.47128378378378399</v>
      </c>
      <c r="S12" s="16">
        <v>0.54128440366972497</v>
      </c>
      <c r="T12" s="16">
        <v>0.54755043227665701</v>
      </c>
      <c r="U12" s="16">
        <v>0.54651162790697705</v>
      </c>
      <c r="V12" s="16"/>
      <c r="W12" s="16">
        <v>0.49382716049382702</v>
      </c>
      <c r="X12" s="16">
        <v>0.55149501661129596</v>
      </c>
      <c r="Y12" s="16">
        <v>0.52564102564102599</v>
      </c>
      <c r="Z12" s="16"/>
      <c r="AA12" s="16">
        <v>0.52977412731006202</v>
      </c>
      <c r="AB12" s="16">
        <v>0.47727272727272702</v>
      </c>
      <c r="AC12" s="16">
        <v>0.48275862068965503</v>
      </c>
      <c r="AD12" s="16">
        <v>0.51412429378531099</v>
      </c>
    </row>
    <row r="13" spans="2:30" x14ac:dyDescent="0.35">
      <c r="B13" t="s">
        <v>47</v>
      </c>
      <c r="C13" s="16">
        <v>0.22536418166238201</v>
      </c>
      <c r="D13" s="16">
        <v>0.22282120395327901</v>
      </c>
      <c r="E13" s="16">
        <v>0.15384615384615399</v>
      </c>
      <c r="F13" s="16"/>
      <c r="G13" s="16">
        <v>0.19298245614035101</v>
      </c>
      <c r="H13" s="16">
        <v>0.24110671936758901</v>
      </c>
      <c r="I13" s="16">
        <v>0.24</v>
      </c>
      <c r="J13" s="16">
        <v>0.15642458100558701</v>
      </c>
      <c r="K13" s="16"/>
      <c r="L13" s="16">
        <v>0.24347826086956501</v>
      </c>
      <c r="M13" s="16">
        <v>0.23353293413173701</v>
      </c>
      <c r="N13" s="16">
        <v>0.190909090909091</v>
      </c>
      <c r="O13" s="16">
        <v>0.217008797653959</v>
      </c>
      <c r="P13" s="16">
        <v>0.22884012539185</v>
      </c>
      <c r="Q13" s="16"/>
      <c r="R13" s="16">
        <v>0.206081081081081</v>
      </c>
      <c r="S13" s="16">
        <v>0.201834862385321</v>
      </c>
      <c r="T13" s="16">
        <v>0.24783861671469701</v>
      </c>
      <c r="U13" s="16">
        <v>0.337209302325581</v>
      </c>
      <c r="V13" s="16"/>
      <c r="W13" s="16">
        <v>0.22839506172839499</v>
      </c>
      <c r="X13" s="16">
        <v>0.26578073089700999</v>
      </c>
      <c r="Y13" s="16">
        <v>0.21794871794871801</v>
      </c>
      <c r="Z13" s="16"/>
      <c r="AA13" s="16">
        <v>0.25462012320328498</v>
      </c>
      <c r="AB13" s="16">
        <v>0.22348484848484801</v>
      </c>
      <c r="AC13" s="16">
        <v>0.15517241379310301</v>
      </c>
      <c r="AD13" s="16">
        <v>0.225988700564972</v>
      </c>
    </row>
    <row r="14" spans="2:30" x14ac:dyDescent="0.35">
      <c r="B14" t="s">
        <v>48</v>
      </c>
      <c r="C14" s="16">
        <v>0.22107969151671</v>
      </c>
      <c r="D14" s="16">
        <v>0.22102425876010801</v>
      </c>
      <c r="E14" s="16">
        <v>0.230769230769231</v>
      </c>
      <c r="F14" s="16"/>
      <c r="G14" s="16">
        <v>0.21052631578947401</v>
      </c>
      <c r="H14" s="16">
        <v>0.19169960474308301</v>
      </c>
      <c r="I14" s="16">
        <v>0.254117647058824</v>
      </c>
      <c r="J14" s="16">
        <v>0.229050279329609</v>
      </c>
      <c r="K14" s="16"/>
      <c r="L14" s="16">
        <v>0.24347826086956501</v>
      </c>
      <c r="M14" s="16">
        <v>0.22754491017964101</v>
      </c>
      <c r="N14" s="16">
        <v>0.25454545454545502</v>
      </c>
      <c r="O14" s="16">
        <v>0.19941348973607001</v>
      </c>
      <c r="P14" s="16">
        <v>0.21316614420062699</v>
      </c>
      <c r="Q14" s="16"/>
      <c r="R14" s="16">
        <v>0.204391891891892</v>
      </c>
      <c r="S14" s="16">
        <v>0.28440366972477099</v>
      </c>
      <c r="T14" s="16">
        <v>0.23054755043227701</v>
      </c>
      <c r="U14" s="16">
        <v>0.26744186046511598</v>
      </c>
      <c r="V14" s="16"/>
      <c r="W14" s="16">
        <v>0.21141975308642</v>
      </c>
      <c r="X14" s="16">
        <v>0.25581395348837199</v>
      </c>
      <c r="Y14" s="16">
        <v>0.256410256410256</v>
      </c>
      <c r="Z14" s="16"/>
      <c r="AA14" s="16">
        <v>0.23819301848049301</v>
      </c>
      <c r="AB14" s="16">
        <v>0.23863636363636401</v>
      </c>
      <c r="AC14" s="16">
        <v>0.17241379310344801</v>
      </c>
      <c r="AD14" s="16">
        <v>0.209039548022599</v>
      </c>
    </row>
    <row r="15" spans="2:30" x14ac:dyDescent="0.35">
      <c r="B15" t="s">
        <v>49</v>
      </c>
      <c r="C15" s="16">
        <v>0.216795201371037</v>
      </c>
      <c r="D15" s="16">
        <v>0.215633423180593</v>
      </c>
      <c r="E15" s="16">
        <v>0.15384615384615399</v>
      </c>
      <c r="F15" s="16"/>
      <c r="G15" s="16">
        <v>0.21052631578947401</v>
      </c>
      <c r="H15" s="16">
        <v>0.21343873517786599</v>
      </c>
      <c r="I15" s="16">
        <v>0.23764705882352899</v>
      </c>
      <c r="J15" s="16">
        <v>0.17877094972067001</v>
      </c>
      <c r="K15" s="16"/>
      <c r="L15" s="16">
        <v>0.217391304347826</v>
      </c>
      <c r="M15" s="16">
        <v>0.269461077844311</v>
      </c>
      <c r="N15" s="16">
        <v>0.190909090909091</v>
      </c>
      <c r="O15" s="16">
        <v>0.22873900293255101</v>
      </c>
      <c r="P15" s="16">
        <v>0.18495297805642599</v>
      </c>
      <c r="Q15" s="16"/>
      <c r="R15" s="16">
        <v>0.18243243243243201</v>
      </c>
      <c r="S15" s="16">
        <v>0.21100917431192701</v>
      </c>
      <c r="T15" s="16">
        <v>0.28242074927953897</v>
      </c>
      <c r="U15" s="16">
        <v>0.232558139534884</v>
      </c>
      <c r="V15" s="16"/>
      <c r="W15" s="16">
        <v>0.20524691358024699</v>
      </c>
      <c r="X15" s="16">
        <v>0.23920265780730901</v>
      </c>
      <c r="Y15" s="16">
        <v>0.269230769230769</v>
      </c>
      <c r="Z15" s="16"/>
      <c r="AA15" s="16">
        <v>0.23613963039014399</v>
      </c>
      <c r="AB15" s="16">
        <v>0.23106060606060599</v>
      </c>
      <c r="AC15" s="16">
        <v>0.13218390804597699</v>
      </c>
      <c r="AD15" s="16">
        <v>0.21468926553672299</v>
      </c>
    </row>
    <row r="16" spans="2:30" x14ac:dyDescent="0.35">
      <c r="B16" t="s">
        <v>50</v>
      </c>
      <c r="C16" s="16">
        <v>0.21336760925449899</v>
      </c>
      <c r="D16" s="16">
        <v>0.21653189577717899</v>
      </c>
      <c r="E16" s="16">
        <v>7.69230769230769E-2</v>
      </c>
      <c r="F16" s="16"/>
      <c r="G16" s="16">
        <v>0.28070175438596501</v>
      </c>
      <c r="H16" s="16">
        <v>0.201581027667984</v>
      </c>
      <c r="I16" s="16">
        <v>0.22588235294117601</v>
      </c>
      <c r="J16" s="16">
        <v>0.19553072625698301</v>
      </c>
      <c r="K16" s="16"/>
      <c r="L16" s="16">
        <v>0.22608695652173899</v>
      </c>
      <c r="M16" s="16">
        <v>0.239520958083832</v>
      </c>
      <c r="N16" s="16">
        <v>0.145454545454545</v>
      </c>
      <c r="O16" s="16">
        <v>0.22873900293255101</v>
      </c>
      <c r="P16" s="16">
        <v>0.197492163009404</v>
      </c>
      <c r="Q16" s="16"/>
      <c r="R16" s="16">
        <v>0.18918918918918901</v>
      </c>
      <c r="S16" s="16">
        <v>0.22018348623853201</v>
      </c>
      <c r="T16" s="16">
        <v>0.23054755043227701</v>
      </c>
      <c r="U16" s="16">
        <v>0.30232558139534899</v>
      </c>
      <c r="V16" s="16"/>
      <c r="W16" s="16">
        <v>0.194444444444444</v>
      </c>
      <c r="X16" s="16">
        <v>0.249169435215947</v>
      </c>
      <c r="Y16" s="16">
        <v>0.243589743589744</v>
      </c>
      <c r="Z16" s="16"/>
      <c r="AA16" s="16">
        <v>0.207392197125257</v>
      </c>
      <c r="AB16" s="16">
        <v>0.22348484848484801</v>
      </c>
      <c r="AC16" s="16">
        <v>0.21839080459770099</v>
      </c>
      <c r="AD16" s="16">
        <v>0.21468926553672299</v>
      </c>
    </row>
    <row r="17" spans="2:30" x14ac:dyDescent="0.35">
      <c r="B17" t="s">
        <v>51</v>
      </c>
      <c r="C17" s="16">
        <v>0.206512425021422</v>
      </c>
      <c r="D17" s="16">
        <v>0.206648697214735</v>
      </c>
      <c r="E17" s="16">
        <v>0.230769230769231</v>
      </c>
      <c r="F17" s="16"/>
      <c r="G17" s="16">
        <v>0.26315789473684198</v>
      </c>
      <c r="H17" s="16">
        <v>0.19762845849802399</v>
      </c>
      <c r="I17" s="16">
        <v>0.2</v>
      </c>
      <c r="J17" s="16">
        <v>0.229050279329609</v>
      </c>
      <c r="K17" s="16"/>
      <c r="L17" s="16">
        <v>0.16521739130434801</v>
      </c>
      <c r="M17" s="16">
        <v>0.25748502994012001</v>
      </c>
      <c r="N17" s="16">
        <v>0.145454545454545</v>
      </c>
      <c r="O17" s="16">
        <v>0.237536656891496</v>
      </c>
      <c r="P17" s="16">
        <v>0.197492163009404</v>
      </c>
      <c r="Q17" s="16"/>
      <c r="R17" s="16">
        <v>0.17229729729729701</v>
      </c>
      <c r="S17" s="16">
        <v>0.22935779816513799</v>
      </c>
      <c r="T17" s="16">
        <v>0.23342939481267999</v>
      </c>
      <c r="U17" s="16">
        <v>0.34883720930232598</v>
      </c>
      <c r="V17" s="16"/>
      <c r="W17" s="16">
        <v>0.18364197530864201</v>
      </c>
      <c r="X17" s="16">
        <v>0.25581395348837199</v>
      </c>
      <c r="Y17" s="16">
        <v>0.30769230769230799</v>
      </c>
      <c r="Z17" s="16"/>
      <c r="AA17" s="16">
        <v>0.22792607802874701</v>
      </c>
      <c r="AB17" s="16">
        <v>0.200757575757576</v>
      </c>
      <c r="AC17" s="16">
        <v>0.17241379310344801</v>
      </c>
      <c r="AD17" s="16">
        <v>0.18079096045197701</v>
      </c>
    </row>
    <row r="18" spans="2:30" x14ac:dyDescent="0.35">
      <c r="B18" t="s">
        <v>52</v>
      </c>
      <c r="C18" s="16">
        <v>0.19280205655527</v>
      </c>
      <c r="D18" s="16">
        <v>0.19137466307277601</v>
      </c>
      <c r="E18" s="16">
        <v>0.15384615384615399</v>
      </c>
      <c r="F18" s="16"/>
      <c r="G18" s="16">
        <v>0.105263157894737</v>
      </c>
      <c r="H18" s="16">
        <v>0.19367588932806301</v>
      </c>
      <c r="I18" s="16">
        <v>0.185882352941176</v>
      </c>
      <c r="J18" s="16">
        <v>0.23463687150838</v>
      </c>
      <c r="K18" s="16"/>
      <c r="L18" s="16">
        <v>0.217391304347826</v>
      </c>
      <c r="M18" s="16">
        <v>0.22754491017964101</v>
      </c>
      <c r="N18" s="16">
        <v>0.17272727272727301</v>
      </c>
      <c r="O18" s="16">
        <v>0.17008797653958899</v>
      </c>
      <c r="P18" s="16">
        <v>0.188087774294671</v>
      </c>
      <c r="Q18" s="16"/>
      <c r="R18" s="16">
        <v>0.17567567567567599</v>
      </c>
      <c r="S18" s="16">
        <v>0.26605504587155998</v>
      </c>
      <c r="T18" s="16">
        <v>0.20461095100864601</v>
      </c>
      <c r="U18" s="16">
        <v>0.22093023255814001</v>
      </c>
      <c r="V18" s="16"/>
      <c r="W18" s="16">
        <v>0.18981481481481499</v>
      </c>
      <c r="X18" s="16">
        <v>0.199335548172757</v>
      </c>
      <c r="Y18" s="16">
        <v>0.243589743589744</v>
      </c>
      <c r="Z18" s="16"/>
      <c r="AA18" s="16">
        <v>0.205338809034908</v>
      </c>
      <c r="AB18" s="16">
        <v>0.174242424242424</v>
      </c>
      <c r="AC18" s="16">
        <v>0.21264367816092</v>
      </c>
      <c r="AD18" s="16">
        <v>0.19774011299434999</v>
      </c>
    </row>
    <row r="19" spans="2:30" x14ac:dyDescent="0.35">
      <c r="B19" t="s">
        <v>53</v>
      </c>
      <c r="C19" s="16">
        <v>0.18337617823478999</v>
      </c>
      <c r="D19" s="16">
        <v>0.18149146451033199</v>
      </c>
      <c r="E19" s="16">
        <v>0.15384615384615399</v>
      </c>
      <c r="F19" s="16"/>
      <c r="G19" s="16">
        <v>0.21052631578947401</v>
      </c>
      <c r="H19" s="16">
        <v>0.173913043478261</v>
      </c>
      <c r="I19" s="16">
        <v>0.20235294117647101</v>
      </c>
      <c r="J19" s="16">
        <v>0.15642458100558701</v>
      </c>
      <c r="K19" s="16"/>
      <c r="L19" s="16">
        <v>0.20434782608695701</v>
      </c>
      <c r="M19" s="16">
        <v>0.16167664670658699</v>
      </c>
      <c r="N19" s="16">
        <v>0.25454545454545502</v>
      </c>
      <c r="O19" s="16">
        <v>0.143695014662757</v>
      </c>
      <c r="P19" s="16">
        <v>0.197492163009404</v>
      </c>
      <c r="Q19" s="16"/>
      <c r="R19" s="16">
        <v>0.15709459459459499</v>
      </c>
      <c r="S19" s="16">
        <v>0.155963302752294</v>
      </c>
      <c r="T19" s="16">
        <v>0.227665706051873</v>
      </c>
      <c r="U19" s="16">
        <v>0.25581395348837199</v>
      </c>
      <c r="V19" s="16"/>
      <c r="W19" s="16">
        <v>0.16203703703703701</v>
      </c>
      <c r="X19" s="16">
        <v>0.245847176079734</v>
      </c>
      <c r="Y19" s="16">
        <v>0.230769230769231</v>
      </c>
      <c r="Z19" s="16"/>
      <c r="AA19" s="16">
        <v>0.21560574948665301</v>
      </c>
      <c r="AB19" s="16">
        <v>0.18181818181818199</v>
      </c>
      <c r="AC19" s="16">
        <v>0.13793103448275901</v>
      </c>
      <c r="AD19" s="16">
        <v>0.16384180790960501</v>
      </c>
    </row>
    <row r="20" spans="2:30" x14ac:dyDescent="0.35">
      <c r="B20" t="s">
        <v>54</v>
      </c>
      <c r="C20" s="16">
        <v>0.17909168808911699</v>
      </c>
      <c r="D20" s="16">
        <v>0.17789757412398899</v>
      </c>
      <c r="E20" s="16">
        <v>7.69230769230769E-2</v>
      </c>
      <c r="F20" s="16"/>
      <c r="G20" s="16">
        <v>0.26315789473684198</v>
      </c>
      <c r="H20" s="16">
        <v>0.19565217391304299</v>
      </c>
      <c r="I20" s="16">
        <v>0.16941176470588201</v>
      </c>
      <c r="J20" s="16">
        <v>0.12849162011173201</v>
      </c>
      <c r="K20" s="16"/>
      <c r="L20" s="16">
        <v>0.13043478260869601</v>
      </c>
      <c r="M20" s="16">
        <v>0.19161676646706599</v>
      </c>
      <c r="N20" s="16">
        <v>0.15454545454545501</v>
      </c>
      <c r="O20" s="16">
        <v>0.22287390029325499</v>
      </c>
      <c r="P20" s="16">
        <v>0.16927899686520401</v>
      </c>
      <c r="Q20" s="16"/>
      <c r="R20" s="16">
        <v>0.15540540540540501</v>
      </c>
      <c r="S20" s="16">
        <v>0.192660550458716</v>
      </c>
      <c r="T20" s="16">
        <v>0.21325648414985601</v>
      </c>
      <c r="U20" s="16">
        <v>0.186046511627907</v>
      </c>
      <c r="V20" s="16"/>
      <c r="W20" s="16">
        <v>0.16358024691358</v>
      </c>
      <c r="X20" s="16">
        <v>0.20598006644518299</v>
      </c>
      <c r="Y20" s="16">
        <v>0.20512820512820501</v>
      </c>
      <c r="Z20" s="16"/>
      <c r="AA20" s="16">
        <v>0.18685831622176599</v>
      </c>
      <c r="AB20" s="16">
        <v>0.14393939393939401</v>
      </c>
      <c r="AC20" s="16">
        <v>0.17816091954023</v>
      </c>
      <c r="AD20" s="16">
        <v>0.16384180790960501</v>
      </c>
    </row>
    <row r="21" spans="2:30" x14ac:dyDescent="0.35">
      <c r="B21" t="s">
        <v>55</v>
      </c>
      <c r="C21" s="16">
        <v>0.17395029991430999</v>
      </c>
      <c r="D21" s="16">
        <v>0.17250673854447399</v>
      </c>
      <c r="E21" s="16">
        <v>0.230769230769231</v>
      </c>
      <c r="F21" s="16"/>
      <c r="G21" s="16">
        <v>0.175438596491228</v>
      </c>
      <c r="H21" s="16">
        <v>0.19960474308300399</v>
      </c>
      <c r="I21" s="16">
        <v>0.155294117647059</v>
      </c>
      <c r="J21" s="16">
        <v>0.14525139664804501</v>
      </c>
      <c r="K21" s="16"/>
      <c r="L21" s="16">
        <v>0.173913043478261</v>
      </c>
      <c r="M21" s="16">
        <v>0.13173652694610799</v>
      </c>
      <c r="N21" s="16">
        <v>0.20909090909090899</v>
      </c>
      <c r="O21" s="16">
        <v>0.175953079178886</v>
      </c>
      <c r="P21" s="16">
        <v>0.18181818181818199</v>
      </c>
      <c r="Q21" s="16"/>
      <c r="R21" s="16">
        <v>0.14695945945945901</v>
      </c>
      <c r="S21" s="16">
        <v>0.146788990825688</v>
      </c>
      <c r="T21" s="16">
        <v>0.20461095100864601</v>
      </c>
      <c r="U21" s="16">
        <v>0.31395348837209303</v>
      </c>
      <c r="V21" s="16"/>
      <c r="W21" s="16">
        <v>0.157407407407407</v>
      </c>
      <c r="X21" s="16">
        <v>0.22923588039867099</v>
      </c>
      <c r="Y21" s="16">
        <v>0.230769230769231</v>
      </c>
      <c r="Z21" s="16"/>
      <c r="AA21" s="16">
        <v>0.19096509240246401</v>
      </c>
      <c r="AB21" s="16">
        <v>0.189393939393939</v>
      </c>
      <c r="AC21" s="16">
        <v>0.14942528735632199</v>
      </c>
      <c r="AD21" s="16">
        <v>0.14124293785310699</v>
      </c>
    </row>
    <row r="22" spans="2:30" x14ac:dyDescent="0.35">
      <c r="B22" t="s">
        <v>56</v>
      </c>
      <c r="C22" s="16">
        <v>0.16966580976863799</v>
      </c>
      <c r="D22" s="16">
        <v>0.166217430368374</v>
      </c>
      <c r="E22" s="16">
        <v>0.30769230769230799</v>
      </c>
      <c r="F22" s="16"/>
      <c r="G22" s="16">
        <v>0.105263157894737</v>
      </c>
      <c r="H22" s="16">
        <v>0.158102766798419</v>
      </c>
      <c r="I22" s="16">
        <v>0.183529411764706</v>
      </c>
      <c r="J22" s="16">
        <v>0.18994413407821201</v>
      </c>
      <c r="K22" s="16"/>
      <c r="L22" s="16">
        <v>0.21304347826087</v>
      </c>
      <c r="M22" s="16">
        <v>0.16167664670658699</v>
      </c>
      <c r="N22" s="16">
        <v>0.190909090909091</v>
      </c>
      <c r="O22" s="16">
        <v>0.14076246334310899</v>
      </c>
      <c r="P22" s="16">
        <v>0.166144200626959</v>
      </c>
      <c r="Q22" s="16"/>
      <c r="R22" s="16">
        <v>0.17398648648648599</v>
      </c>
      <c r="S22" s="16">
        <v>0.22018348623853201</v>
      </c>
      <c r="T22" s="16">
        <v>0.144092219020173</v>
      </c>
      <c r="U22" s="16">
        <v>0.19767441860465099</v>
      </c>
      <c r="V22" s="16"/>
      <c r="W22" s="16">
        <v>0.155864197530864</v>
      </c>
      <c r="X22" s="16">
        <v>0.21262458471760801</v>
      </c>
      <c r="Y22" s="16">
        <v>0.16666666666666699</v>
      </c>
      <c r="Z22" s="16"/>
      <c r="AA22" s="16">
        <v>0.170431211498973</v>
      </c>
      <c r="AB22" s="16">
        <v>0.174242424242424</v>
      </c>
      <c r="AC22" s="16">
        <v>0.160919540229885</v>
      </c>
      <c r="AD22" s="16">
        <v>0.17514124293785299</v>
      </c>
    </row>
    <row r="23" spans="2:30" x14ac:dyDescent="0.35">
      <c r="B23" t="s">
        <v>57</v>
      </c>
      <c r="C23" s="16">
        <v>0.138817480719794</v>
      </c>
      <c r="D23" s="16">
        <v>0.138364779874214</v>
      </c>
      <c r="E23" s="16">
        <v>0.15384615384615399</v>
      </c>
      <c r="F23" s="16"/>
      <c r="G23" s="16">
        <v>5.2631578947368397E-2</v>
      </c>
      <c r="H23" s="16">
        <v>0.140316205533597</v>
      </c>
      <c r="I23" s="16">
        <v>0.13176470588235301</v>
      </c>
      <c r="J23" s="16">
        <v>0.17877094972067001</v>
      </c>
      <c r="K23" s="16"/>
      <c r="L23" s="16">
        <v>0.15217391304347799</v>
      </c>
      <c r="M23" s="16">
        <v>0.149700598802395</v>
      </c>
      <c r="N23" s="16">
        <v>0.118181818181818</v>
      </c>
      <c r="O23" s="16">
        <v>0.16129032258064499</v>
      </c>
      <c r="P23" s="16">
        <v>0.10658307210031299</v>
      </c>
      <c r="Q23" s="16"/>
      <c r="R23" s="16">
        <v>0.103040540540541</v>
      </c>
      <c r="S23" s="16">
        <v>0.146788990825688</v>
      </c>
      <c r="T23" s="16">
        <v>0.172910662824208</v>
      </c>
      <c r="U23" s="16">
        <v>0.290697674418605</v>
      </c>
      <c r="V23" s="16"/>
      <c r="W23" s="16">
        <v>0.12808641975308599</v>
      </c>
      <c r="X23" s="16">
        <v>0.15282392026578101</v>
      </c>
      <c r="Y23" s="16">
        <v>0.20512820512820501</v>
      </c>
      <c r="Z23" s="16"/>
      <c r="AA23" s="16">
        <v>0.147843942505133</v>
      </c>
      <c r="AB23" s="16">
        <v>0.15530303030303</v>
      </c>
      <c r="AC23" s="16">
        <v>0.14942528735632199</v>
      </c>
      <c r="AD23" s="16">
        <v>9.03954802259887E-2</v>
      </c>
    </row>
    <row r="24" spans="2:30" x14ac:dyDescent="0.35">
      <c r="B24" t="s">
        <v>58</v>
      </c>
      <c r="C24" s="16">
        <v>0.13110539845758401</v>
      </c>
      <c r="D24" s="16">
        <v>0.132973944294699</v>
      </c>
      <c r="E24" s="16">
        <v>7.69230769230769E-2</v>
      </c>
      <c r="F24" s="16"/>
      <c r="G24" s="16">
        <v>0.157894736842105</v>
      </c>
      <c r="H24" s="16">
        <v>0.114624505928854</v>
      </c>
      <c r="I24" s="16">
        <v>0.13882352941176501</v>
      </c>
      <c r="J24" s="16">
        <v>0.15083798882681601</v>
      </c>
      <c r="K24" s="16"/>
      <c r="L24" s="16">
        <v>0.13478260869565201</v>
      </c>
      <c r="M24" s="16">
        <v>0.149700598802395</v>
      </c>
      <c r="N24" s="16">
        <v>8.1818181818181804E-2</v>
      </c>
      <c r="O24" s="16">
        <v>0.13782991202346001</v>
      </c>
      <c r="P24" s="16">
        <v>0.128526645768025</v>
      </c>
      <c r="Q24" s="16"/>
      <c r="R24" s="16">
        <v>0.125</v>
      </c>
      <c r="S24" s="16">
        <v>0.155963302752294</v>
      </c>
      <c r="T24" s="16">
        <v>0.126801152737752</v>
      </c>
      <c r="U24" s="16">
        <v>0.13953488372093001</v>
      </c>
      <c r="V24" s="16"/>
      <c r="W24" s="16">
        <v>0.14351851851851899</v>
      </c>
      <c r="X24" s="16">
        <v>8.6378737541528194E-2</v>
      </c>
      <c r="Y24" s="16">
        <v>0.16666666666666699</v>
      </c>
      <c r="Z24" s="16"/>
      <c r="AA24" s="16">
        <v>0.13757700205338799</v>
      </c>
      <c r="AB24" s="16">
        <v>0.15151515151515199</v>
      </c>
      <c r="AC24" s="16">
        <v>0.12068965517241401</v>
      </c>
      <c r="AD24" s="16">
        <v>9.03954802259887E-2</v>
      </c>
    </row>
    <row r="25" spans="2:30" x14ac:dyDescent="0.35">
      <c r="B25" t="s">
        <v>59</v>
      </c>
      <c r="C25" s="16">
        <v>0.110539845758355</v>
      </c>
      <c r="D25" s="16">
        <v>0.106918238993711</v>
      </c>
      <c r="E25" s="16">
        <v>0.15384615384615399</v>
      </c>
      <c r="F25" s="16"/>
      <c r="G25" s="16">
        <v>8.7719298245614002E-2</v>
      </c>
      <c r="H25" s="16">
        <v>0.110671936758893</v>
      </c>
      <c r="I25" s="16">
        <v>0.108235294117647</v>
      </c>
      <c r="J25" s="16">
        <v>0.122905027932961</v>
      </c>
      <c r="K25" s="16"/>
      <c r="L25" s="16">
        <v>8.6956521739130405E-2</v>
      </c>
      <c r="M25" s="16">
        <v>0.125748502994012</v>
      </c>
      <c r="N25" s="16">
        <v>0.12727272727272701</v>
      </c>
      <c r="O25" s="16">
        <v>0.108504398826979</v>
      </c>
      <c r="P25" s="16">
        <v>0.115987460815047</v>
      </c>
      <c r="Q25" s="16"/>
      <c r="R25" s="16">
        <v>0.10472972972973001</v>
      </c>
      <c r="S25" s="16">
        <v>8.2568807339449504E-2</v>
      </c>
      <c r="T25" s="16">
        <v>0.123919308357349</v>
      </c>
      <c r="U25" s="16">
        <v>0.15116279069767399</v>
      </c>
      <c r="V25" s="16"/>
      <c r="W25" s="16">
        <v>9.1049382716049398E-2</v>
      </c>
      <c r="X25" s="16">
        <v>0.14285714285714299</v>
      </c>
      <c r="Y25" s="16">
        <v>0.115384615384615</v>
      </c>
      <c r="Z25" s="16"/>
      <c r="AA25" s="16">
        <v>0.10677618069815201</v>
      </c>
      <c r="AB25" s="16">
        <v>0.12121212121212099</v>
      </c>
      <c r="AC25" s="16">
        <v>8.6206896551724102E-2</v>
      </c>
      <c r="AD25" s="16">
        <v>0.13559322033898299</v>
      </c>
    </row>
    <row r="26" spans="2:30" x14ac:dyDescent="0.35">
      <c r="B26" t="s">
        <v>60</v>
      </c>
      <c r="C26" s="16">
        <v>0.10197086546700899</v>
      </c>
      <c r="D26" s="16">
        <v>0.101527403414196</v>
      </c>
      <c r="E26" s="16">
        <v>0.15384615384615399</v>
      </c>
      <c r="F26" s="16"/>
      <c r="G26" s="16">
        <v>0.140350877192982</v>
      </c>
      <c r="H26" s="16">
        <v>0.106719367588933</v>
      </c>
      <c r="I26" s="16">
        <v>9.64705882352941E-2</v>
      </c>
      <c r="J26" s="16">
        <v>8.9385474860335198E-2</v>
      </c>
      <c r="K26" s="16"/>
      <c r="L26" s="16">
        <v>0.13478260869565201</v>
      </c>
      <c r="M26" s="16">
        <v>0.119760479041916</v>
      </c>
      <c r="N26" s="16">
        <v>0.109090909090909</v>
      </c>
      <c r="O26" s="16">
        <v>8.5043988269794701E-2</v>
      </c>
      <c r="P26" s="16">
        <v>8.4639498432601906E-2</v>
      </c>
      <c r="Q26" s="16"/>
      <c r="R26" s="16">
        <v>9.9662162162162199E-2</v>
      </c>
      <c r="S26" s="16">
        <v>9.1743119266055106E-2</v>
      </c>
      <c r="T26" s="16">
        <v>0.118155619596542</v>
      </c>
      <c r="U26" s="16">
        <v>0.104651162790698</v>
      </c>
      <c r="V26" s="16"/>
      <c r="W26" s="16">
        <v>9.2592592592592601E-2</v>
      </c>
      <c r="X26" s="16">
        <v>0.112956810631229</v>
      </c>
      <c r="Y26" s="16">
        <v>0.17948717948717899</v>
      </c>
      <c r="Z26" s="16"/>
      <c r="AA26" s="16">
        <v>0.11909650924024601</v>
      </c>
      <c r="AB26" s="16">
        <v>8.7121212121212099E-2</v>
      </c>
      <c r="AC26" s="16">
        <v>7.4712643678160898E-2</v>
      </c>
      <c r="AD26" s="16">
        <v>0.101694915254237</v>
      </c>
    </row>
    <row r="27" spans="2:30" x14ac:dyDescent="0.35">
      <c r="B27" t="s">
        <v>61</v>
      </c>
      <c r="C27" s="16">
        <v>7.8834618680377E-2</v>
      </c>
      <c r="D27" s="16">
        <v>7.7268643306379198E-2</v>
      </c>
      <c r="E27" s="16">
        <v>7.69230769230769E-2</v>
      </c>
      <c r="F27" s="16"/>
      <c r="G27" s="16">
        <v>0.12280701754386</v>
      </c>
      <c r="H27" s="16">
        <v>8.3003952569169995E-2</v>
      </c>
      <c r="I27" s="16">
        <v>6.8235294117647102E-2</v>
      </c>
      <c r="J27" s="16">
        <v>7.8212290502793297E-2</v>
      </c>
      <c r="K27" s="16"/>
      <c r="L27" s="16">
        <v>9.1304347826086998E-2</v>
      </c>
      <c r="M27" s="16">
        <v>8.9820359281437098E-2</v>
      </c>
      <c r="N27" s="16">
        <v>5.4545454545454501E-2</v>
      </c>
      <c r="O27" s="16">
        <v>8.2111436950146596E-2</v>
      </c>
      <c r="P27" s="16">
        <v>6.8965517241379296E-2</v>
      </c>
      <c r="Q27" s="16"/>
      <c r="R27" s="16">
        <v>7.2635135135135101E-2</v>
      </c>
      <c r="S27" s="16">
        <v>6.4220183486238494E-2</v>
      </c>
      <c r="T27" s="16">
        <v>9.7982708933717605E-2</v>
      </c>
      <c r="U27" s="16">
        <v>9.3023255813953501E-2</v>
      </c>
      <c r="V27" s="16"/>
      <c r="W27" s="16">
        <v>7.2530864197530895E-2</v>
      </c>
      <c r="X27" s="16">
        <v>9.6345514950166106E-2</v>
      </c>
      <c r="Y27" s="16">
        <v>0.102564102564103</v>
      </c>
      <c r="Z27" s="16"/>
      <c r="AA27" s="16">
        <v>8.2135523613962994E-2</v>
      </c>
      <c r="AB27" s="16">
        <v>8.7121212121212099E-2</v>
      </c>
      <c r="AC27" s="16">
        <v>6.3218390804597693E-2</v>
      </c>
      <c r="AD27" s="16">
        <v>7.3446327683615795E-2</v>
      </c>
    </row>
    <row r="28" spans="2:30" x14ac:dyDescent="0.35">
      <c r="B28" t="s">
        <v>62</v>
      </c>
      <c r="C28" s="16">
        <v>5.3127677806340999E-2</v>
      </c>
      <c r="D28" s="16">
        <v>5.3908355795148299E-2</v>
      </c>
      <c r="E28" s="16">
        <v>7.69230769230769E-2</v>
      </c>
      <c r="F28" s="16"/>
      <c r="G28" s="16">
        <v>5.2631578947368397E-2</v>
      </c>
      <c r="H28" s="16">
        <v>6.7193675889328106E-2</v>
      </c>
      <c r="I28" s="16">
        <v>2.5882352941176499E-2</v>
      </c>
      <c r="J28" s="16">
        <v>7.8212290502793297E-2</v>
      </c>
      <c r="K28" s="16"/>
      <c r="L28" s="16">
        <v>6.9565217391304293E-2</v>
      </c>
      <c r="M28" s="16">
        <v>3.59281437125748E-2</v>
      </c>
      <c r="N28" s="16">
        <v>8.1818181818181804E-2</v>
      </c>
      <c r="O28" s="16">
        <v>4.98533724340176E-2</v>
      </c>
      <c r="P28" s="16">
        <v>4.3887147335423198E-2</v>
      </c>
      <c r="Q28" s="16"/>
      <c r="R28" s="16">
        <v>4.2229729729729701E-2</v>
      </c>
      <c r="S28" s="16">
        <v>7.3394495412843999E-2</v>
      </c>
      <c r="T28" s="16">
        <v>6.0518731988472602E-2</v>
      </c>
      <c r="U28" s="16">
        <v>9.3023255813953501E-2</v>
      </c>
      <c r="V28" s="16"/>
      <c r="W28" s="16">
        <v>4.3209876543209902E-2</v>
      </c>
      <c r="X28" s="16">
        <v>6.6445182724252497E-2</v>
      </c>
      <c r="Y28" s="16">
        <v>0.102564102564103</v>
      </c>
      <c r="Z28" s="16"/>
      <c r="AA28" s="16">
        <v>5.1334702258726897E-2</v>
      </c>
      <c r="AB28" s="16">
        <v>5.3030303030302997E-2</v>
      </c>
      <c r="AC28" s="16">
        <v>6.3218390804597693E-2</v>
      </c>
      <c r="AD28" s="16">
        <v>5.0847457627118599E-2</v>
      </c>
    </row>
    <row r="29" spans="2:30" x14ac:dyDescent="0.35">
      <c r="B29" t="s">
        <v>63</v>
      </c>
      <c r="C29" s="16">
        <v>4.8843187660668398E-2</v>
      </c>
      <c r="D29" s="16">
        <v>4.94159928122192E-2</v>
      </c>
      <c r="E29" s="16">
        <v>0</v>
      </c>
      <c r="F29" s="16"/>
      <c r="G29" s="16">
        <v>8.7719298245614002E-2</v>
      </c>
      <c r="H29" s="16">
        <v>3.5573122529644299E-2</v>
      </c>
      <c r="I29" s="16">
        <v>6.1176470588235297E-2</v>
      </c>
      <c r="J29" s="16">
        <v>4.4692737430167599E-2</v>
      </c>
      <c r="K29" s="16"/>
      <c r="L29" s="16">
        <v>6.08695652173913E-2</v>
      </c>
      <c r="M29" s="16">
        <v>1.19760479041916E-2</v>
      </c>
      <c r="N29" s="16">
        <v>5.4545454545454501E-2</v>
      </c>
      <c r="O29" s="16">
        <v>3.5190615835777102E-2</v>
      </c>
      <c r="P29" s="16">
        <v>7.2100313479623798E-2</v>
      </c>
      <c r="Q29" s="16"/>
      <c r="R29" s="16">
        <v>5.5743243243243201E-2</v>
      </c>
      <c r="S29" s="16">
        <v>3.6697247706422E-2</v>
      </c>
      <c r="T29" s="16">
        <v>4.3227665706051903E-2</v>
      </c>
      <c r="U29" s="16">
        <v>4.6511627906976702E-2</v>
      </c>
      <c r="V29" s="16"/>
      <c r="W29" s="16">
        <v>5.5555555555555601E-2</v>
      </c>
      <c r="X29" s="16">
        <v>3.32225913621262E-2</v>
      </c>
      <c r="Y29" s="16">
        <v>6.4102564102564097E-2</v>
      </c>
      <c r="Z29" s="16"/>
      <c r="AA29" s="16">
        <v>3.08008213552361E-2</v>
      </c>
      <c r="AB29" s="16">
        <v>6.8181818181818205E-2</v>
      </c>
      <c r="AC29" s="16">
        <v>4.0229885057471299E-2</v>
      </c>
      <c r="AD29" s="16">
        <v>7.3446327683615795E-2</v>
      </c>
    </row>
    <row r="30" spans="2:30" x14ac:dyDescent="0.35">
      <c r="B30" t="s">
        <v>64</v>
      </c>
      <c r="C30" s="16">
        <v>3.3419023136246798E-2</v>
      </c>
      <c r="D30" s="16">
        <v>3.2345013477088999E-2</v>
      </c>
      <c r="E30" s="16">
        <v>0</v>
      </c>
      <c r="F30" s="16"/>
      <c r="G30" s="16">
        <v>5.2631578947368397E-2</v>
      </c>
      <c r="H30" s="16">
        <v>2.7667984189723299E-2</v>
      </c>
      <c r="I30" s="16">
        <v>4.4705882352941199E-2</v>
      </c>
      <c r="J30" s="16">
        <v>1.67597765363128E-2</v>
      </c>
      <c r="K30" s="16"/>
      <c r="L30" s="16">
        <v>3.0434782608695699E-2</v>
      </c>
      <c r="M30" s="16">
        <v>1.19760479041916E-2</v>
      </c>
      <c r="N30" s="16">
        <v>5.4545454545454501E-2</v>
      </c>
      <c r="O30" s="16">
        <v>2.63929618768328E-2</v>
      </c>
      <c r="P30" s="16">
        <v>4.70219435736677E-2</v>
      </c>
      <c r="Q30" s="16"/>
      <c r="R30" s="16">
        <v>4.72972972972973E-2</v>
      </c>
      <c r="S30" s="16">
        <v>1.8348623853211E-2</v>
      </c>
      <c r="T30" s="16">
        <v>2.0172910662824201E-2</v>
      </c>
      <c r="U30" s="16">
        <v>0</v>
      </c>
      <c r="V30" s="16"/>
      <c r="W30" s="16">
        <v>2.7777777777777801E-2</v>
      </c>
      <c r="X30" s="16">
        <v>1.9933554817275701E-2</v>
      </c>
      <c r="Y30" s="16">
        <v>1.2820512820512799E-2</v>
      </c>
      <c r="Z30" s="16"/>
      <c r="AA30" s="16">
        <v>1.8480492813141701E-2</v>
      </c>
      <c r="AB30" s="16">
        <v>4.1666666666666699E-2</v>
      </c>
      <c r="AC30" s="16">
        <v>2.8735632183908E-2</v>
      </c>
      <c r="AD30" s="16">
        <v>5.6497175141242903E-2</v>
      </c>
    </row>
    <row r="31" spans="2:30" x14ac:dyDescent="0.35">
      <c r="B31" t="s">
        <v>65</v>
      </c>
      <c r="C31" s="16">
        <v>2.65638389031705E-2</v>
      </c>
      <c r="D31" s="16">
        <v>2.6954177897574101E-2</v>
      </c>
      <c r="E31" s="16">
        <v>0</v>
      </c>
      <c r="F31" s="16"/>
      <c r="G31" s="16">
        <v>3.5087719298245598E-2</v>
      </c>
      <c r="H31" s="16">
        <v>3.3596837944663997E-2</v>
      </c>
      <c r="I31" s="16">
        <v>1.1764705882352899E-2</v>
      </c>
      <c r="J31" s="16">
        <v>3.91061452513966E-2</v>
      </c>
      <c r="K31" s="16"/>
      <c r="L31" s="16">
        <v>2.1739130434782601E-2</v>
      </c>
      <c r="M31" s="16">
        <v>2.39520958083832E-2</v>
      </c>
      <c r="N31" s="16">
        <v>2.7272727272727299E-2</v>
      </c>
      <c r="O31" s="16">
        <v>2.9325513196480898E-2</v>
      </c>
      <c r="P31" s="16">
        <v>2.8213166144200601E-2</v>
      </c>
      <c r="Q31" s="16"/>
      <c r="R31" s="16">
        <v>2.0270270270270299E-2</v>
      </c>
      <c r="S31" s="16">
        <v>1.8348623853211E-2</v>
      </c>
      <c r="T31" s="16">
        <v>3.7463976945245003E-2</v>
      </c>
      <c r="U31" s="16">
        <v>2.32558139534884E-2</v>
      </c>
      <c r="V31" s="16"/>
      <c r="W31" s="16">
        <v>3.0864197530864199E-2</v>
      </c>
      <c r="X31" s="16">
        <v>1.9933554817275701E-2</v>
      </c>
      <c r="Y31" s="16">
        <v>0</v>
      </c>
      <c r="Z31" s="16"/>
      <c r="AA31" s="16">
        <v>2.2587268993839799E-2</v>
      </c>
      <c r="AB31" s="16">
        <v>1.13636363636364E-2</v>
      </c>
      <c r="AC31" s="16">
        <v>5.1724137931034503E-2</v>
      </c>
      <c r="AD31" s="16">
        <v>2.82485875706215E-2</v>
      </c>
    </row>
    <row r="32" spans="2:30" x14ac:dyDescent="0.3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row>
    <row r="33" spans="2:30" x14ac:dyDescent="0.35">
      <c r="B33" s="6" t="s">
        <v>79</v>
      </c>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row>
    <row r="34" spans="2:30" x14ac:dyDescent="0.35">
      <c r="B34" s="23" t="s">
        <v>67</v>
      </c>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row>
    <row r="35" spans="2:30" x14ac:dyDescent="0.35">
      <c r="B35" t="s">
        <v>70</v>
      </c>
      <c r="C35" s="16">
        <v>6.85518423307626E-3</v>
      </c>
      <c r="D35" s="16">
        <v>5.3908355795148303E-3</v>
      </c>
      <c r="E35" s="16">
        <v>0</v>
      </c>
      <c r="F35" s="16"/>
      <c r="G35" s="16">
        <v>0</v>
      </c>
      <c r="H35" s="16">
        <v>5.9288537549407102E-3</v>
      </c>
      <c r="I35" s="16">
        <v>2.3529411764705902E-3</v>
      </c>
      <c r="J35" s="16">
        <v>2.23463687150838E-2</v>
      </c>
      <c r="K35" s="16"/>
      <c r="L35" s="16">
        <v>1.7391304347826101E-2</v>
      </c>
      <c r="M35" s="16">
        <v>1.19760479041916E-2</v>
      </c>
      <c r="N35" s="16">
        <v>0</v>
      </c>
      <c r="O35" s="16">
        <v>5.8651026392961903E-3</v>
      </c>
      <c r="P35" s="16">
        <v>0</v>
      </c>
      <c r="Q35" s="16"/>
      <c r="R35" s="16">
        <v>5.0675675675675696E-3</v>
      </c>
      <c r="S35" s="16">
        <v>0</v>
      </c>
      <c r="T35" s="16">
        <v>1.4409221902017299E-2</v>
      </c>
      <c r="U35" s="16">
        <v>0</v>
      </c>
      <c r="V35" s="16"/>
      <c r="W35" s="16">
        <v>6.17283950617284E-3</v>
      </c>
      <c r="X35" s="16">
        <v>3.3222591362126199E-3</v>
      </c>
      <c r="Y35" s="16">
        <v>1.2820512820512799E-2</v>
      </c>
      <c r="Z35" s="16"/>
      <c r="AA35" s="16">
        <v>8.2135523613963007E-3</v>
      </c>
      <c r="AB35" s="16">
        <v>0</v>
      </c>
      <c r="AC35" s="16">
        <v>1.1494252873563199E-2</v>
      </c>
      <c r="AD35" s="16">
        <v>5.6497175141242903E-3</v>
      </c>
    </row>
    <row r="36" spans="2:30" x14ac:dyDescent="0.35">
      <c r="B36" t="s">
        <v>71</v>
      </c>
      <c r="C36" s="16">
        <v>6.85518423307626E-2</v>
      </c>
      <c r="D36" s="16">
        <v>6.5588499550763693E-2</v>
      </c>
      <c r="E36" s="16">
        <v>0.15384615384615399</v>
      </c>
      <c r="F36" s="16"/>
      <c r="G36" s="16">
        <v>1.7543859649122799E-2</v>
      </c>
      <c r="H36" s="16">
        <v>8.4980237154150207E-2</v>
      </c>
      <c r="I36" s="16">
        <v>7.0588235294117604E-2</v>
      </c>
      <c r="J36" s="16">
        <v>3.3519553072625698E-2</v>
      </c>
      <c r="K36" s="16"/>
      <c r="L36" s="16">
        <v>5.6521739130434803E-2</v>
      </c>
      <c r="M36" s="16">
        <v>0.13173652694610799</v>
      </c>
      <c r="N36" s="16">
        <v>8.1818181818181804E-2</v>
      </c>
      <c r="O36" s="16">
        <v>8.7976539589442806E-2</v>
      </c>
      <c r="P36" s="16">
        <v>1.88087774294671E-2</v>
      </c>
      <c r="Q36" s="16"/>
      <c r="R36" s="16">
        <v>6.25E-2</v>
      </c>
      <c r="S36" s="16">
        <v>8.2568807339449504E-2</v>
      </c>
      <c r="T36" s="16">
        <v>7.2046109510086498E-2</v>
      </c>
      <c r="U36" s="16">
        <v>8.1395348837209294E-2</v>
      </c>
      <c r="V36" s="16"/>
      <c r="W36" s="16">
        <v>5.0925925925925902E-2</v>
      </c>
      <c r="X36" s="16">
        <v>9.6345514950166106E-2</v>
      </c>
      <c r="Y36" s="16">
        <v>8.9743589743589702E-2</v>
      </c>
      <c r="Z36" s="16"/>
      <c r="AA36" s="16">
        <v>7.1868583162217697E-2</v>
      </c>
      <c r="AB36" s="16">
        <v>4.9242424242424199E-2</v>
      </c>
      <c r="AC36" s="16">
        <v>9.1954022988505704E-2</v>
      </c>
      <c r="AD36" s="16">
        <v>6.7796610169491497E-2</v>
      </c>
    </row>
    <row r="37" spans="2:30" x14ac:dyDescent="0.35">
      <c r="B37" t="s">
        <v>72</v>
      </c>
      <c r="C37" s="16">
        <v>0.33333333333333298</v>
      </c>
      <c r="D37" s="16">
        <v>0.33333333333333298</v>
      </c>
      <c r="E37" s="16">
        <v>0.38461538461538503</v>
      </c>
      <c r="F37" s="16"/>
      <c r="G37" s="16">
        <v>0.33333333333333298</v>
      </c>
      <c r="H37" s="16">
        <v>0.312252964426877</v>
      </c>
      <c r="I37" s="16">
        <v>0.34823529411764698</v>
      </c>
      <c r="J37" s="16">
        <v>0.35754189944134102</v>
      </c>
      <c r="K37" s="16"/>
      <c r="L37" s="16">
        <v>0.46956521739130402</v>
      </c>
      <c r="M37" s="16">
        <v>0.13772455089820401</v>
      </c>
      <c r="N37" s="16">
        <v>0.25454545454545502</v>
      </c>
      <c r="O37" s="16">
        <v>0.20234604105571799</v>
      </c>
      <c r="P37" s="16">
        <v>0.50470219435736696</v>
      </c>
      <c r="Q37" s="16"/>
      <c r="R37" s="16">
        <v>0.32263513513513498</v>
      </c>
      <c r="S37" s="16">
        <v>0.394495412844037</v>
      </c>
      <c r="T37" s="16">
        <v>0.35158501440922202</v>
      </c>
      <c r="U37" s="16">
        <v>0.30232558139534899</v>
      </c>
      <c r="V37" s="16"/>
      <c r="W37" s="16">
        <v>0.296296296296296</v>
      </c>
      <c r="X37" s="16">
        <v>0.39867109634551501</v>
      </c>
      <c r="Y37" s="16">
        <v>0.43589743589743601</v>
      </c>
      <c r="Z37" s="16"/>
      <c r="AA37" s="16">
        <v>0.34496919917864499</v>
      </c>
      <c r="AB37" s="16">
        <v>0.34090909090909099</v>
      </c>
      <c r="AC37" s="16">
        <v>0.33908045977011497</v>
      </c>
      <c r="AD37" s="16">
        <v>0.32768361581920902</v>
      </c>
    </row>
    <row r="38" spans="2:30" x14ac:dyDescent="0.35">
      <c r="B38" t="s">
        <v>73</v>
      </c>
      <c r="C38" s="16">
        <v>0.111396743787489</v>
      </c>
      <c r="D38" s="16">
        <v>0.109613656783468</v>
      </c>
      <c r="E38" s="16">
        <v>0.15384615384615399</v>
      </c>
      <c r="F38" s="16"/>
      <c r="G38" s="16">
        <v>7.0175438596491196E-2</v>
      </c>
      <c r="H38" s="16">
        <v>0.110671936758893</v>
      </c>
      <c r="I38" s="16">
        <v>0.110588235294118</v>
      </c>
      <c r="J38" s="16">
        <v>0.12849162011173201</v>
      </c>
      <c r="K38" s="16"/>
      <c r="L38" s="16">
        <v>3.9130434782608699E-2</v>
      </c>
      <c r="M38" s="16">
        <v>0.13772455089820401</v>
      </c>
      <c r="N38" s="16">
        <v>6.3636363636363602E-2</v>
      </c>
      <c r="O38" s="16">
        <v>0.18181818181818199</v>
      </c>
      <c r="P38" s="16">
        <v>9.0909090909090898E-2</v>
      </c>
      <c r="Q38" s="16"/>
      <c r="R38" s="16">
        <v>0.103040540540541</v>
      </c>
      <c r="S38" s="16">
        <v>0.16513761467889901</v>
      </c>
      <c r="T38" s="16">
        <v>0.109510086455331</v>
      </c>
      <c r="U38" s="16">
        <v>9.3023255813953501E-2</v>
      </c>
      <c r="V38" s="16"/>
      <c r="W38" s="16">
        <v>0.100308641975309</v>
      </c>
      <c r="X38" s="16">
        <v>0.12956810631229199</v>
      </c>
      <c r="Y38" s="16">
        <v>0.141025641025641</v>
      </c>
      <c r="Z38" s="16"/>
      <c r="AA38" s="16">
        <v>0.11088295687885</v>
      </c>
      <c r="AB38" s="16">
        <v>0.12878787878787901</v>
      </c>
      <c r="AC38" s="16">
        <v>9.1954022988505704E-2</v>
      </c>
      <c r="AD38" s="16">
        <v>8.4745762711864403E-2</v>
      </c>
    </row>
    <row r="39" spans="2:30" x14ac:dyDescent="0.35">
      <c r="B39" t="s">
        <v>74</v>
      </c>
      <c r="C39" s="16">
        <v>0.25792630676949402</v>
      </c>
      <c r="D39" s="16">
        <v>0.26055705300988302</v>
      </c>
      <c r="E39" s="16">
        <v>0.230769230769231</v>
      </c>
      <c r="F39" s="16"/>
      <c r="G39" s="16">
        <v>0.43859649122806998</v>
      </c>
      <c r="H39" s="16">
        <v>0.29249011857707502</v>
      </c>
      <c r="I39" s="16">
        <v>0.22823529411764701</v>
      </c>
      <c r="J39" s="16">
        <v>0.17318435754189901</v>
      </c>
      <c r="K39" s="16"/>
      <c r="L39" s="16">
        <v>0.24347826086956501</v>
      </c>
      <c r="M39" s="16">
        <v>0.45508982035928103</v>
      </c>
      <c r="N39" s="16">
        <v>0.44545454545454499</v>
      </c>
      <c r="O39" s="16">
        <v>0.29912023460410597</v>
      </c>
      <c r="P39" s="16">
        <v>5.6426332288401299E-2</v>
      </c>
      <c r="Q39" s="16"/>
      <c r="R39" s="16">
        <v>0.21959459459459499</v>
      </c>
      <c r="S39" s="16">
        <v>0.201834862385321</v>
      </c>
      <c r="T39" s="16">
        <v>0.30547550432276699</v>
      </c>
      <c r="U39" s="16">
        <v>0.418604651162791</v>
      </c>
      <c r="V39" s="16"/>
      <c r="W39" s="16">
        <v>0.30246913580246898</v>
      </c>
      <c r="X39" s="16">
        <v>0.186046511627907</v>
      </c>
      <c r="Y39" s="16">
        <v>0.21794871794871801</v>
      </c>
      <c r="Z39" s="16"/>
      <c r="AA39" s="16">
        <v>0.28131416837782303</v>
      </c>
      <c r="AB39" s="16">
        <v>0.23863636363636401</v>
      </c>
      <c r="AC39" s="16">
        <v>0.21264367816092</v>
      </c>
      <c r="AD39" s="16">
        <v>0.25988700564971801</v>
      </c>
    </row>
    <row r="40" spans="2:30" x14ac:dyDescent="0.35">
      <c r="B40" t="s">
        <v>75</v>
      </c>
      <c r="C40" s="16">
        <v>1.3710368466152501E-2</v>
      </c>
      <c r="D40" s="16">
        <v>1.3477088948787099E-2</v>
      </c>
      <c r="E40" s="16">
        <v>0</v>
      </c>
      <c r="F40" s="16"/>
      <c r="G40" s="16">
        <v>3.5087719298245598E-2</v>
      </c>
      <c r="H40" s="16">
        <v>1.58102766798419E-2</v>
      </c>
      <c r="I40" s="16">
        <v>9.4117647058823504E-3</v>
      </c>
      <c r="J40" s="16">
        <v>1.11731843575419E-2</v>
      </c>
      <c r="K40" s="16"/>
      <c r="L40" s="16">
        <v>2.6086956521739101E-2</v>
      </c>
      <c r="M40" s="16">
        <v>2.39520958083832E-2</v>
      </c>
      <c r="N40" s="16">
        <v>2.7272727272727299E-2</v>
      </c>
      <c r="O40" s="16">
        <v>8.7976539589442806E-3</v>
      </c>
      <c r="P40" s="16">
        <v>0</v>
      </c>
      <c r="Q40" s="16"/>
      <c r="R40" s="16">
        <v>1.1824324324324301E-2</v>
      </c>
      <c r="S40" s="16">
        <v>9.1743119266055103E-3</v>
      </c>
      <c r="T40" s="16">
        <v>1.7291066282420799E-2</v>
      </c>
      <c r="U40" s="16">
        <v>1.16279069767442E-2</v>
      </c>
      <c r="V40" s="16"/>
      <c r="W40" s="16">
        <v>1.54320987654321E-2</v>
      </c>
      <c r="X40" s="16">
        <v>1.66112956810631E-2</v>
      </c>
      <c r="Y40" s="16">
        <v>0</v>
      </c>
      <c r="Z40" s="16"/>
      <c r="AA40" s="16">
        <v>1.43737166324435E-2</v>
      </c>
      <c r="AB40" s="16">
        <v>3.7878787878787902E-3</v>
      </c>
      <c r="AC40" s="16">
        <v>2.8735632183908E-2</v>
      </c>
      <c r="AD40" s="16">
        <v>5.6497175141242903E-3</v>
      </c>
    </row>
    <row r="41" spans="2:30" x14ac:dyDescent="0.35">
      <c r="B41" t="s">
        <v>76</v>
      </c>
      <c r="C41" s="16">
        <v>3.0848329048843201E-2</v>
      </c>
      <c r="D41" s="16">
        <v>3.2345013477088999E-2</v>
      </c>
      <c r="E41" s="16">
        <v>0</v>
      </c>
      <c r="F41" s="16"/>
      <c r="G41" s="16">
        <v>3.5087719298245598E-2</v>
      </c>
      <c r="H41" s="16">
        <v>2.1739130434782601E-2</v>
      </c>
      <c r="I41" s="16">
        <v>3.7647058823529402E-2</v>
      </c>
      <c r="J41" s="16">
        <v>3.91061452513966E-2</v>
      </c>
      <c r="K41" s="16"/>
      <c r="L41" s="16">
        <v>3.0434782608695699E-2</v>
      </c>
      <c r="M41" s="16">
        <v>5.3892215568862298E-2</v>
      </c>
      <c r="N41" s="16">
        <v>4.5454545454545497E-2</v>
      </c>
      <c r="O41" s="16">
        <v>4.1055718475073298E-2</v>
      </c>
      <c r="P41" s="16">
        <v>3.1347962382445101E-3</v>
      </c>
      <c r="Q41" s="16"/>
      <c r="R41" s="16">
        <v>2.5337837837837801E-2</v>
      </c>
      <c r="S41" s="16">
        <v>1.8348623853211E-2</v>
      </c>
      <c r="T41" s="16">
        <v>5.18731988472622E-2</v>
      </c>
      <c r="U41" s="16">
        <v>1.16279069767442E-2</v>
      </c>
      <c r="V41" s="16"/>
      <c r="W41" s="16">
        <v>3.5493827160493797E-2</v>
      </c>
      <c r="X41" s="16">
        <v>2.9900332225913599E-2</v>
      </c>
      <c r="Y41" s="16">
        <v>1.2820512820512799E-2</v>
      </c>
      <c r="Z41" s="16"/>
      <c r="AA41" s="16">
        <v>1.6427104722792601E-2</v>
      </c>
      <c r="AB41" s="16">
        <v>3.4090909090909102E-2</v>
      </c>
      <c r="AC41" s="16">
        <v>4.5977011494252901E-2</v>
      </c>
      <c r="AD41" s="16">
        <v>4.5197740112994399E-2</v>
      </c>
    </row>
    <row r="42" spans="2:30" x14ac:dyDescent="0.35">
      <c r="B42" t="s">
        <v>77</v>
      </c>
      <c r="C42" s="16">
        <v>0.15509854327334999</v>
      </c>
      <c r="D42" s="16">
        <v>0.15992812219227301</v>
      </c>
      <c r="E42" s="16">
        <v>7.69230769230769E-2</v>
      </c>
      <c r="F42" s="16"/>
      <c r="G42" s="16">
        <v>5.2631578947368397E-2</v>
      </c>
      <c r="H42" s="16">
        <v>0.13241106719367601</v>
      </c>
      <c r="I42" s="16">
        <v>0.17411764705882399</v>
      </c>
      <c r="J42" s="16">
        <v>0.206703910614525</v>
      </c>
      <c r="K42" s="16"/>
      <c r="L42" s="16">
        <v>8.6956521739130405E-2</v>
      </c>
      <c r="M42" s="16">
        <v>2.9940119760479E-2</v>
      </c>
      <c r="N42" s="16">
        <v>7.2727272727272696E-2</v>
      </c>
      <c r="O42" s="16">
        <v>0.14076246334310899</v>
      </c>
      <c r="P42" s="16">
        <v>0.31347962382445099</v>
      </c>
      <c r="Q42" s="16"/>
      <c r="R42" s="16">
        <v>0.21621621621621601</v>
      </c>
      <c r="S42" s="16">
        <v>0.119266055045872</v>
      </c>
      <c r="T42" s="16">
        <v>6.9164265129683003E-2</v>
      </c>
      <c r="U42" s="16">
        <v>5.8139534883720902E-2</v>
      </c>
      <c r="V42" s="16"/>
      <c r="W42" s="16">
        <v>0.171296296296296</v>
      </c>
      <c r="X42" s="16">
        <v>0.122923588039867</v>
      </c>
      <c r="Y42" s="16">
        <v>7.69230769230769E-2</v>
      </c>
      <c r="Z42" s="16"/>
      <c r="AA42" s="16">
        <v>0.12525667351129399</v>
      </c>
      <c r="AB42" s="16">
        <v>0.189393939393939</v>
      </c>
      <c r="AC42" s="16">
        <v>0.160919540229885</v>
      </c>
      <c r="AD42" s="16">
        <v>0.186440677966102</v>
      </c>
    </row>
    <row r="43" spans="2:30" x14ac:dyDescent="0.35">
      <c r="B43" t="s">
        <v>78</v>
      </c>
      <c r="C43" s="16">
        <v>1.7137960582690698E-2</v>
      </c>
      <c r="D43" s="16">
        <v>1.61725067385445E-2</v>
      </c>
      <c r="E43" s="16">
        <v>0</v>
      </c>
      <c r="F43" s="16"/>
      <c r="G43" s="16">
        <v>1.7543859649122799E-2</v>
      </c>
      <c r="H43" s="16">
        <v>1.97628458498024E-2</v>
      </c>
      <c r="I43" s="16">
        <v>1.1764705882352899E-2</v>
      </c>
      <c r="J43" s="16">
        <v>2.23463687150838E-2</v>
      </c>
      <c r="K43" s="16"/>
      <c r="L43" s="16">
        <v>2.6086956521739101E-2</v>
      </c>
      <c r="M43" s="16">
        <v>5.9880239520958096E-3</v>
      </c>
      <c r="N43" s="16">
        <v>9.0909090909090905E-3</v>
      </c>
      <c r="O43" s="16">
        <v>2.63929618768328E-2</v>
      </c>
      <c r="P43" s="16">
        <v>9.4043887147335394E-3</v>
      </c>
      <c r="Q43" s="16"/>
      <c r="R43" s="16">
        <v>2.3648648648648601E-2</v>
      </c>
      <c r="S43" s="16">
        <v>9.1743119266055103E-3</v>
      </c>
      <c r="T43" s="16">
        <v>8.6455331412103806E-3</v>
      </c>
      <c r="U43" s="16">
        <v>2.32558139534884E-2</v>
      </c>
      <c r="V43" s="16"/>
      <c r="W43" s="16">
        <v>1.6975308641975301E-2</v>
      </c>
      <c r="X43" s="16">
        <v>9.9667774086378697E-3</v>
      </c>
      <c r="Y43" s="16">
        <v>0</v>
      </c>
      <c r="Z43" s="16"/>
      <c r="AA43" s="16">
        <v>2.2587268993839799E-2</v>
      </c>
      <c r="AB43" s="16">
        <v>1.5151515151515201E-2</v>
      </c>
      <c r="AC43" s="16">
        <v>1.72413793103448E-2</v>
      </c>
      <c r="AD43" s="16">
        <v>1.12994350282486E-2</v>
      </c>
    </row>
    <row r="44" spans="2:30" x14ac:dyDescent="0.35">
      <c r="B44" t="s">
        <v>64</v>
      </c>
      <c r="C44" s="16">
        <v>5.1413881748072002E-3</v>
      </c>
      <c r="D44" s="16">
        <v>3.5938903863432202E-3</v>
      </c>
      <c r="E44" s="16">
        <v>0</v>
      </c>
      <c r="F44" s="16"/>
      <c r="G44" s="16">
        <v>0</v>
      </c>
      <c r="H44" s="16">
        <v>3.9525691699604697E-3</v>
      </c>
      <c r="I44" s="16">
        <v>7.0588235294117598E-3</v>
      </c>
      <c r="J44" s="16">
        <v>5.5865921787709499E-3</v>
      </c>
      <c r="K44" s="16"/>
      <c r="L44" s="16">
        <v>4.3478260869565201E-3</v>
      </c>
      <c r="M44" s="16">
        <v>1.19760479041916E-2</v>
      </c>
      <c r="N44" s="16">
        <v>0</v>
      </c>
      <c r="O44" s="16">
        <v>5.8651026392961903E-3</v>
      </c>
      <c r="P44" s="16">
        <v>3.1347962382445101E-3</v>
      </c>
      <c r="Q44" s="16"/>
      <c r="R44" s="16">
        <v>1.0135135135135099E-2</v>
      </c>
      <c r="S44" s="16">
        <v>0</v>
      </c>
      <c r="T44" s="16">
        <v>0</v>
      </c>
      <c r="U44" s="16">
        <v>0</v>
      </c>
      <c r="V44" s="16"/>
      <c r="W44" s="16">
        <v>4.6296296296296302E-3</v>
      </c>
      <c r="X44" s="16">
        <v>6.6445182724252502E-3</v>
      </c>
      <c r="Y44" s="16">
        <v>1.2820512820512799E-2</v>
      </c>
      <c r="Z44" s="16"/>
      <c r="AA44" s="16">
        <v>4.1067761806981504E-3</v>
      </c>
      <c r="AB44" s="16">
        <v>0</v>
      </c>
      <c r="AC44" s="16">
        <v>0</v>
      </c>
      <c r="AD44" s="16">
        <v>5.6497175141242903E-3</v>
      </c>
    </row>
    <row r="45" spans="2:30" x14ac:dyDescent="0.35">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row>
    <row r="46" spans="2:30" x14ac:dyDescent="0.35">
      <c r="B46" s="6" t="s">
        <v>87</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row>
    <row r="47" spans="2:30" x14ac:dyDescent="0.35">
      <c r="B47" s="23" t="s">
        <v>67</v>
      </c>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row>
    <row r="48" spans="2:30" x14ac:dyDescent="0.35">
      <c r="B48" t="s">
        <v>80</v>
      </c>
      <c r="C48" s="16">
        <v>0.32047986289631503</v>
      </c>
      <c r="D48" s="16">
        <v>0.31985624438454602</v>
      </c>
      <c r="E48" s="16">
        <v>0.30769230769230799</v>
      </c>
      <c r="F48" s="16"/>
      <c r="G48" s="16">
        <v>0.43859649122806998</v>
      </c>
      <c r="H48" s="16">
        <v>0.36561264822134398</v>
      </c>
      <c r="I48" s="16">
        <v>0.27764705882352902</v>
      </c>
      <c r="J48" s="16">
        <v>0.25698324022346403</v>
      </c>
      <c r="K48" s="16"/>
      <c r="L48" s="16">
        <v>0.33913043478260901</v>
      </c>
      <c r="M48" s="16">
        <v>0.27544910179640703</v>
      </c>
      <c r="N48" s="16">
        <v>0.25454545454545502</v>
      </c>
      <c r="O48" s="16">
        <v>0.31671554252199402</v>
      </c>
      <c r="P48" s="16">
        <v>0.35736677115987497</v>
      </c>
      <c r="Q48" s="16"/>
      <c r="R48" s="16">
        <v>0.34628378378378399</v>
      </c>
      <c r="S48" s="16">
        <v>0.23853211009174299</v>
      </c>
      <c r="T48" s="16">
        <v>0.328530259365994</v>
      </c>
      <c r="U48" s="16">
        <v>0.25581395348837199</v>
      </c>
      <c r="V48" s="16"/>
      <c r="W48" s="16">
        <v>0.32407407407407401</v>
      </c>
      <c r="X48" s="16">
        <v>0.33222591362126203</v>
      </c>
      <c r="Y48" s="16">
        <v>0.256410256410256</v>
      </c>
      <c r="Z48" s="16"/>
      <c r="AA48" s="16">
        <v>0.28747433264887101</v>
      </c>
      <c r="AB48" s="16">
        <v>0.32954545454545497</v>
      </c>
      <c r="AC48" s="16">
        <v>0.35632183908046</v>
      </c>
      <c r="AD48" s="16">
        <v>0.36158192090395502</v>
      </c>
    </row>
    <row r="49" spans="2:30" x14ac:dyDescent="0.35">
      <c r="B49" t="s">
        <v>81</v>
      </c>
      <c r="C49" s="16">
        <v>0.15938303341902299</v>
      </c>
      <c r="D49" s="16">
        <v>0.164420485175202</v>
      </c>
      <c r="E49" s="16">
        <v>0</v>
      </c>
      <c r="F49" s="16"/>
      <c r="G49" s="16">
        <v>0.21052631578947401</v>
      </c>
      <c r="H49" s="16">
        <v>0.158102766798419</v>
      </c>
      <c r="I49" s="16">
        <v>0.17647058823529399</v>
      </c>
      <c r="J49" s="16">
        <v>0.106145251396648</v>
      </c>
      <c r="K49" s="16"/>
      <c r="L49" s="16">
        <v>0.16956521739130401</v>
      </c>
      <c r="M49" s="16">
        <v>0.16167664670658699</v>
      </c>
      <c r="N49" s="16">
        <v>0.12727272727272701</v>
      </c>
      <c r="O49" s="16">
        <v>0.15249266862170099</v>
      </c>
      <c r="P49" s="16">
        <v>0.16927899686520401</v>
      </c>
      <c r="Q49" s="16"/>
      <c r="R49" s="16">
        <v>0.14695945945945901</v>
      </c>
      <c r="S49" s="16">
        <v>0.17431192660550501</v>
      </c>
      <c r="T49" s="16">
        <v>0.164265129682997</v>
      </c>
      <c r="U49" s="16">
        <v>0.15116279069767399</v>
      </c>
      <c r="V49" s="16"/>
      <c r="W49" s="16">
        <v>0.13888888888888901</v>
      </c>
      <c r="X49" s="16">
        <v>0.186046511627907</v>
      </c>
      <c r="Y49" s="16">
        <v>0.16666666666666699</v>
      </c>
      <c r="Z49" s="16"/>
      <c r="AA49" s="16">
        <v>0.16632443531827501</v>
      </c>
      <c r="AB49" s="16">
        <v>0.15530303030303</v>
      </c>
      <c r="AC49" s="16">
        <v>0.14942528735632199</v>
      </c>
      <c r="AD49" s="16">
        <v>0.152542372881356</v>
      </c>
    </row>
    <row r="50" spans="2:30" x14ac:dyDescent="0.35">
      <c r="B50" t="s">
        <v>82</v>
      </c>
      <c r="C50" s="16">
        <v>0.16366752356469599</v>
      </c>
      <c r="D50" s="16">
        <v>0.16352201257861601</v>
      </c>
      <c r="E50" s="16">
        <v>7.69230769230769E-2</v>
      </c>
      <c r="F50" s="16"/>
      <c r="G50" s="16">
        <v>0.175438596491228</v>
      </c>
      <c r="H50" s="16">
        <v>0.16600790513833999</v>
      </c>
      <c r="I50" s="16">
        <v>0.152941176470588</v>
      </c>
      <c r="J50" s="16">
        <v>0.17877094972067001</v>
      </c>
      <c r="K50" s="16"/>
      <c r="L50" s="16">
        <v>0.18695652173912999</v>
      </c>
      <c r="M50" s="16">
        <v>0.16167664670658699</v>
      </c>
      <c r="N50" s="16">
        <v>0.218181818181818</v>
      </c>
      <c r="O50" s="16">
        <v>0.17008797653958899</v>
      </c>
      <c r="P50" s="16">
        <v>0.12225705329153599</v>
      </c>
      <c r="Q50" s="16"/>
      <c r="R50" s="16">
        <v>0.14864864864864899</v>
      </c>
      <c r="S50" s="16">
        <v>0.22018348623853201</v>
      </c>
      <c r="T50" s="16">
        <v>0.16138328530259399</v>
      </c>
      <c r="U50" s="16">
        <v>0.232558139534884</v>
      </c>
      <c r="V50" s="16"/>
      <c r="W50" s="16">
        <v>0.16975308641975301</v>
      </c>
      <c r="X50" s="16">
        <v>0.15282392026578101</v>
      </c>
      <c r="Y50" s="16">
        <v>0.230769230769231</v>
      </c>
      <c r="Z50" s="16"/>
      <c r="AA50" s="16">
        <v>0.18685831622176599</v>
      </c>
      <c r="AB50" s="16">
        <v>0.12878787878787901</v>
      </c>
      <c r="AC50" s="16">
        <v>0.12068965517241401</v>
      </c>
      <c r="AD50" s="16">
        <v>0.19774011299434999</v>
      </c>
    </row>
    <row r="51" spans="2:30" x14ac:dyDescent="0.35">
      <c r="B51" t="s">
        <v>83</v>
      </c>
      <c r="C51" s="16">
        <v>0.16109682947729201</v>
      </c>
      <c r="D51" s="16">
        <v>0.15813117699910201</v>
      </c>
      <c r="E51" s="16">
        <v>0.38461538461538503</v>
      </c>
      <c r="F51" s="16"/>
      <c r="G51" s="16">
        <v>5.2631578947368397E-2</v>
      </c>
      <c r="H51" s="16">
        <v>0.156126482213439</v>
      </c>
      <c r="I51" s="16">
        <v>0.17647058823529399</v>
      </c>
      <c r="J51" s="16">
        <v>0.17318435754189901</v>
      </c>
      <c r="K51" s="16"/>
      <c r="L51" s="16">
        <v>0.12608695652173901</v>
      </c>
      <c r="M51" s="16">
        <v>0.13173652694610799</v>
      </c>
      <c r="N51" s="16">
        <v>0.190909090909091</v>
      </c>
      <c r="O51" s="16">
        <v>0.17888563049853401</v>
      </c>
      <c r="P51" s="16">
        <v>0.17241379310344801</v>
      </c>
      <c r="Q51" s="16"/>
      <c r="R51" s="16">
        <v>0.160472972972973</v>
      </c>
      <c r="S51" s="16">
        <v>0.192660550458716</v>
      </c>
      <c r="T51" s="16">
        <v>0.155619596541787</v>
      </c>
      <c r="U51" s="16">
        <v>0.162790697674419</v>
      </c>
      <c r="V51" s="16"/>
      <c r="W51" s="16">
        <v>0.16820987654321001</v>
      </c>
      <c r="X51" s="16">
        <v>0.159468438538206</v>
      </c>
      <c r="Y51" s="16">
        <v>0.128205128205128</v>
      </c>
      <c r="Z51" s="16"/>
      <c r="AA51" s="16">
        <v>0.16837782340862401</v>
      </c>
      <c r="AB51" s="16">
        <v>0.16666666666666699</v>
      </c>
      <c r="AC51" s="16">
        <v>0.17816091954023</v>
      </c>
      <c r="AD51" s="16">
        <v>0.112994350282486</v>
      </c>
    </row>
    <row r="52" spans="2:30" x14ac:dyDescent="0.35">
      <c r="B52" t="s">
        <v>84</v>
      </c>
      <c r="C52" s="16">
        <v>9.0831191088260502E-2</v>
      </c>
      <c r="D52" s="16">
        <v>8.8050314465408799E-2</v>
      </c>
      <c r="E52" s="16">
        <v>0.15384615384615399</v>
      </c>
      <c r="F52" s="16"/>
      <c r="G52" s="16">
        <v>7.0175438596491196E-2</v>
      </c>
      <c r="H52" s="16">
        <v>6.7193675889328106E-2</v>
      </c>
      <c r="I52" s="16">
        <v>0.105882352941176</v>
      </c>
      <c r="J52" s="16">
        <v>0.12849162011173201</v>
      </c>
      <c r="K52" s="16"/>
      <c r="L52" s="16">
        <v>9.1304347826086998E-2</v>
      </c>
      <c r="M52" s="16">
        <v>0.107784431137725</v>
      </c>
      <c r="N52" s="16">
        <v>6.3636363636363602E-2</v>
      </c>
      <c r="O52" s="16">
        <v>7.3313782991202406E-2</v>
      </c>
      <c r="P52" s="16">
        <v>0.109717868338558</v>
      </c>
      <c r="Q52" s="16"/>
      <c r="R52" s="16">
        <v>7.93918918918919E-2</v>
      </c>
      <c r="S52" s="16">
        <v>9.1743119266055106E-2</v>
      </c>
      <c r="T52" s="16">
        <v>0.11527377521613801</v>
      </c>
      <c r="U52" s="16">
        <v>9.3023255813953501E-2</v>
      </c>
      <c r="V52" s="16"/>
      <c r="W52" s="16">
        <v>8.1790123456790098E-2</v>
      </c>
      <c r="X52" s="16">
        <v>9.9667774086378697E-2</v>
      </c>
      <c r="Y52" s="16">
        <v>0.115384615384615</v>
      </c>
      <c r="Z52" s="16"/>
      <c r="AA52" s="16">
        <v>9.4455852156057493E-2</v>
      </c>
      <c r="AB52" s="16">
        <v>0.11363636363636399</v>
      </c>
      <c r="AC52" s="16">
        <v>8.6206896551724102E-2</v>
      </c>
      <c r="AD52" s="16">
        <v>6.7796610169491497E-2</v>
      </c>
    </row>
    <row r="53" spans="2:30" x14ac:dyDescent="0.35">
      <c r="B53" t="s">
        <v>85</v>
      </c>
      <c r="C53" s="16">
        <v>4.7986289631533799E-2</v>
      </c>
      <c r="D53" s="16">
        <v>4.8517520215633402E-2</v>
      </c>
      <c r="E53" s="16">
        <v>7.69230769230769E-2</v>
      </c>
      <c r="F53" s="16"/>
      <c r="G53" s="16">
        <v>1.7543859649122799E-2</v>
      </c>
      <c r="H53" s="16">
        <v>4.1501976284584997E-2</v>
      </c>
      <c r="I53" s="16">
        <v>4.9411764705882301E-2</v>
      </c>
      <c r="J53" s="16">
        <v>7.2625698324022395E-2</v>
      </c>
      <c r="K53" s="16"/>
      <c r="L53" s="16">
        <v>2.1739130434782601E-2</v>
      </c>
      <c r="M53" s="16">
        <v>0.107784431137725</v>
      </c>
      <c r="N53" s="16">
        <v>8.1818181818181804E-2</v>
      </c>
      <c r="O53" s="16">
        <v>4.6920821114369501E-2</v>
      </c>
      <c r="P53" s="16">
        <v>2.5078369905956101E-2</v>
      </c>
      <c r="Q53" s="16"/>
      <c r="R53" s="16">
        <v>5.0675675675675699E-2</v>
      </c>
      <c r="S53" s="16">
        <v>2.7522935779816501E-2</v>
      </c>
      <c r="T53" s="16">
        <v>3.4582132564841501E-2</v>
      </c>
      <c r="U53" s="16">
        <v>8.1395348837209294E-2</v>
      </c>
      <c r="V53" s="16"/>
      <c r="W53" s="16">
        <v>5.5555555555555601E-2</v>
      </c>
      <c r="X53" s="16">
        <v>3.9867109634551499E-2</v>
      </c>
      <c r="Y53" s="16">
        <v>6.4102564102564097E-2</v>
      </c>
      <c r="Z53" s="16"/>
      <c r="AA53" s="16">
        <v>5.5441478439425103E-2</v>
      </c>
      <c r="AB53" s="16">
        <v>3.03030303030303E-2</v>
      </c>
      <c r="AC53" s="16">
        <v>4.5977011494252901E-2</v>
      </c>
      <c r="AD53" s="16">
        <v>5.6497175141242903E-2</v>
      </c>
    </row>
    <row r="54" spans="2:30" x14ac:dyDescent="0.35">
      <c r="B54" t="s">
        <v>86</v>
      </c>
      <c r="C54" s="16">
        <v>3.5989717223650401E-2</v>
      </c>
      <c r="D54" s="16">
        <v>3.6837376460018001E-2</v>
      </c>
      <c r="E54" s="16">
        <v>0</v>
      </c>
      <c r="F54" s="16"/>
      <c r="G54" s="16">
        <v>1.7543859649122799E-2</v>
      </c>
      <c r="H54" s="16">
        <v>2.1739130434782601E-2</v>
      </c>
      <c r="I54" s="16">
        <v>4.23529411764706E-2</v>
      </c>
      <c r="J54" s="16">
        <v>6.7039106145251395E-2</v>
      </c>
      <c r="K54" s="16"/>
      <c r="L54" s="16">
        <v>4.7826086956521699E-2</v>
      </c>
      <c r="M54" s="16">
        <v>2.9940119760479E-2</v>
      </c>
      <c r="N54" s="16">
        <v>9.0909090909090905E-3</v>
      </c>
      <c r="O54" s="16">
        <v>4.3988269794721403E-2</v>
      </c>
      <c r="P54" s="16">
        <v>3.1347962382445103E-2</v>
      </c>
      <c r="Q54" s="16"/>
      <c r="R54" s="16">
        <v>4.3918918918918901E-2</v>
      </c>
      <c r="S54" s="16">
        <v>3.6697247706422E-2</v>
      </c>
      <c r="T54" s="16">
        <v>2.0172910662824201E-2</v>
      </c>
      <c r="U54" s="16">
        <v>2.32558139534884E-2</v>
      </c>
      <c r="V54" s="16"/>
      <c r="W54" s="16">
        <v>4.1666666666666699E-2</v>
      </c>
      <c r="X54" s="16">
        <v>1.66112956810631E-2</v>
      </c>
      <c r="Y54" s="16">
        <v>3.8461538461538498E-2</v>
      </c>
      <c r="Z54" s="16"/>
      <c r="AA54" s="16">
        <v>3.2854209445585203E-2</v>
      </c>
      <c r="AB54" s="16">
        <v>6.0606060606060601E-2</v>
      </c>
      <c r="AC54" s="16">
        <v>1.72413793103448E-2</v>
      </c>
      <c r="AD54" s="16">
        <v>3.3898305084745797E-2</v>
      </c>
    </row>
    <row r="55" spans="2:30" x14ac:dyDescent="0.35">
      <c r="B55" t="s">
        <v>64</v>
      </c>
      <c r="C55" s="16">
        <v>2.0565552699228801E-2</v>
      </c>
      <c r="D55" s="16">
        <v>2.0664869721473501E-2</v>
      </c>
      <c r="E55" s="16">
        <v>0</v>
      </c>
      <c r="F55" s="16"/>
      <c r="G55" s="16">
        <v>1.7543859649122799E-2</v>
      </c>
      <c r="H55" s="16">
        <v>2.3715415019762799E-2</v>
      </c>
      <c r="I55" s="16">
        <v>1.8823529411764701E-2</v>
      </c>
      <c r="J55" s="16">
        <v>1.67597765363128E-2</v>
      </c>
      <c r="K55" s="16"/>
      <c r="L55" s="16">
        <v>1.7391304347826101E-2</v>
      </c>
      <c r="M55" s="16">
        <v>2.39520958083832E-2</v>
      </c>
      <c r="N55" s="16">
        <v>5.4545454545454501E-2</v>
      </c>
      <c r="O55" s="16">
        <v>1.7595307917888599E-2</v>
      </c>
      <c r="P55" s="16">
        <v>1.2539184952978099E-2</v>
      </c>
      <c r="Q55" s="16"/>
      <c r="R55" s="16">
        <v>2.3648648648648601E-2</v>
      </c>
      <c r="S55" s="16">
        <v>1.8348623853211E-2</v>
      </c>
      <c r="T55" s="16">
        <v>2.0172910662824201E-2</v>
      </c>
      <c r="U55" s="16">
        <v>0</v>
      </c>
      <c r="V55" s="16"/>
      <c r="W55" s="16">
        <v>2.00617283950617E-2</v>
      </c>
      <c r="X55" s="16">
        <v>1.32890365448505E-2</v>
      </c>
      <c r="Y55" s="16">
        <v>0</v>
      </c>
      <c r="Z55" s="16"/>
      <c r="AA55" s="16">
        <v>8.2135523613963007E-3</v>
      </c>
      <c r="AB55" s="16">
        <v>1.5151515151515201E-2</v>
      </c>
      <c r="AC55" s="16">
        <v>4.5977011494252901E-2</v>
      </c>
      <c r="AD55" s="16">
        <v>1.6949152542372899E-2</v>
      </c>
    </row>
    <row r="56" spans="2:30" x14ac:dyDescent="0.3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row>
    <row r="57" spans="2:30" x14ac:dyDescent="0.35">
      <c r="B57" s="6" t="s">
        <v>93</v>
      </c>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row>
    <row r="58" spans="2:30" x14ac:dyDescent="0.35">
      <c r="B58" s="23" t="s">
        <v>67</v>
      </c>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row>
    <row r="59" spans="2:30" x14ac:dyDescent="0.35">
      <c r="B59" t="s">
        <v>88</v>
      </c>
      <c r="C59" s="16">
        <v>0.64353041988003401</v>
      </c>
      <c r="D59" s="16">
        <v>0.64869721473495101</v>
      </c>
      <c r="E59" s="16">
        <v>0.53846153846153799</v>
      </c>
      <c r="F59" s="16"/>
      <c r="G59" s="16">
        <v>0.54385964912280704</v>
      </c>
      <c r="H59" s="16">
        <v>0.67193675889328097</v>
      </c>
      <c r="I59" s="16">
        <v>0.623529411764706</v>
      </c>
      <c r="J59" s="16">
        <v>0.64245810055865904</v>
      </c>
      <c r="K59" s="16"/>
      <c r="L59" s="16">
        <v>0.59565217391304304</v>
      </c>
      <c r="M59" s="16">
        <v>0.62275449101796398</v>
      </c>
      <c r="N59" s="16">
        <v>0.65454545454545499</v>
      </c>
      <c r="O59" s="16">
        <v>0.63049853372433995</v>
      </c>
      <c r="P59" s="16">
        <v>0.69905956112852696</v>
      </c>
      <c r="Q59" s="16"/>
      <c r="R59" s="16">
        <v>0.66891891891891897</v>
      </c>
      <c r="S59" s="16">
        <v>0.61467889908256901</v>
      </c>
      <c r="T59" s="16">
        <v>0.62824207492795403</v>
      </c>
      <c r="U59" s="16">
        <v>0.55813953488372103</v>
      </c>
      <c r="V59" s="16"/>
      <c r="W59" s="16">
        <v>0.64660493827160503</v>
      </c>
      <c r="X59" s="16">
        <v>0.63787375415282399</v>
      </c>
      <c r="Y59" s="16">
        <v>0.58974358974358998</v>
      </c>
      <c r="Z59" s="16"/>
      <c r="AA59" s="16">
        <v>0.63860369609856305</v>
      </c>
      <c r="AB59" s="16">
        <v>0.65151515151515105</v>
      </c>
      <c r="AC59" s="16">
        <v>0.68390804597701105</v>
      </c>
      <c r="AD59" s="16">
        <v>0.66101694915254205</v>
      </c>
    </row>
    <row r="60" spans="2:30" x14ac:dyDescent="0.35">
      <c r="B60" t="s">
        <v>89</v>
      </c>
      <c r="C60" s="16">
        <v>0.157669237360754</v>
      </c>
      <c r="D60" s="16">
        <v>0.15363881401617299</v>
      </c>
      <c r="E60" s="16">
        <v>0.38461538461538503</v>
      </c>
      <c r="F60" s="16"/>
      <c r="G60" s="16">
        <v>0.22807017543859601</v>
      </c>
      <c r="H60" s="16">
        <v>0.13636363636363599</v>
      </c>
      <c r="I60" s="16">
        <v>0.16470588235294101</v>
      </c>
      <c r="J60" s="16">
        <v>0.17877094972067001</v>
      </c>
      <c r="K60" s="16"/>
      <c r="L60" s="16">
        <v>0.18695652173912999</v>
      </c>
      <c r="M60" s="16">
        <v>0.20359281437125701</v>
      </c>
      <c r="N60" s="16">
        <v>0.190909090909091</v>
      </c>
      <c r="O60" s="16">
        <v>0.13782991202346001</v>
      </c>
      <c r="P60" s="16">
        <v>0.12225705329153599</v>
      </c>
      <c r="Q60" s="16"/>
      <c r="R60" s="16">
        <v>0.135135135135135</v>
      </c>
      <c r="S60" s="16">
        <v>0.119266055045872</v>
      </c>
      <c r="T60" s="16">
        <v>0.181556195965418</v>
      </c>
      <c r="U60" s="16">
        <v>0.30232558139534899</v>
      </c>
      <c r="V60" s="16"/>
      <c r="W60" s="16">
        <v>0.15432098765432101</v>
      </c>
      <c r="X60" s="16">
        <v>0.15282392026578101</v>
      </c>
      <c r="Y60" s="16">
        <v>0.21794871794871801</v>
      </c>
      <c r="Z60" s="16"/>
      <c r="AA60" s="16">
        <v>0.180698151950719</v>
      </c>
      <c r="AB60" s="16">
        <v>0.16287878787878801</v>
      </c>
      <c r="AC60" s="16">
        <v>0.10344827586206901</v>
      </c>
      <c r="AD60" s="16">
        <v>0.129943502824859</v>
      </c>
    </row>
    <row r="61" spans="2:30" x14ac:dyDescent="0.35">
      <c r="B61" t="s">
        <v>90</v>
      </c>
      <c r="C61" s="16">
        <v>0.10025706940874</v>
      </c>
      <c r="D61" s="16">
        <v>0.10062893081761</v>
      </c>
      <c r="E61" s="16">
        <v>7.69230769230769E-2</v>
      </c>
      <c r="F61" s="16"/>
      <c r="G61" s="16">
        <v>0.12280701754386</v>
      </c>
      <c r="H61" s="16">
        <v>9.4861660079051405E-2</v>
      </c>
      <c r="I61" s="16">
        <v>0.11529411764705901</v>
      </c>
      <c r="J61" s="16">
        <v>7.2625698324022395E-2</v>
      </c>
      <c r="K61" s="16"/>
      <c r="L61" s="16">
        <v>0.11304347826087</v>
      </c>
      <c r="M61" s="16">
        <v>4.7904191616766498E-2</v>
      </c>
      <c r="N61" s="16">
        <v>9.0909090909090898E-2</v>
      </c>
      <c r="O61" s="16">
        <v>0.13196480938416399</v>
      </c>
      <c r="P61" s="16">
        <v>8.7774294670846395E-2</v>
      </c>
      <c r="Q61" s="16"/>
      <c r="R61" s="16">
        <v>0.106418918918919</v>
      </c>
      <c r="S61" s="16">
        <v>0.17431192660550501</v>
      </c>
      <c r="T61" s="16">
        <v>8.0691642651296802E-2</v>
      </c>
      <c r="U61" s="16">
        <v>5.8139534883720902E-2</v>
      </c>
      <c r="V61" s="16"/>
      <c r="W61" s="16">
        <v>0.101851851851852</v>
      </c>
      <c r="X61" s="16">
        <v>0.116279069767442</v>
      </c>
      <c r="Y61" s="16">
        <v>0.115384615384615</v>
      </c>
      <c r="Z61" s="16"/>
      <c r="AA61" s="16">
        <v>8.41889117043121E-2</v>
      </c>
      <c r="AB61" s="16">
        <v>0.102272727272727</v>
      </c>
      <c r="AC61" s="16">
        <v>0.109195402298851</v>
      </c>
      <c r="AD61" s="16">
        <v>0.11864406779661001</v>
      </c>
    </row>
    <row r="62" spans="2:30" x14ac:dyDescent="0.35">
      <c r="B62" t="s">
        <v>91</v>
      </c>
      <c r="C62" s="16">
        <v>6.2553556126820897E-2</v>
      </c>
      <c r="D62" s="16">
        <v>6.0197663971248899E-2</v>
      </c>
      <c r="E62" s="16">
        <v>0</v>
      </c>
      <c r="F62" s="16"/>
      <c r="G62" s="16">
        <v>7.0175438596491196E-2</v>
      </c>
      <c r="H62" s="16">
        <v>6.1264822134387401E-2</v>
      </c>
      <c r="I62" s="16">
        <v>5.8823529411764698E-2</v>
      </c>
      <c r="J62" s="16">
        <v>7.2625698324022395E-2</v>
      </c>
      <c r="K62" s="16"/>
      <c r="L62" s="16">
        <v>7.3913043478260901E-2</v>
      </c>
      <c r="M62" s="16">
        <v>9.5808383233532898E-2</v>
      </c>
      <c r="N62" s="16">
        <v>4.5454545454545497E-2</v>
      </c>
      <c r="O62" s="16">
        <v>5.8651026392961901E-2</v>
      </c>
      <c r="P62" s="16">
        <v>4.70219435736677E-2</v>
      </c>
      <c r="Q62" s="16"/>
      <c r="R62" s="16">
        <v>5.2364864864864899E-2</v>
      </c>
      <c r="S62" s="16">
        <v>7.3394495412843999E-2</v>
      </c>
      <c r="T62" s="16">
        <v>7.7809798270893404E-2</v>
      </c>
      <c r="U62" s="16">
        <v>5.8139534883720902E-2</v>
      </c>
      <c r="V62" s="16"/>
      <c r="W62" s="16">
        <v>5.7098765432098797E-2</v>
      </c>
      <c r="X62" s="16">
        <v>6.6445182724252497E-2</v>
      </c>
      <c r="Y62" s="16">
        <v>5.1282051282051301E-2</v>
      </c>
      <c r="Z62" s="16"/>
      <c r="AA62" s="16">
        <v>6.7761806981519498E-2</v>
      </c>
      <c r="AB62" s="16">
        <v>5.6818181818181802E-2</v>
      </c>
      <c r="AC62" s="16">
        <v>5.1724137931034503E-2</v>
      </c>
      <c r="AD62" s="16">
        <v>5.6497175141242903E-2</v>
      </c>
    </row>
    <row r="63" spans="2:30" x14ac:dyDescent="0.35">
      <c r="B63" t="s">
        <v>92</v>
      </c>
      <c r="C63" s="16">
        <v>1.19965724078835E-2</v>
      </c>
      <c r="D63" s="16">
        <v>1.25786163522013E-2</v>
      </c>
      <c r="E63" s="16">
        <v>0</v>
      </c>
      <c r="F63" s="16"/>
      <c r="G63" s="16">
        <v>0</v>
      </c>
      <c r="H63" s="16">
        <v>1.18577075098814E-2</v>
      </c>
      <c r="I63" s="16">
        <v>9.4117647058823504E-3</v>
      </c>
      <c r="J63" s="16">
        <v>2.23463687150838E-2</v>
      </c>
      <c r="K63" s="16"/>
      <c r="L63" s="16">
        <v>4.3478260869565201E-3</v>
      </c>
      <c r="M63" s="16">
        <v>1.19760479041916E-2</v>
      </c>
      <c r="N63" s="16">
        <v>1.8181818181818198E-2</v>
      </c>
      <c r="O63" s="16">
        <v>1.46627565982405E-2</v>
      </c>
      <c r="P63" s="16">
        <v>1.2539184952978099E-2</v>
      </c>
      <c r="Q63" s="16"/>
      <c r="R63" s="16">
        <v>1.0135135135135099E-2</v>
      </c>
      <c r="S63" s="16">
        <v>9.1743119266055103E-3</v>
      </c>
      <c r="T63" s="16">
        <v>1.4409221902017299E-2</v>
      </c>
      <c r="U63" s="16">
        <v>2.32558139534884E-2</v>
      </c>
      <c r="V63" s="16"/>
      <c r="W63" s="16">
        <v>1.38888888888889E-2</v>
      </c>
      <c r="X63" s="16">
        <v>1.32890365448505E-2</v>
      </c>
      <c r="Y63" s="16">
        <v>0</v>
      </c>
      <c r="Z63" s="16"/>
      <c r="AA63" s="16">
        <v>1.23203285420945E-2</v>
      </c>
      <c r="AB63" s="16">
        <v>1.13636363636364E-2</v>
      </c>
      <c r="AC63" s="16">
        <v>1.72413793103448E-2</v>
      </c>
      <c r="AD63" s="16">
        <v>1.12994350282486E-2</v>
      </c>
    </row>
    <row r="64" spans="2:30" x14ac:dyDescent="0.35">
      <c r="B64" t="s">
        <v>64</v>
      </c>
      <c r="C64" s="16">
        <v>2.3993144815766899E-2</v>
      </c>
      <c r="D64" s="16">
        <v>2.4258760107816701E-2</v>
      </c>
      <c r="E64" s="16">
        <v>0</v>
      </c>
      <c r="F64" s="16"/>
      <c r="G64" s="16">
        <v>3.5087719298245598E-2</v>
      </c>
      <c r="H64" s="16">
        <v>2.3715415019762799E-2</v>
      </c>
      <c r="I64" s="16">
        <v>2.8235294117647101E-2</v>
      </c>
      <c r="J64" s="16">
        <v>1.11731843575419E-2</v>
      </c>
      <c r="K64" s="16"/>
      <c r="L64" s="16">
        <v>2.6086956521739101E-2</v>
      </c>
      <c r="M64" s="16">
        <v>1.79640718562874E-2</v>
      </c>
      <c r="N64" s="16">
        <v>0</v>
      </c>
      <c r="O64" s="16">
        <v>2.63929618768328E-2</v>
      </c>
      <c r="P64" s="16">
        <v>3.1347962382445103E-2</v>
      </c>
      <c r="Q64" s="16"/>
      <c r="R64" s="16">
        <v>2.7027027027027001E-2</v>
      </c>
      <c r="S64" s="16">
        <v>9.1743119266055103E-3</v>
      </c>
      <c r="T64" s="16">
        <v>1.7291066282420799E-2</v>
      </c>
      <c r="U64" s="16">
        <v>0</v>
      </c>
      <c r="V64" s="16"/>
      <c r="W64" s="16">
        <v>2.6234567901234601E-2</v>
      </c>
      <c r="X64" s="16">
        <v>1.32890365448505E-2</v>
      </c>
      <c r="Y64" s="16">
        <v>2.5641025641025599E-2</v>
      </c>
      <c r="Z64" s="16"/>
      <c r="AA64" s="16">
        <v>1.6427104722792601E-2</v>
      </c>
      <c r="AB64" s="16">
        <v>1.5151515151515201E-2</v>
      </c>
      <c r="AC64" s="16">
        <v>3.4482758620689703E-2</v>
      </c>
      <c r="AD64" s="16">
        <v>2.2598870056497199E-2</v>
      </c>
    </row>
    <row r="65" spans="2:30" x14ac:dyDescent="0.35">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row>
    <row r="66" spans="2:30" x14ac:dyDescent="0.35">
      <c r="B66" s="6" t="s">
        <v>98</v>
      </c>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row>
    <row r="67" spans="2:30" x14ac:dyDescent="0.35">
      <c r="B67" s="23" t="s">
        <v>67</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row>
    <row r="68" spans="2:30" x14ac:dyDescent="0.35">
      <c r="B68" t="s">
        <v>94</v>
      </c>
      <c r="C68" s="16">
        <v>0.74121679520137096</v>
      </c>
      <c r="D68" s="16">
        <v>0.74303683737645998</v>
      </c>
      <c r="E68" s="16">
        <v>0.61538461538461497</v>
      </c>
      <c r="F68" s="16"/>
      <c r="G68" s="16">
        <v>0.64912280701754399</v>
      </c>
      <c r="H68" s="16">
        <v>0.74505928853754899</v>
      </c>
      <c r="I68" s="16">
        <v>0.72470588235294098</v>
      </c>
      <c r="J68" s="16">
        <v>0.79888268156424602</v>
      </c>
      <c r="K68" s="16"/>
      <c r="L68" s="16">
        <v>0.74347826086956503</v>
      </c>
      <c r="M68" s="16">
        <v>0.75449101796407203</v>
      </c>
      <c r="N68" s="16">
        <v>0.70909090909090899</v>
      </c>
      <c r="O68" s="16">
        <v>0.73900293255131999</v>
      </c>
      <c r="P68" s="16">
        <v>0.74608150470219403</v>
      </c>
      <c r="Q68" s="16"/>
      <c r="R68" s="16">
        <v>0.74324324324324298</v>
      </c>
      <c r="S68" s="16">
        <v>0.67889908256880704</v>
      </c>
      <c r="T68" s="16">
        <v>0.73487031700288197</v>
      </c>
      <c r="U68" s="16">
        <v>0.837209302325581</v>
      </c>
      <c r="V68" s="16"/>
      <c r="W68" s="16">
        <v>0.72530864197530898</v>
      </c>
      <c r="X68" s="16">
        <v>0.74418604651162801</v>
      </c>
      <c r="Y68" s="16">
        <v>0.80769230769230804</v>
      </c>
      <c r="Z68" s="16"/>
      <c r="AA68" s="16">
        <v>0.77207392197125302</v>
      </c>
      <c r="AB68" s="16">
        <v>0.75378787878787901</v>
      </c>
      <c r="AC68" s="16">
        <v>0.71264367816092</v>
      </c>
      <c r="AD68" s="16">
        <v>0.69491525423728795</v>
      </c>
    </row>
    <row r="69" spans="2:30" x14ac:dyDescent="0.35">
      <c r="B69" t="s">
        <v>95</v>
      </c>
      <c r="C69" s="16">
        <v>0.14138817480719801</v>
      </c>
      <c r="D69" s="16">
        <v>0.13926325247079999</v>
      </c>
      <c r="E69" s="16">
        <v>0.30769230769230799</v>
      </c>
      <c r="F69" s="16"/>
      <c r="G69" s="16">
        <v>0.140350877192982</v>
      </c>
      <c r="H69" s="16">
        <v>0.16007905138339901</v>
      </c>
      <c r="I69" s="16">
        <v>0.13176470588235301</v>
      </c>
      <c r="J69" s="16">
        <v>0.111731843575419</v>
      </c>
      <c r="K69" s="16"/>
      <c r="L69" s="16">
        <v>0.16956521739130401</v>
      </c>
      <c r="M69" s="16">
        <v>0.11377245508981999</v>
      </c>
      <c r="N69" s="16">
        <v>0.163636363636364</v>
      </c>
      <c r="O69" s="16">
        <v>0.12609970674486801</v>
      </c>
      <c r="P69" s="16">
        <v>0.14420062695924801</v>
      </c>
      <c r="Q69" s="16"/>
      <c r="R69" s="16">
        <v>0.13682432432432401</v>
      </c>
      <c r="S69" s="16">
        <v>0.21100917431192701</v>
      </c>
      <c r="T69" s="16">
        <v>0.13832853025936601</v>
      </c>
      <c r="U69" s="16">
        <v>0.104651162790698</v>
      </c>
      <c r="V69" s="16"/>
      <c r="W69" s="16">
        <v>0.140432098765432</v>
      </c>
      <c r="X69" s="16">
        <v>0.15282392026578101</v>
      </c>
      <c r="Y69" s="16">
        <v>8.9743589743589702E-2</v>
      </c>
      <c r="Z69" s="16"/>
      <c r="AA69" s="16">
        <v>0.123203285420945</v>
      </c>
      <c r="AB69" s="16">
        <v>0.12878787878787901</v>
      </c>
      <c r="AC69" s="16">
        <v>0.13793103448275901</v>
      </c>
      <c r="AD69" s="16">
        <v>0.18079096045197701</v>
      </c>
    </row>
    <row r="70" spans="2:30" x14ac:dyDescent="0.35">
      <c r="B70" t="s">
        <v>96</v>
      </c>
      <c r="C70" s="16">
        <v>0.10197086546700899</v>
      </c>
      <c r="D70" s="16">
        <v>0.102425876010782</v>
      </c>
      <c r="E70" s="16">
        <v>7.69230769230769E-2</v>
      </c>
      <c r="F70" s="16"/>
      <c r="G70" s="16">
        <v>0.19298245614035101</v>
      </c>
      <c r="H70" s="16">
        <v>7.9051383399209502E-2</v>
      </c>
      <c r="I70" s="16">
        <v>0.127058823529412</v>
      </c>
      <c r="J70" s="16">
        <v>7.8212290502793297E-2</v>
      </c>
      <c r="K70" s="16"/>
      <c r="L70" s="16">
        <v>6.5217391304347797E-2</v>
      </c>
      <c r="M70" s="16">
        <v>0.119760479041916</v>
      </c>
      <c r="N70" s="16">
        <v>0.1</v>
      </c>
      <c r="O70" s="16">
        <v>0.12609970674486801</v>
      </c>
      <c r="P70" s="16">
        <v>9.40438871473354E-2</v>
      </c>
      <c r="Q70" s="16"/>
      <c r="R70" s="16">
        <v>0.10472972972973001</v>
      </c>
      <c r="S70" s="16">
        <v>0.100917431192661</v>
      </c>
      <c r="T70" s="16">
        <v>0.103746397694524</v>
      </c>
      <c r="U70" s="16">
        <v>5.8139534883720902E-2</v>
      </c>
      <c r="V70" s="16"/>
      <c r="W70" s="16">
        <v>0.12037037037037</v>
      </c>
      <c r="X70" s="16">
        <v>8.9700996677740896E-2</v>
      </c>
      <c r="Y70" s="16">
        <v>0.102564102564103</v>
      </c>
      <c r="Z70" s="16"/>
      <c r="AA70" s="16">
        <v>9.2402464065708401E-2</v>
      </c>
      <c r="AB70" s="16">
        <v>0.117424242424242</v>
      </c>
      <c r="AC70" s="16">
        <v>0.114942528735632</v>
      </c>
      <c r="AD70" s="16">
        <v>9.6045197740112997E-2</v>
      </c>
    </row>
    <row r="71" spans="2:30" x14ac:dyDescent="0.35">
      <c r="B71" t="s">
        <v>97</v>
      </c>
      <c r="C71" s="16">
        <v>1.5424164524421601E-2</v>
      </c>
      <c r="D71" s="16">
        <v>1.5274034141958701E-2</v>
      </c>
      <c r="E71" s="16">
        <v>0</v>
      </c>
      <c r="F71" s="16"/>
      <c r="G71" s="16">
        <v>1.7543859649122799E-2</v>
      </c>
      <c r="H71" s="16">
        <v>1.58102766798419E-2</v>
      </c>
      <c r="I71" s="16">
        <v>1.6470588235294101E-2</v>
      </c>
      <c r="J71" s="16">
        <v>1.11731843575419E-2</v>
      </c>
      <c r="K71" s="16"/>
      <c r="L71" s="16">
        <v>2.1739130434782601E-2</v>
      </c>
      <c r="M71" s="16">
        <v>1.19760479041916E-2</v>
      </c>
      <c r="N71" s="16">
        <v>2.7272727272727299E-2</v>
      </c>
      <c r="O71" s="16">
        <v>8.7976539589442806E-3</v>
      </c>
      <c r="P71" s="16">
        <v>1.56739811912226E-2</v>
      </c>
      <c r="Q71" s="16"/>
      <c r="R71" s="16">
        <v>1.52027027027027E-2</v>
      </c>
      <c r="S71" s="16">
        <v>9.1743119266055103E-3</v>
      </c>
      <c r="T71" s="16">
        <v>2.3054755043227699E-2</v>
      </c>
      <c r="U71" s="16">
        <v>0</v>
      </c>
      <c r="V71" s="16"/>
      <c r="W71" s="16">
        <v>1.38888888888889E-2</v>
      </c>
      <c r="X71" s="16">
        <v>1.32890365448505E-2</v>
      </c>
      <c r="Y71" s="16">
        <v>0</v>
      </c>
      <c r="Z71" s="16"/>
      <c r="AA71" s="16">
        <v>1.23203285420945E-2</v>
      </c>
      <c r="AB71" s="16">
        <v>0</v>
      </c>
      <c r="AC71" s="16">
        <v>3.4482758620689703E-2</v>
      </c>
      <c r="AD71" s="16">
        <v>2.82485875706215E-2</v>
      </c>
    </row>
    <row r="72" spans="2:30" x14ac:dyDescent="0.35">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row>
    <row r="73" spans="2:30" x14ac:dyDescent="0.35">
      <c r="B73" s="6" t="s">
        <v>106</v>
      </c>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row>
    <row r="74" spans="2:30" x14ac:dyDescent="0.35">
      <c r="B74" s="23" t="s">
        <v>610</v>
      </c>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row>
    <row r="75" spans="2:30" x14ac:dyDescent="0.35">
      <c r="B75" t="s">
        <v>99</v>
      </c>
      <c r="C75" s="16">
        <v>0.22950819672131101</v>
      </c>
      <c r="D75" s="16">
        <v>0.218181818181818</v>
      </c>
      <c r="E75" s="16">
        <v>0</v>
      </c>
      <c r="F75" s="16"/>
      <c r="G75" s="16">
        <v>0.5</v>
      </c>
      <c r="H75" s="16">
        <v>0.22222222222222199</v>
      </c>
      <c r="I75" s="16">
        <v>0.23529411764705899</v>
      </c>
      <c r="J75" s="16">
        <v>0.15384615384615399</v>
      </c>
      <c r="K75" s="16"/>
      <c r="L75" s="16">
        <v>0.25</v>
      </c>
      <c r="M75" s="16">
        <v>0.28571428571428598</v>
      </c>
      <c r="N75" s="16">
        <v>0.5</v>
      </c>
      <c r="O75" s="16">
        <v>0.230769230769231</v>
      </c>
      <c r="P75" s="16">
        <v>0.14285714285714299</v>
      </c>
      <c r="Q75" s="16"/>
      <c r="R75" s="16">
        <v>0.214285714285714</v>
      </c>
      <c r="S75" s="16">
        <v>0.5</v>
      </c>
      <c r="T75" s="16">
        <v>0.1875</v>
      </c>
      <c r="U75" s="16">
        <v>0.2</v>
      </c>
      <c r="V75" s="16"/>
      <c r="W75" s="16">
        <v>0.30303030303030298</v>
      </c>
      <c r="X75" s="16">
        <v>0.14285714285714299</v>
      </c>
      <c r="Y75" s="16">
        <v>0.25</v>
      </c>
      <c r="Z75" s="16"/>
      <c r="AA75" s="16">
        <v>0.15384615384615399</v>
      </c>
      <c r="AB75" s="16">
        <v>0.28571428571428598</v>
      </c>
      <c r="AC75" s="16">
        <v>0.25</v>
      </c>
      <c r="AD75" s="16">
        <v>0.44444444444444398</v>
      </c>
    </row>
    <row r="76" spans="2:30" x14ac:dyDescent="0.35">
      <c r="B76" t="s">
        <v>100</v>
      </c>
      <c r="C76" s="16">
        <v>0.26229508196721302</v>
      </c>
      <c r="D76" s="16">
        <v>0.29090909090909101</v>
      </c>
      <c r="E76" s="16">
        <v>0</v>
      </c>
      <c r="F76" s="16"/>
      <c r="G76" s="16">
        <v>0.25</v>
      </c>
      <c r="H76" s="16">
        <v>0.25925925925925902</v>
      </c>
      <c r="I76" s="16">
        <v>0.23529411764705899</v>
      </c>
      <c r="J76" s="16">
        <v>0.30769230769230799</v>
      </c>
      <c r="K76" s="16"/>
      <c r="L76" s="16">
        <v>0.1875</v>
      </c>
      <c r="M76" s="16">
        <v>0.28571428571428598</v>
      </c>
      <c r="N76" s="16">
        <v>0.25</v>
      </c>
      <c r="O76" s="16">
        <v>0.38461538461538503</v>
      </c>
      <c r="P76" s="16">
        <v>0.238095238095238</v>
      </c>
      <c r="Q76" s="16"/>
      <c r="R76" s="16">
        <v>0.214285714285714</v>
      </c>
      <c r="S76" s="16">
        <v>0.16666666666666699</v>
      </c>
      <c r="T76" s="16">
        <v>0.375</v>
      </c>
      <c r="U76" s="16">
        <v>0.2</v>
      </c>
      <c r="V76" s="16"/>
      <c r="W76" s="16">
        <v>0.21212121212121199</v>
      </c>
      <c r="X76" s="16">
        <v>0.42857142857142899</v>
      </c>
      <c r="Y76" s="16">
        <v>0.25</v>
      </c>
      <c r="Z76" s="16"/>
      <c r="AA76" s="16">
        <v>0.42307692307692302</v>
      </c>
      <c r="AB76" s="16">
        <v>0.14285714285714299</v>
      </c>
      <c r="AC76" s="16">
        <v>0.25</v>
      </c>
      <c r="AD76" s="16">
        <v>0.11111111111111099</v>
      </c>
    </row>
    <row r="77" spans="2:30" x14ac:dyDescent="0.35">
      <c r="B77" t="s">
        <v>101</v>
      </c>
      <c r="C77" s="16">
        <v>9.8360655737704902E-2</v>
      </c>
      <c r="D77" s="16">
        <v>0.109090909090909</v>
      </c>
      <c r="E77" s="16">
        <v>0</v>
      </c>
      <c r="F77" s="16"/>
      <c r="G77" s="16">
        <v>0</v>
      </c>
      <c r="H77" s="16">
        <v>0.11111111111111099</v>
      </c>
      <c r="I77" s="16">
        <v>0.11764705882352899</v>
      </c>
      <c r="J77" s="16">
        <v>7.69230769230769E-2</v>
      </c>
      <c r="K77" s="16"/>
      <c r="L77" s="16">
        <v>0.125</v>
      </c>
      <c r="M77" s="16">
        <v>0.14285714285714299</v>
      </c>
      <c r="N77" s="16">
        <v>0</v>
      </c>
      <c r="O77" s="16">
        <v>7.69230769230769E-2</v>
      </c>
      <c r="P77" s="16">
        <v>9.5238095238095205E-2</v>
      </c>
      <c r="Q77" s="16"/>
      <c r="R77" s="16">
        <v>0.107142857142857</v>
      </c>
      <c r="S77" s="16">
        <v>0</v>
      </c>
      <c r="T77" s="16">
        <v>0.125</v>
      </c>
      <c r="U77" s="16">
        <v>0.1</v>
      </c>
      <c r="V77" s="16"/>
      <c r="W77" s="16">
        <v>9.0909090909090898E-2</v>
      </c>
      <c r="X77" s="16">
        <v>0.14285714285714299</v>
      </c>
      <c r="Y77" s="16">
        <v>0</v>
      </c>
      <c r="Z77" s="16"/>
      <c r="AA77" s="16">
        <v>0.115384615384615</v>
      </c>
      <c r="AB77" s="16">
        <v>7.1428571428571397E-2</v>
      </c>
      <c r="AC77" s="16">
        <v>0</v>
      </c>
      <c r="AD77" s="16">
        <v>0</v>
      </c>
    </row>
    <row r="78" spans="2:30" x14ac:dyDescent="0.35">
      <c r="B78" t="s">
        <v>102</v>
      </c>
      <c r="C78" s="16">
        <v>0.22950819672131101</v>
      </c>
      <c r="D78" s="16">
        <v>0.18181818181818199</v>
      </c>
      <c r="E78" s="16">
        <v>1</v>
      </c>
      <c r="F78" s="16"/>
      <c r="G78" s="16">
        <v>0</v>
      </c>
      <c r="H78" s="16">
        <v>0.18518518518518501</v>
      </c>
      <c r="I78" s="16">
        <v>0.29411764705882398</v>
      </c>
      <c r="J78" s="16">
        <v>0.30769230769230799</v>
      </c>
      <c r="K78" s="16"/>
      <c r="L78" s="16">
        <v>0.25</v>
      </c>
      <c r="M78" s="16">
        <v>0.14285714285714299</v>
      </c>
      <c r="N78" s="16">
        <v>0</v>
      </c>
      <c r="O78" s="16">
        <v>0.230769230769231</v>
      </c>
      <c r="P78" s="16">
        <v>0.28571428571428598</v>
      </c>
      <c r="Q78" s="16"/>
      <c r="R78" s="16">
        <v>0.214285714285714</v>
      </c>
      <c r="S78" s="16">
        <v>0.16666666666666699</v>
      </c>
      <c r="T78" s="16">
        <v>0.1875</v>
      </c>
      <c r="U78" s="16">
        <v>0.4</v>
      </c>
      <c r="V78" s="16"/>
      <c r="W78" s="16">
        <v>0.18181818181818199</v>
      </c>
      <c r="X78" s="16">
        <v>0.214285714285714</v>
      </c>
      <c r="Y78" s="16">
        <v>0.5</v>
      </c>
      <c r="Z78" s="16"/>
      <c r="AA78" s="16">
        <v>0.15384615384615399</v>
      </c>
      <c r="AB78" s="16">
        <v>0.28571428571428598</v>
      </c>
      <c r="AC78" s="16">
        <v>0.25</v>
      </c>
      <c r="AD78" s="16">
        <v>0.33333333333333298</v>
      </c>
    </row>
    <row r="79" spans="2:30" x14ac:dyDescent="0.35">
      <c r="B79" t="s">
        <v>103</v>
      </c>
      <c r="C79" s="16">
        <v>6.5573770491803296E-2</v>
      </c>
      <c r="D79" s="16">
        <v>7.2727272727272696E-2</v>
      </c>
      <c r="E79" s="16">
        <v>0</v>
      </c>
      <c r="F79" s="16"/>
      <c r="G79" s="16">
        <v>0</v>
      </c>
      <c r="H79" s="16">
        <v>3.7037037037037E-2</v>
      </c>
      <c r="I79" s="16">
        <v>5.8823529411764698E-2</v>
      </c>
      <c r="J79" s="16">
        <v>0.15384615384615399</v>
      </c>
      <c r="K79" s="16"/>
      <c r="L79" s="16">
        <v>6.25E-2</v>
      </c>
      <c r="M79" s="16">
        <v>0</v>
      </c>
      <c r="N79" s="16">
        <v>0</v>
      </c>
      <c r="O79" s="16">
        <v>0</v>
      </c>
      <c r="P79" s="16">
        <v>0.14285714285714299</v>
      </c>
      <c r="Q79" s="16"/>
      <c r="R79" s="16">
        <v>7.1428571428571397E-2</v>
      </c>
      <c r="S79" s="16">
        <v>0</v>
      </c>
      <c r="T79" s="16">
        <v>6.25E-2</v>
      </c>
      <c r="U79" s="16">
        <v>0.1</v>
      </c>
      <c r="V79" s="16"/>
      <c r="W79" s="16">
        <v>6.0606060606060601E-2</v>
      </c>
      <c r="X79" s="16">
        <v>7.1428571428571397E-2</v>
      </c>
      <c r="Y79" s="16">
        <v>0</v>
      </c>
      <c r="Z79" s="16"/>
      <c r="AA79" s="16">
        <v>7.69230769230769E-2</v>
      </c>
      <c r="AB79" s="16">
        <v>7.1428571428571397E-2</v>
      </c>
      <c r="AC79" s="16">
        <v>0</v>
      </c>
      <c r="AD79" s="16">
        <v>0.11111111111111099</v>
      </c>
    </row>
    <row r="80" spans="2:30" x14ac:dyDescent="0.35">
      <c r="B80" t="s">
        <v>104</v>
      </c>
      <c r="C80" s="16">
        <v>0</v>
      </c>
      <c r="D80" s="16">
        <v>0</v>
      </c>
      <c r="E80" s="16">
        <v>0</v>
      </c>
      <c r="F80" s="16"/>
      <c r="G80" s="16">
        <v>0</v>
      </c>
      <c r="H80" s="16">
        <v>0</v>
      </c>
      <c r="I80" s="16">
        <v>0</v>
      </c>
      <c r="J80" s="16">
        <v>0</v>
      </c>
      <c r="K80" s="16"/>
      <c r="L80" s="16">
        <v>0</v>
      </c>
      <c r="M80" s="16">
        <v>0</v>
      </c>
      <c r="N80" s="16">
        <v>0</v>
      </c>
      <c r="O80" s="16">
        <v>0</v>
      </c>
      <c r="P80" s="16">
        <v>0</v>
      </c>
      <c r="Q80" s="16"/>
      <c r="R80" s="16">
        <v>0</v>
      </c>
      <c r="S80" s="16">
        <v>0</v>
      </c>
      <c r="T80" s="16">
        <v>0</v>
      </c>
      <c r="U80" s="16">
        <v>0</v>
      </c>
      <c r="V80" s="16"/>
      <c r="W80" s="16">
        <v>0</v>
      </c>
      <c r="X80" s="16">
        <v>0</v>
      </c>
      <c r="Y80" s="16">
        <v>0</v>
      </c>
      <c r="Z80" s="16"/>
      <c r="AA80" s="16">
        <v>0</v>
      </c>
      <c r="AB80" s="16">
        <v>0</v>
      </c>
      <c r="AC80" s="16">
        <v>0</v>
      </c>
      <c r="AD80" s="16">
        <v>0</v>
      </c>
    </row>
    <row r="81" spans="2:30" x14ac:dyDescent="0.35">
      <c r="B81" t="s">
        <v>105</v>
      </c>
      <c r="C81" s="16">
        <v>3.2786885245901599E-2</v>
      </c>
      <c r="D81" s="16">
        <v>3.6363636363636397E-2</v>
      </c>
      <c r="E81" s="16">
        <v>0</v>
      </c>
      <c r="F81" s="16"/>
      <c r="G81" s="16">
        <v>0.25</v>
      </c>
      <c r="H81" s="16">
        <v>3.7037037037037E-2</v>
      </c>
      <c r="I81" s="16">
        <v>0</v>
      </c>
      <c r="J81" s="16">
        <v>0</v>
      </c>
      <c r="K81" s="16"/>
      <c r="L81" s="16">
        <v>0</v>
      </c>
      <c r="M81" s="16">
        <v>0</v>
      </c>
      <c r="N81" s="16">
        <v>0</v>
      </c>
      <c r="O81" s="16">
        <v>7.69230769230769E-2</v>
      </c>
      <c r="P81" s="16">
        <v>4.7619047619047603E-2</v>
      </c>
      <c r="Q81" s="16"/>
      <c r="R81" s="16">
        <v>0</v>
      </c>
      <c r="S81" s="16">
        <v>0.16666666666666699</v>
      </c>
      <c r="T81" s="16">
        <v>6.25E-2</v>
      </c>
      <c r="U81" s="16">
        <v>0</v>
      </c>
      <c r="V81" s="16"/>
      <c r="W81" s="16">
        <v>6.0606060606060601E-2</v>
      </c>
      <c r="X81" s="16">
        <v>0</v>
      </c>
      <c r="Y81" s="16">
        <v>0</v>
      </c>
      <c r="Z81" s="16"/>
      <c r="AA81" s="16">
        <v>7.69230769230769E-2</v>
      </c>
      <c r="AB81" s="16">
        <v>0</v>
      </c>
      <c r="AC81" s="16">
        <v>0</v>
      </c>
      <c r="AD81" s="16">
        <v>0</v>
      </c>
    </row>
    <row r="82" spans="2:30" x14ac:dyDescent="0.35">
      <c r="B82" t="s">
        <v>64</v>
      </c>
      <c r="C82" s="16">
        <v>8.1967213114754106E-2</v>
      </c>
      <c r="D82" s="16">
        <v>9.0909090909090898E-2</v>
      </c>
      <c r="E82" s="16">
        <v>0</v>
      </c>
      <c r="F82" s="16"/>
      <c r="G82" s="16">
        <v>0</v>
      </c>
      <c r="H82" s="16">
        <v>0.148148148148148</v>
      </c>
      <c r="I82" s="16">
        <v>5.8823529411764698E-2</v>
      </c>
      <c r="J82" s="16">
        <v>0</v>
      </c>
      <c r="K82" s="16"/>
      <c r="L82" s="16">
        <v>0.125</v>
      </c>
      <c r="M82" s="16">
        <v>0.14285714285714299</v>
      </c>
      <c r="N82" s="16">
        <v>0.25</v>
      </c>
      <c r="O82" s="16">
        <v>0</v>
      </c>
      <c r="P82" s="16">
        <v>4.7619047619047603E-2</v>
      </c>
      <c r="Q82" s="16"/>
      <c r="R82" s="16">
        <v>0.17857142857142899</v>
      </c>
      <c r="S82" s="16">
        <v>0</v>
      </c>
      <c r="T82" s="16">
        <v>0</v>
      </c>
      <c r="U82" s="16">
        <v>0</v>
      </c>
      <c r="V82" s="16"/>
      <c r="W82" s="16">
        <v>9.0909090909090898E-2</v>
      </c>
      <c r="X82" s="16">
        <v>0</v>
      </c>
      <c r="Y82" s="16">
        <v>0</v>
      </c>
      <c r="Z82" s="16"/>
      <c r="AA82" s="16">
        <v>0</v>
      </c>
      <c r="AB82" s="16">
        <v>0.14285714285714299</v>
      </c>
      <c r="AC82" s="16">
        <v>0.25</v>
      </c>
      <c r="AD82" s="16">
        <v>0</v>
      </c>
    </row>
    <row r="83" spans="2:30" x14ac:dyDescent="0.35">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row>
    <row r="84" spans="2:30" x14ac:dyDescent="0.35">
      <c r="B84" s="6" t="s">
        <v>114</v>
      </c>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row>
    <row r="85" spans="2:30" x14ac:dyDescent="0.35">
      <c r="B85" s="23" t="s">
        <v>610</v>
      </c>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row>
    <row r="86" spans="2:30" x14ac:dyDescent="0.35">
      <c r="B86" t="s">
        <v>107</v>
      </c>
      <c r="C86" s="16">
        <v>0.19672131147541</v>
      </c>
      <c r="D86" s="16">
        <v>0.18181818181818199</v>
      </c>
      <c r="E86" s="16">
        <v>0</v>
      </c>
      <c r="F86" s="16"/>
      <c r="G86" s="16">
        <v>0.5</v>
      </c>
      <c r="H86" s="16">
        <v>0.18518518518518501</v>
      </c>
      <c r="I86" s="16">
        <v>0.23529411764705899</v>
      </c>
      <c r="J86" s="16">
        <v>7.69230769230769E-2</v>
      </c>
      <c r="K86" s="16"/>
      <c r="L86" s="16">
        <v>0.125</v>
      </c>
      <c r="M86" s="16">
        <v>0.28571428571428598</v>
      </c>
      <c r="N86" s="16">
        <v>0.5</v>
      </c>
      <c r="O86" s="16">
        <v>0.230769230769231</v>
      </c>
      <c r="P86" s="16">
        <v>0.14285714285714299</v>
      </c>
      <c r="Q86" s="16"/>
      <c r="R86" s="16">
        <v>0.214285714285714</v>
      </c>
      <c r="S86" s="16">
        <v>0.5</v>
      </c>
      <c r="T86" s="16">
        <v>6.25E-2</v>
      </c>
      <c r="U86" s="16">
        <v>0.1</v>
      </c>
      <c r="V86" s="16"/>
      <c r="W86" s="16">
        <v>0.30303030303030298</v>
      </c>
      <c r="X86" s="16">
        <v>0</v>
      </c>
      <c r="Y86" s="16">
        <v>0.25</v>
      </c>
      <c r="Z86" s="16"/>
      <c r="AA86" s="16">
        <v>0.15384615384615399</v>
      </c>
      <c r="AB86" s="16">
        <v>0.214285714285714</v>
      </c>
      <c r="AC86" s="16">
        <v>0.125</v>
      </c>
      <c r="AD86" s="16">
        <v>0.22222222222222199</v>
      </c>
    </row>
    <row r="87" spans="2:30" x14ac:dyDescent="0.35">
      <c r="B87" t="s">
        <v>108</v>
      </c>
      <c r="C87" s="16">
        <v>0.36065573770491799</v>
      </c>
      <c r="D87" s="16">
        <v>0.381818181818182</v>
      </c>
      <c r="E87" s="16">
        <v>0</v>
      </c>
      <c r="F87" s="16"/>
      <c r="G87" s="16">
        <v>0.25</v>
      </c>
      <c r="H87" s="16">
        <v>0.37037037037037002</v>
      </c>
      <c r="I87" s="16">
        <v>0.29411764705882398</v>
      </c>
      <c r="J87" s="16">
        <v>0.46153846153846201</v>
      </c>
      <c r="K87" s="16"/>
      <c r="L87" s="16">
        <v>0.3125</v>
      </c>
      <c r="M87" s="16">
        <v>0.42857142857142899</v>
      </c>
      <c r="N87" s="16">
        <v>0.25</v>
      </c>
      <c r="O87" s="16">
        <v>0.61538461538461497</v>
      </c>
      <c r="P87" s="16">
        <v>0.238095238095238</v>
      </c>
      <c r="Q87" s="16"/>
      <c r="R87" s="16">
        <v>0.28571428571428598</v>
      </c>
      <c r="S87" s="16">
        <v>0.33333333333333298</v>
      </c>
      <c r="T87" s="16">
        <v>0.4375</v>
      </c>
      <c r="U87" s="16">
        <v>0.5</v>
      </c>
      <c r="V87" s="16"/>
      <c r="W87" s="16">
        <v>0.33333333333333298</v>
      </c>
      <c r="X87" s="16">
        <v>0.57142857142857095</v>
      </c>
      <c r="Y87" s="16">
        <v>0.125</v>
      </c>
      <c r="Z87" s="16"/>
      <c r="AA87" s="16">
        <v>0.5</v>
      </c>
      <c r="AB87" s="16">
        <v>0.28571428571428598</v>
      </c>
      <c r="AC87" s="16">
        <v>0.25</v>
      </c>
      <c r="AD87" s="16">
        <v>0.22222222222222199</v>
      </c>
    </row>
    <row r="88" spans="2:30" x14ac:dyDescent="0.35">
      <c r="B88" t="s">
        <v>109</v>
      </c>
      <c r="C88" s="16">
        <v>0.13114754098360701</v>
      </c>
      <c r="D88" s="16">
        <v>0.145454545454545</v>
      </c>
      <c r="E88" s="16">
        <v>0</v>
      </c>
      <c r="F88" s="16"/>
      <c r="G88" s="16">
        <v>0</v>
      </c>
      <c r="H88" s="16">
        <v>0.11111111111111099</v>
      </c>
      <c r="I88" s="16">
        <v>0.17647058823529399</v>
      </c>
      <c r="J88" s="16">
        <v>0.15384615384615399</v>
      </c>
      <c r="K88" s="16"/>
      <c r="L88" s="16">
        <v>0.125</v>
      </c>
      <c r="M88" s="16">
        <v>0</v>
      </c>
      <c r="N88" s="16">
        <v>0</v>
      </c>
      <c r="O88" s="16">
        <v>0.15384615384615399</v>
      </c>
      <c r="P88" s="16">
        <v>0.19047619047618999</v>
      </c>
      <c r="Q88" s="16"/>
      <c r="R88" s="16">
        <v>7.1428571428571397E-2</v>
      </c>
      <c r="S88" s="16">
        <v>0</v>
      </c>
      <c r="T88" s="16">
        <v>0.25</v>
      </c>
      <c r="U88" s="16">
        <v>0.2</v>
      </c>
      <c r="V88" s="16"/>
      <c r="W88" s="16">
        <v>9.0909090909090898E-2</v>
      </c>
      <c r="X88" s="16">
        <v>0.14285714285714299</v>
      </c>
      <c r="Y88" s="16">
        <v>0.375</v>
      </c>
      <c r="Z88" s="16"/>
      <c r="AA88" s="16">
        <v>7.69230769230769E-2</v>
      </c>
      <c r="AB88" s="16">
        <v>0.214285714285714</v>
      </c>
      <c r="AC88" s="16">
        <v>0.125</v>
      </c>
      <c r="AD88" s="16">
        <v>0.11111111111111099</v>
      </c>
    </row>
    <row r="89" spans="2:30" x14ac:dyDescent="0.35">
      <c r="B89" t="s">
        <v>110</v>
      </c>
      <c r="C89" s="16">
        <v>0.14754098360655701</v>
      </c>
      <c r="D89" s="16">
        <v>0.145454545454545</v>
      </c>
      <c r="E89" s="16">
        <v>0.5</v>
      </c>
      <c r="F89" s="16"/>
      <c r="G89" s="16">
        <v>0</v>
      </c>
      <c r="H89" s="16">
        <v>0.11111111111111099</v>
      </c>
      <c r="I89" s="16">
        <v>0.23529411764705899</v>
      </c>
      <c r="J89" s="16">
        <v>0.15384615384615399</v>
      </c>
      <c r="K89" s="16"/>
      <c r="L89" s="16">
        <v>0.25</v>
      </c>
      <c r="M89" s="16">
        <v>0</v>
      </c>
      <c r="N89" s="16">
        <v>0.25</v>
      </c>
      <c r="O89" s="16">
        <v>0</v>
      </c>
      <c r="P89" s="16">
        <v>0.19047619047618999</v>
      </c>
      <c r="Q89" s="16"/>
      <c r="R89" s="16">
        <v>0.17857142857142899</v>
      </c>
      <c r="S89" s="16">
        <v>0.16666666666666699</v>
      </c>
      <c r="T89" s="16">
        <v>0.125</v>
      </c>
      <c r="U89" s="16">
        <v>0.1</v>
      </c>
      <c r="V89" s="16"/>
      <c r="W89" s="16">
        <v>0.15151515151515199</v>
      </c>
      <c r="X89" s="16">
        <v>0.14285714285714299</v>
      </c>
      <c r="Y89" s="16">
        <v>0.125</v>
      </c>
      <c r="Z89" s="16"/>
      <c r="AA89" s="16">
        <v>0.19230769230769201</v>
      </c>
      <c r="AB89" s="16">
        <v>7.1428571428571397E-2</v>
      </c>
      <c r="AC89" s="16">
        <v>0.25</v>
      </c>
      <c r="AD89" s="16">
        <v>0.11111111111111099</v>
      </c>
    </row>
    <row r="90" spans="2:30" x14ac:dyDescent="0.35">
      <c r="B90" t="s">
        <v>111</v>
      </c>
      <c r="C90" s="16">
        <v>1.63934426229508E-2</v>
      </c>
      <c r="D90" s="16">
        <v>1.8181818181818198E-2</v>
      </c>
      <c r="E90" s="16">
        <v>0</v>
      </c>
      <c r="F90" s="16"/>
      <c r="G90" s="16">
        <v>0</v>
      </c>
      <c r="H90" s="16">
        <v>3.7037037037037E-2</v>
      </c>
      <c r="I90" s="16">
        <v>0</v>
      </c>
      <c r="J90" s="16">
        <v>0</v>
      </c>
      <c r="K90" s="16"/>
      <c r="L90" s="16">
        <v>0</v>
      </c>
      <c r="M90" s="16">
        <v>0</v>
      </c>
      <c r="N90" s="16">
        <v>0</v>
      </c>
      <c r="O90" s="16">
        <v>0</v>
      </c>
      <c r="P90" s="16">
        <v>4.7619047619047603E-2</v>
      </c>
      <c r="Q90" s="16"/>
      <c r="R90" s="16">
        <v>3.5714285714285698E-2</v>
      </c>
      <c r="S90" s="16">
        <v>0</v>
      </c>
      <c r="T90" s="16">
        <v>0</v>
      </c>
      <c r="U90" s="16">
        <v>0</v>
      </c>
      <c r="V90" s="16"/>
      <c r="W90" s="16">
        <v>0</v>
      </c>
      <c r="X90" s="16">
        <v>0</v>
      </c>
      <c r="Y90" s="16">
        <v>0.125</v>
      </c>
      <c r="Z90" s="16"/>
      <c r="AA90" s="16">
        <v>0</v>
      </c>
      <c r="AB90" s="16">
        <v>0</v>
      </c>
      <c r="AC90" s="16">
        <v>0</v>
      </c>
      <c r="AD90" s="16">
        <v>0.11111111111111099</v>
      </c>
    </row>
    <row r="91" spans="2:30" x14ac:dyDescent="0.35">
      <c r="B91" t="s">
        <v>112</v>
      </c>
      <c r="C91" s="16">
        <v>4.91803278688525E-2</v>
      </c>
      <c r="D91" s="16">
        <v>3.6363636363636397E-2</v>
      </c>
      <c r="E91" s="16">
        <v>0.5</v>
      </c>
      <c r="F91" s="16"/>
      <c r="G91" s="16">
        <v>0</v>
      </c>
      <c r="H91" s="16">
        <v>3.7037037037037E-2</v>
      </c>
      <c r="I91" s="16">
        <v>5.8823529411764698E-2</v>
      </c>
      <c r="J91" s="16">
        <v>7.69230769230769E-2</v>
      </c>
      <c r="K91" s="16"/>
      <c r="L91" s="16">
        <v>6.25E-2</v>
      </c>
      <c r="M91" s="16">
        <v>0.14285714285714299</v>
      </c>
      <c r="N91" s="16">
        <v>0</v>
      </c>
      <c r="O91" s="16">
        <v>0</v>
      </c>
      <c r="P91" s="16">
        <v>4.7619047619047603E-2</v>
      </c>
      <c r="Q91" s="16"/>
      <c r="R91" s="16">
        <v>7.1428571428571397E-2</v>
      </c>
      <c r="S91" s="16">
        <v>0</v>
      </c>
      <c r="T91" s="16">
        <v>6.25E-2</v>
      </c>
      <c r="U91" s="16">
        <v>0</v>
      </c>
      <c r="V91" s="16"/>
      <c r="W91" s="16">
        <v>6.0606060606060601E-2</v>
      </c>
      <c r="X91" s="16">
        <v>0</v>
      </c>
      <c r="Y91" s="16">
        <v>0</v>
      </c>
      <c r="Z91" s="16"/>
      <c r="AA91" s="16">
        <v>3.8461538461538498E-2</v>
      </c>
      <c r="AB91" s="16">
        <v>0</v>
      </c>
      <c r="AC91" s="16">
        <v>0</v>
      </c>
      <c r="AD91" s="16">
        <v>0.22222222222222199</v>
      </c>
    </row>
    <row r="92" spans="2:30" x14ac:dyDescent="0.35">
      <c r="B92" t="s">
        <v>64</v>
      </c>
      <c r="C92" s="16">
        <v>9.8360655737704902E-2</v>
      </c>
      <c r="D92" s="16">
        <v>9.0909090909090898E-2</v>
      </c>
      <c r="E92" s="16">
        <v>0</v>
      </c>
      <c r="F92" s="16"/>
      <c r="G92" s="16">
        <v>0.25</v>
      </c>
      <c r="H92" s="16">
        <v>0.148148148148148</v>
      </c>
      <c r="I92" s="16">
        <v>0</v>
      </c>
      <c r="J92" s="16">
        <v>7.69230769230769E-2</v>
      </c>
      <c r="K92" s="16"/>
      <c r="L92" s="16">
        <v>0.125</v>
      </c>
      <c r="M92" s="16">
        <v>0.14285714285714299</v>
      </c>
      <c r="N92" s="16">
        <v>0</v>
      </c>
      <c r="O92" s="16">
        <v>0</v>
      </c>
      <c r="P92" s="16">
        <v>0.14285714285714299</v>
      </c>
      <c r="Q92" s="16"/>
      <c r="R92" s="16">
        <v>0.14285714285714299</v>
      </c>
      <c r="S92" s="16">
        <v>0</v>
      </c>
      <c r="T92" s="16">
        <v>6.25E-2</v>
      </c>
      <c r="U92" s="16">
        <v>0.1</v>
      </c>
      <c r="V92" s="16"/>
      <c r="W92" s="16">
        <v>6.0606060606060601E-2</v>
      </c>
      <c r="X92" s="16">
        <v>0.14285714285714299</v>
      </c>
      <c r="Y92" s="16">
        <v>0</v>
      </c>
      <c r="Z92" s="16"/>
      <c r="AA92" s="16">
        <v>3.8461538461538498E-2</v>
      </c>
      <c r="AB92" s="16">
        <v>0.214285714285714</v>
      </c>
      <c r="AC92" s="16">
        <v>0.25</v>
      </c>
      <c r="AD92" s="16">
        <v>0</v>
      </c>
    </row>
    <row r="93" spans="2:30" x14ac:dyDescent="0.35">
      <c r="B93" t="s">
        <v>113</v>
      </c>
      <c r="C93" s="16">
        <v>0</v>
      </c>
      <c r="D93" s="16">
        <v>0</v>
      </c>
      <c r="E93" s="16">
        <v>0</v>
      </c>
      <c r="F93" s="16"/>
      <c r="G93" s="16">
        <v>0</v>
      </c>
      <c r="H93" s="16">
        <v>0</v>
      </c>
      <c r="I93" s="16">
        <v>0</v>
      </c>
      <c r="J93" s="16">
        <v>0</v>
      </c>
      <c r="K93" s="16"/>
      <c r="L93" s="16">
        <v>0</v>
      </c>
      <c r="M93" s="16">
        <v>0</v>
      </c>
      <c r="N93" s="16">
        <v>0</v>
      </c>
      <c r="O93" s="16">
        <v>0</v>
      </c>
      <c r="P93" s="16">
        <v>0</v>
      </c>
      <c r="Q93" s="16"/>
      <c r="R93" s="16">
        <v>0</v>
      </c>
      <c r="S93" s="16">
        <v>0</v>
      </c>
      <c r="T93" s="16">
        <v>0</v>
      </c>
      <c r="U93" s="16">
        <v>0</v>
      </c>
      <c r="V93" s="16"/>
      <c r="W93" s="16">
        <v>0</v>
      </c>
      <c r="X93" s="16">
        <v>0</v>
      </c>
      <c r="Y93" s="16">
        <v>0</v>
      </c>
      <c r="Z93" s="16"/>
      <c r="AA93" s="16">
        <v>0</v>
      </c>
      <c r="AB93" s="16">
        <v>0</v>
      </c>
      <c r="AC93" s="16">
        <v>0</v>
      </c>
      <c r="AD93" s="16">
        <v>0</v>
      </c>
    </row>
    <row r="94" spans="2:30" x14ac:dyDescent="0.35">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row>
    <row r="95" spans="2:30" x14ac:dyDescent="0.35">
      <c r="B95" s="6" t="s">
        <v>122</v>
      </c>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row>
    <row r="96" spans="2:30" x14ac:dyDescent="0.35">
      <c r="B96" s="23" t="s">
        <v>123</v>
      </c>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row>
    <row r="97" spans="2:30" x14ac:dyDescent="0.35">
      <c r="B97" t="s">
        <v>115</v>
      </c>
      <c r="C97" s="16">
        <v>7.2639225181598099E-2</v>
      </c>
      <c r="D97" s="16">
        <v>6.9053708439897707E-2</v>
      </c>
      <c r="E97" s="16">
        <v>0.14285714285714299</v>
      </c>
      <c r="F97" s="16"/>
      <c r="G97" s="16">
        <v>0</v>
      </c>
      <c r="H97" s="16">
        <v>4.9723756906077297E-2</v>
      </c>
      <c r="I97" s="16">
        <v>7.09677419354839E-2</v>
      </c>
      <c r="J97" s="16">
        <v>0.16129032258064499</v>
      </c>
      <c r="K97" s="16"/>
      <c r="L97" s="16">
        <v>0.114942528735632</v>
      </c>
      <c r="M97" s="16">
        <v>8.3333333333333301E-2</v>
      </c>
      <c r="N97" s="16">
        <v>2.6315789473684199E-2</v>
      </c>
      <c r="O97" s="16">
        <v>4.9019607843137303E-2</v>
      </c>
      <c r="P97" s="16">
        <v>7.2463768115942004E-2</v>
      </c>
      <c r="Q97" s="16"/>
      <c r="R97" s="16">
        <v>0.10309278350515499</v>
      </c>
      <c r="S97" s="16">
        <v>4.4444444444444398E-2</v>
      </c>
      <c r="T97" s="16">
        <v>5.1470588235294101E-2</v>
      </c>
      <c r="U97" s="16">
        <v>0</v>
      </c>
      <c r="V97" s="16"/>
      <c r="W97" s="16">
        <v>8.2474226804123696E-2</v>
      </c>
      <c r="X97" s="16">
        <v>5.3030303030302997E-2</v>
      </c>
      <c r="Y97" s="16">
        <v>5.8823529411764698E-2</v>
      </c>
      <c r="Z97" s="16"/>
      <c r="AA97" s="16">
        <v>8.3333333333333301E-2</v>
      </c>
      <c r="AB97" s="16">
        <v>8.2474226804123696E-2</v>
      </c>
      <c r="AC97" s="16">
        <v>8.9552238805970102E-2</v>
      </c>
      <c r="AD97" s="16">
        <v>1.7543859649122799E-2</v>
      </c>
    </row>
    <row r="98" spans="2:30" x14ac:dyDescent="0.35">
      <c r="B98" t="s">
        <v>116</v>
      </c>
      <c r="C98" s="16">
        <v>0.15980629539951599</v>
      </c>
      <c r="D98" s="16">
        <v>0.163682864450128</v>
      </c>
      <c r="E98" s="16">
        <v>0.14285714285714299</v>
      </c>
      <c r="F98" s="16"/>
      <c r="G98" s="16">
        <v>0.33333333333333298</v>
      </c>
      <c r="H98" s="16">
        <v>0.13259668508287301</v>
      </c>
      <c r="I98" s="16">
        <v>0.18064516129032299</v>
      </c>
      <c r="J98" s="16">
        <v>0.14516129032258099</v>
      </c>
      <c r="K98" s="16"/>
      <c r="L98" s="16">
        <v>0.17241379310344801</v>
      </c>
      <c r="M98" s="16">
        <v>0.14583333333333301</v>
      </c>
      <c r="N98" s="16">
        <v>0.23684210526315799</v>
      </c>
      <c r="O98" s="16">
        <v>9.8039215686274495E-2</v>
      </c>
      <c r="P98" s="16">
        <v>0.18115942028985499</v>
      </c>
      <c r="Q98" s="16"/>
      <c r="R98" s="16">
        <v>0.15979381443299001</v>
      </c>
      <c r="S98" s="16">
        <v>0.22222222222222199</v>
      </c>
      <c r="T98" s="16">
        <v>0.154411764705882</v>
      </c>
      <c r="U98" s="16">
        <v>7.1428571428571397E-2</v>
      </c>
      <c r="V98" s="16"/>
      <c r="W98" s="16">
        <v>0.20618556701030899</v>
      </c>
      <c r="X98" s="16">
        <v>0.10606060606060599</v>
      </c>
      <c r="Y98" s="16">
        <v>8.8235294117647106E-2</v>
      </c>
      <c r="Z98" s="16"/>
      <c r="AA98" s="16">
        <v>0.17777777777777801</v>
      </c>
      <c r="AB98" s="16">
        <v>0.134020618556701</v>
      </c>
      <c r="AC98" s="16">
        <v>0.164179104477612</v>
      </c>
      <c r="AD98" s="16">
        <v>0.157894736842105</v>
      </c>
    </row>
    <row r="99" spans="2:30" x14ac:dyDescent="0.35">
      <c r="B99" t="s">
        <v>117</v>
      </c>
      <c r="C99" s="16">
        <v>0.280871670702179</v>
      </c>
      <c r="D99" s="16">
        <v>0.286445012787724</v>
      </c>
      <c r="E99" s="16">
        <v>0.14285714285714299</v>
      </c>
      <c r="F99" s="16"/>
      <c r="G99" s="16">
        <v>0.2</v>
      </c>
      <c r="H99" s="16">
        <v>0.28176795580110497</v>
      </c>
      <c r="I99" s="16">
        <v>0.27741935483871</v>
      </c>
      <c r="J99" s="16">
        <v>0.30645161290322598</v>
      </c>
      <c r="K99" s="16"/>
      <c r="L99" s="16">
        <v>0.252873563218391</v>
      </c>
      <c r="M99" s="16">
        <v>0.3125</v>
      </c>
      <c r="N99" s="16">
        <v>0.42105263157894701</v>
      </c>
      <c r="O99" s="16">
        <v>0.24509803921568599</v>
      </c>
      <c r="P99" s="16">
        <v>0.27536231884057999</v>
      </c>
      <c r="Q99" s="16"/>
      <c r="R99" s="16">
        <v>0.26288659793814401</v>
      </c>
      <c r="S99" s="16">
        <v>0.33333333333333298</v>
      </c>
      <c r="T99" s="16">
        <v>0.29411764705882398</v>
      </c>
      <c r="U99" s="16">
        <v>0.25</v>
      </c>
      <c r="V99" s="16"/>
      <c r="W99" s="16">
        <v>0.29381443298969101</v>
      </c>
      <c r="X99" s="16">
        <v>0.26515151515151503</v>
      </c>
      <c r="Y99" s="16">
        <v>0.32352941176470601</v>
      </c>
      <c r="Z99" s="16"/>
      <c r="AA99" s="16">
        <v>0.29444444444444401</v>
      </c>
      <c r="AB99" s="16">
        <v>0.268041237113402</v>
      </c>
      <c r="AC99" s="16">
        <v>0.238805970149254</v>
      </c>
      <c r="AD99" s="16">
        <v>0.33333333333333298</v>
      </c>
    </row>
    <row r="100" spans="2:30" x14ac:dyDescent="0.35">
      <c r="B100" t="s">
        <v>118</v>
      </c>
      <c r="C100" s="16">
        <v>0.322033898305085</v>
      </c>
      <c r="D100" s="16">
        <v>0.31457800511508899</v>
      </c>
      <c r="E100" s="16">
        <v>0.28571428571428598</v>
      </c>
      <c r="F100" s="16"/>
      <c r="G100" s="16">
        <v>0.2</v>
      </c>
      <c r="H100" s="16">
        <v>0.38121546961326003</v>
      </c>
      <c r="I100" s="16">
        <v>0.30322580645161301</v>
      </c>
      <c r="J100" s="16">
        <v>0.225806451612903</v>
      </c>
      <c r="K100" s="16"/>
      <c r="L100" s="16">
        <v>0.31034482758620702</v>
      </c>
      <c r="M100" s="16">
        <v>0.25</v>
      </c>
      <c r="N100" s="16">
        <v>0.23684210526315799</v>
      </c>
      <c r="O100" s="16">
        <v>0.39215686274509798</v>
      </c>
      <c r="P100" s="16">
        <v>0.32608695652173902</v>
      </c>
      <c r="Q100" s="16"/>
      <c r="R100" s="16">
        <v>0.32989690721649501</v>
      </c>
      <c r="S100" s="16">
        <v>0.31111111111111101</v>
      </c>
      <c r="T100" s="16">
        <v>0.33088235294117602</v>
      </c>
      <c r="U100" s="16">
        <v>0.32142857142857101</v>
      </c>
      <c r="V100" s="16"/>
      <c r="W100" s="16">
        <v>0.30927835051546398</v>
      </c>
      <c r="X100" s="16">
        <v>0.35606060606060602</v>
      </c>
      <c r="Y100" s="16">
        <v>0.26470588235294101</v>
      </c>
      <c r="Z100" s="16"/>
      <c r="AA100" s="16">
        <v>0.28333333333333299</v>
      </c>
      <c r="AB100" s="16">
        <v>0.36082474226804101</v>
      </c>
      <c r="AC100" s="16">
        <v>0.34328358208955201</v>
      </c>
      <c r="AD100" s="16">
        <v>0.33333333333333298</v>
      </c>
    </row>
    <row r="101" spans="2:30" x14ac:dyDescent="0.35">
      <c r="B101" t="s">
        <v>119</v>
      </c>
      <c r="C101" s="16">
        <v>0.113801452784504</v>
      </c>
      <c r="D101" s="16">
        <v>0.11508951406649599</v>
      </c>
      <c r="E101" s="16">
        <v>0.28571428571428598</v>
      </c>
      <c r="F101" s="16"/>
      <c r="G101" s="16">
        <v>0.2</v>
      </c>
      <c r="H101" s="16">
        <v>0.13259668508287301</v>
      </c>
      <c r="I101" s="16">
        <v>7.7419354838709695E-2</v>
      </c>
      <c r="J101" s="16">
        <v>0.12903225806451599</v>
      </c>
      <c r="K101" s="16"/>
      <c r="L101" s="16">
        <v>6.8965517241379296E-2</v>
      </c>
      <c r="M101" s="16">
        <v>0.104166666666667</v>
      </c>
      <c r="N101" s="16">
        <v>5.2631578947368397E-2</v>
      </c>
      <c r="O101" s="16">
        <v>0.16666666666666699</v>
      </c>
      <c r="P101" s="16">
        <v>0.123188405797101</v>
      </c>
      <c r="Q101" s="16"/>
      <c r="R101" s="16">
        <v>9.2783505154639206E-2</v>
      </c>
      <c r="S101" s="16">
        <v>6.6666666666666693E-2</v>
      </c>
      <c r="T101" s="16">
        <v>0.125</v>
      </c>
      <c r="U101" s="16">
        <v>0.28571428571428598</v>
      </c>
      <c r="V101" s="16"/>
      <c r="W101" s="16">
        <v>7.7319587628865996E-2</v>
      </c>
      <c r="X101" s="16">
        <v>0.15909090909090901</v>
      </c>
      <c r="Y101" s="16">
        <v>0.20588235294117599</v>
      </c>
      <c r="Z101" s="16"/>
      <c r="AA101" s="16">
        <v>0.12777777777777799</v>
      </c>
      <c r="AB101" s="16">
        <v>9.2783505154639206E-2</v>
      </c>
      <c r="AC101" s="16">
        <v>0.119402985074627</v>
      </c>
      <c r="AD101" s="16">
        <v>8.7719298245614002E-2</v>
      </c>
    </row>
    <row r="102" spans="2:30" x14ac:dyDescent="0.35">
      <c r="B102" t="s">
        <v>120</v>
      </c>
      <c r="C102" s="16">
        <v>1.4527845036319599E-2</v>
      </c>
      <c r="D102" s="16">
        <v>1.5345268542199499E-2</v>
      </c>
      <c r="E102" s="16">
        <v>0</v>
      </c>
      <c r="F102" s="16"/>
      <c r="G102" s="16">
        <v>0</v>
      </c>
      <c r="H102" s="16">
        <v>5.5248618784530402E-3</v>
      </c>
      <c r="I102" s="16">
        <v>3.2258064516128997E-2</v>
      </c>
      <c r="J102" s="16">
        <v>0</v>
      </c>
      <c r="K102" s="16"/>
      <c r="L102" s="16">
        <v>2.2988505747126398E-2</v>
      </c>
      <c r="M102" s="16">
        <v>4.1666666666666699E-2</v>
      </c>
      <c r="N102" s="16">
        <v>0</v>
      </c>
      <c r="O102" s="16">
        <v>1.9607843137254902E-2</v>
      </c>
      <c r="P102" s="16">
        <v>0</v>
      </c>
      <c r="Q102" s="16"/>
      <c r="R102" s="16">
        <v>1.03092783505155E-2</v>
      </c>
      <c r="S102" s="16">
        <v>0</v>
      </c>
      <c r="T102" s="16">
        <v>1.4705882352941201E-2</v>
      </c>
      <c r="U102" s="16">
        <v>7.1428571428571397E-2</v>
      </c>
      <c r="V102" s="16"/>
      <c r="W102" s="16">
        <v>5.1546391752577301E-3</v>
      </c>
      <c r="X102" s="16">
        <v>2.27272727272727E-2</v>
      </c>
      <c r="Y102" s="16">
        <v>5.8823529411764698E-2</v>
      </c>
      <c r="Z102" s="16"/>
      <c r="AA102" s="16">
        <v>0</v>
      </c>
      <c r="AB102" s="16">
        <v>2.06185567010309E-2</v>
      </c>
      <c r="AC102" s="16">
        <v>2.9850746268656699E-2</v>
      </c>
      <c r="AD102" s="16">
        <v>3.5087719298245598E-2</v>
      </c>
    </row>
    <row r="103" spans="2:30" x14ac:dyDescent="0.35">
      <c r="B103" t="s">
        <v>121</v>
      </c>
      <c r="C103" s="16">
        <v>1.21065375302663E-2</v>
      </c>
      <c r="D103" s="16">
        <v>1.27877237851662E-2</v>
      </c>
      <c r="E103" s="16">
        <v>0</v>
      </c>
      <c r="F103" s="16"/>
      <c r="G103" s="16">
        <v>0</v>
      </c>
      <c r="H103" s="16">
        <v>5.5248618784530402E-3</v>
      </c>
      <c r="I103" s="16">
        <v>1.9354838709677399E-2</v>
      </c>
      <c r="J103" s="16">
        <v>1.6129032258064498E-2</v>
      </c>
      <c r="K103" s="16"/>
      <c r="L103" s="16">
        <v>2.2988505747126398E-2</v>
      </c>
      <c r="M103" s="16">
        <v>0</v>
      </c>
      <c r="N103" s="16">
        <v>2.6315789473684199E-2</v>
      </c>
      <c r="O103" s="16">
        <v>0</v>
      </c>
      <c r="P103" s="16">
        <v>1.4492753623188401E-2</v>
      </c>
      <c r="Q103" s="16"/>
      <c r="R103" s="16">
        <v>2.06185567010309E-2</v>
      </c>
      <c r="S103" s="16">
        <v>0</v>
      </c>
      <c r="T103" s="16">
        <v>7.3529411764705899E-3</v>
      </c>
      <c r="U103" s="16">
        <v>0</v>
      </c>
      <c r="V103" s="16"/>
      <c r="W103" s="16">
        <v>1.54639175257732E-2</v>
      </c>
      <c r="X103" s="16">
        <v>1.5151515151515201E-2</v>
      </c>
      <c r="Y103" s="16">
        <v>0</v>
      </c>
      <c r="Z103" s="16"/>
      <c r="AA103" s="16">
        <v>1.1111111111111099E-2</v>
      </c>
      <c r="AB103" s="16">
        <v>1.03092783505155E-2</v>
      </c>
      <c r="AC103" s="16">
        <v>0</v>
      </c>
      <c r="AD103" s="16">
        <v>1.7543859649122799E-2</v>
      </c>
    </row>
    <row r="104" spans="2:30" x14ac:dyDescent="0.35">
      <c r="B104" t="s">
        <v>64</v>
      </c>
      <c r="C104" s="16">
        <v>2.4213075060532701E-2</v>
      </c>
      <c r="D104" s="16">
        <v>2.3017902813299199E-2</v>
      </c>
      <c r="E104" s="16">
        <v>0</v>
      </c>
      <c r="F104" s="16"/>
      <c r="G104" s="16">
        <v>6.6666666666666693E-2</v>
      </c>
      <c r="H104" s="16">
        <v>1.1049723756906099E-2</v>
      </c>
      <c r="I104" s="16">
        <v>3.8709677419354799E-2</v>
      </c>
      <c r="J104" s="16">
        <v>1.6129032258064498E-2</v>
      </c>
      <c r="K104" s="16"/>
      <c r="L104" s="16">
        <v>3.4482758620689703E-2</v>
      </c>
      <c r="M104" s="16">
        <v>6.25E-2</v>
      </c>
      <c r="N104" s="16">
        <v>0</v>
      </c>
      <c r="O104" s="16">
        <v>2.9411764705882401E-2</v>
      </c>
      <c r="P104" s="16">
        <v>7.2463768115942004E-3</v>
      </c>
      <c r="Q104" s="16"/>
      <c r="R104" s="16">
        <v>2.06185567010309E-2</v>
      </c>
      <c r="S104" s="16">
        <v>2.2222222222222199E-2</v>
      </c>
      <c r="T104" s="16">
        <v>2.2058823529411801E-2</v>
      </c>
      <c r="U104" s="16">
        <v>0</v>
      </c>
      <c r="V104" s="16"/>
      <c r="W104" s="16">
        <v>1.03092783505155E-2</v>
      </c>
      <c r="X104" s="16">
        <v>2.27272727272727E-2</v>
      </c>
      <c r="Y104" s="16">
        <v>0</v>
      </c>
      <c r="Z104" s="16"/>
      <c r="AA104" s="16">
        <v>2.2222222222222199E-2</v>
      </c>
      <c r="AB104" s="16">
        <v>3.09278350515464E-2</v>
      </c>
      <c r="AC104" s="16">
        <v>1.49253731343284E-2</v>
      </c>
      <c r="AD104" s="16">
        <v>1.7543859649122799E-2</v>
      </c>
    </row>
    <row r="105" spans="2:30" x14ac:dyDescent="0.35">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row>
    <row r="106" spans="2:30" x14ac:dyDescent="0.35">
      <c r="B106" s="6" t="s">
        <v>131</v>
      </c>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row>
    <row r="107" spans="2:30" x14ac:dyDescent="0.35">
      <c r="B107" s="23" t="s">
        <v>132</v>
      </c>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row>
    <row r="108" spans="2:30" x14ac:dyDescent="0.35">
      <c r="B108" t="s">
        <v>125</v>
      </c>
      <c r="C108" s="16">
        <v>0.12345679012345701</v>
      </c>
      <c r="D108" s="16">
        <v>0.128205128205128</v>
      </c>
      <c r="E108" s="16" t="s">
        <v>126</v>
      </c>
      <c r="F108" s="16"/>
      <c r="G108" s="16">
        <v>0</v>
      </c>
      <c r="H108" s="16">
        <v>5.7142857142857099E-2</v>
      </c>
      <c r="I108" s="16">
        <v>0.24242424242424199</v>
      </c>
      <c r="J108" s="16">
        <v>0</v>
      </c>
      <c r="K108" s="16"/>
      <c r="L108" s="16">
        <v>9.5238095238095205E-2</v>
      </c>
      <c r="M108" s="16">
        <v>0.33333333333333298</v>
      </c>
      <c r="N108" s="16">
        <v>0</v>
      </c>
      <c r="O108" s="16">
        <v>0.16666666666666699</v>
      </c>
      <c r="P108" s="16">
        <v>4.5454545454545497E-2</v>
      </c>
      <c r="Q108" s="16"/>
      <c r="R108" s="16">
        <v>0.13636363636363599</v>
      </c>
      <c r="S108" s="16">
        <v>7.1428571428571397E-2</v>
      </c>
      <c r="T108" s="16">
        <v>9.5238095238095205E-2</v>
      </c>
      <c r="U108" s="16" t="s">
        <v>126</v>
      </c>
      <c r="V108" s="16"/>
      <c r="W108" s="16">
        <v>0.19047619047618999</v>
      </c>
      <c r="X108" s="16">
        <v>7.69230769230769E-2</v>
      </c>
      <c r="Y108" s="16">
        <v>0</v>
      </c>
      <c r="Z108" s="16"/>
      <c r="AA108" s="16">
        <v>6.25E-2</v>
      </c>
      <c r="AB108" s="16">
        <v>5.2631578947368397E-2</v>
      </c>
      <c r="AC108" s="16">
        <v>0.33333333333333298</v>
      </c>
      <c r="AD108" s="16">
        <v>9.0909090909090898E-2</v>
      </c>
    </row>
    <row r="109" spans="2:30" x14ac:dyDescent="0.35">
      <c r="B109" t="s">
        <v>117</v>
      </c>
      <c r="C109" s="16">
        <v>0.148148148148148</v>
      </c>
      <c r="D109" s="16">
        <v>0.128205128205128</v>
      </c>
      <c r="E109" s="16" t="s">
        <v>126</v>
      </c>
      <c r="F109" s="16"/>
      <c r="G109" s="16">
        <v>0.5</v>
      </c>
      <c r="H109" s="16">
        <v>0.114285714285714</v>
      </c>
      <c r="I109" s="16">
        <v>0.12121212121212099</v>
      </c>
      <c r="J109" s="16">
        <v>0.22222222222222199</v>
      </c>
      <c r="K109" s="16"/>
      <c r="L109" s="16">
        <v>0.19047619047618999</v>
      </c>
      <c r="M109" s="16">
        <v>0</v>
      </c>
      <c r="N109" s="16">
        <v>0.5</v>
      </c>
      <c r="O109" s="16">
        <v>0.16666666666666699</v>
      </c>
      <c r="P109" s="16">
        <v>9.0909090909090898E-2</v>
      </c>
      <c r="Q109" s="16"/>
      <c r="R109" s="16">
        <v>0.15909090909090901</v>
      </c>
      <c r="S109" s="16">
        <v>0.14285714285714299</v>
      </c>
      <c r="T109" s="16">
        <v>0.14285714285714299</v>
      </c>
      <c r="U109" s="16" t="s">
        <v>126</v>
      </c>
      <c r="V109" s="16"/>
      <c r="W109" s="16">
        <v>0.19047619047618999</v>
      </c>
      <c r="X109" s="16">
        <v>7.69230769230769E-2</v>
      </c>
      <c r="Y109" s="16">
        <v>0.25</v>
      </c>
      <c r="Z109" s="16"/>
      <c r="AA109" s="16">
        <v>0.1875</v>
      </c>
      <c r="AB109" s="16">
        <v>5.2631578947368397E-2</v>
      </c>
      <c r="AC109" s="16">
        <v>0.16666666666666699</v>
      </c>
      <c r="AD109" s="16">
        <v>0.27272727272727298</v>
      </c>
    </row>
    <row r="110" spans="2:30" x14ac:dyDescent="0.35">
      <c r="B110" t="s">
        <v>118</v>
      </c>
      <c r="C110" s="16">
        <v>0.22222222222222199</v>
      </c>
      <c r="D110" s="16">
        <v>0.230769230769231</v>
      </c>
      <c r="E110" s="16" t="s">
        <v>126</v>
      </c>
      <c r="F110" s="16"/>
      <c r="G110" s="16">
        <v>0</v>
      </c>
      <c r="H110" s="16">
        <v>0.28571428571428598</v>
      </c>
      <c r="I110" s="16">
        <v>0.21212121212121199</v>
      </c>
      <c r="J110" s="16">
        <v>0.11111111111111099</v>
      </c>
      <c r="K110" s="16"/>
      <c r="L110" s="16">
        <v>0.33333333333333298</v>
      </c>
      <c r="M110" s="16">
        <v>0.33333333333333298</v>
      </c>
      <c r="N110" s="16">
        <v>0.5</v>
      </c>
      <c r="O110" s="16">
        <v>6.6666666666666693E-2</v>
      </c>
      <c r="P110" s="16">
        <v>0.27272727272727298</v>
      </c>
      <c r="Q110" s="16"/>
      <c r="R110" s="16">
        <v>0.18181818181818199</v>
      </c>
      <c r="S110" s="16">
        <v>0.214285714285714</v>
      </c>
      <c r="T110" s="16">
        <v>0.33333333333333298</v>
      </c>
      <c r="U110" s="16" t="s">
        <v>126</v>
      </c>
      <c r="V110" s="16"/>
      <c r="W110" s="16">
        <v>0.238095238095238</v>
      </c>
      <c r="X110" s="16">
        <v>0.230769230769231</v>
      </c>
      <c r="Y110" s="16">
        <v>0.125</v>
      </c>
      <c r="Z110" s="16"/>
      <c r="AA110" s="16">
        <v>0.21875</v>
      </c>
      <c r="AB110" s="16">
        <v>0.21052631578947401</v>
      </c>
      <c r="AC110" s="16">
        <v>0.25</v>
      </c>
      <c r="AD110" s="16">
        <v>0.27272727272727298</v>
      </c>
    </row>
    <row r="111" spans="2:30" x14ac:dyDescent="0.35">
      <c r="B111" t="s">
        <v>127</v>
      </c>
      <c r="C111" s="16">
        <v>0.209876543209877</v>
      </c>
      <c r="D111" s="16">
        <v>0.20512820512820501</v>
      </c>
      <c r="E111" s="16" t="s">
        <v>126</v>
      </c>
      <c r="F111" s="16"/>
      <c r="G111" s="16">
        <v>0</v>
      </c>
      <c r="H111" s="16">
        <v>0.28571428571428598</v>
      </c>
      <c r="I111" s="16">
        <v>0.18181818181818199</v>
      </c>
      <c r="J111" s="16">
        <v>0.11111111111111099</v>
      </c>
      <c r="K111" s="16"/>
      <c r="L111" s="16">
        <v>0.14285714285714299</v>
      </c>
      <c r="M111" s="16">
        <v>0.16666666666666699</v>
      </c>
      <c r="N111" s="16">
        <v>0</v>
      </c>
      <c r="O111" s="16">
        <v>0.233333333333333</v>
      </c>
      <c r="P111" s="16">
        <v>0.27272727272727298</v>
      </c>
      <c r="Q111" s="16"/>
      <c r="R111" s="16">
        <v>0.204545454545455</v>
      </c>
      <c r="S111" s="16">
        <v>0.214285714285714</v>
      </c>
      <c r="T111" s="16">
        <v>0.19047619047618999</v>
      </c>
      <c r="U111" s="16" t="s">
        <v>126</v>
      </c>
      <c r="V111" s="16"/>
      <c r="W111" s="16">
        <v>0.214285714285714</v>
      </c>
      <c r="X111" s="16">
        <v>0.269230769230769</v>
      </c>
      <c r="Y111" s="16">
        <v>0</v>
      </c>
      <c r="Z111" s="16"/>
      <c r="AA111" s="16">
        <v>0.25</v>
      </c>
      <c r="AB111" s="16">
        <v>0.21052631578947401</v>
      </c>
      <c r="AC111" s="16">
        <v>0</v>
      </c>
      <c r="AD111" s="16">
        <v>0.27272727272727298</v>
      </c>
    </row>
    <row r="112" spans="2:30" x14ac:dyDescent="0.35">
      <c r="B112" t="s">
        <v>128</v>
      </c>
      <c r="C112" s="16">
        <v>0.16049382716049401</v>
      </c>
      <c r="D112" s="16">
        <v>0.16666666666666699</v>
      </c>
      <c r="E112" s="16" t="s">
        <v>126</v>
      </c>
      <c r="F112" s="16"/>
      <c r="G112" s="16">
        <v>0.25</v>
      </c>
      <c r="H112" s="16">
        <v>0.17142857142857101</v>
      </c>
      <c r="I112" s="16">
        <v>0.15151515151515199</v>
      </c>
      <c r="J112" s="16">
        <v>0.11111111111111099</v>
      </c>
      <c r="K112" s="16"/>
      <c r="L112" s="16">
        <v>0.14285714285714299</v>
      </c>
      <c r="M112" s="16">
        <v>0</v>
      </c>
      <c r="N112" s="16">
        <v>0</v>
      </c>
      <c r="O112" s="16">
        <v>0.2</v>
      </c>
      <c r="P112" s="16">
        <v>0.18181818181818199</v>
      </c>
      <c r="Q112" s="16"/>
      <c r="R112" s="16">
        <v>0.204545454545455</v>
      </c>
      <c r="S112" s="16">
        <v>0.214285714285714</v>
      </c>
      <c r="T112" s="16">
        <v>4.7619047619047603E-2</v>
      </c>
      <c r="U112" s="16" t="s">
        <v>126</v>
      </c>
      <c r="V112" s="16"/>
      <c r="W112" s="16">
        <v>4.7619047619047603E-2</v>
      </c>
      <c r="X112" s="16">
        <v>0.269230769230769</v>
      </c>
      <c r="Y112" s="16">
        <v>0.375</v>
      </c>
      <c r="Z112" s="16"/>
      <c r="AA112" s="16">
        <v>0.125</v>
      </c>
      <c r="AB112" s="16">
        <v>0.26315789473684198</v>
      </c>
      <c r="AC112" s="16">
        <v>0.16666666666666699</v>
      </c>
      <c r="AD112" s="16">
        <v>9.0909090909090898E-2</v>
      </c>
    </row>
    <row r="113" spans="2:30" x14ac:dyDescent="0.35">
      <c r="B113" t="s">
        <v>129</v>
      </c>
      <c r="C113" s="16">
        <v>0.12345679012345701</v>
      </c>
      <c r="D113" s="16">
        <v>0.128205128205128</v>
      </c>
      <c r="E113" s="16" t="s">
        <v>126</v>
      </c>
      <c r="F113" s="16"/>
      <c r="G113" s="16">
        <v>0.25</v>
      </c>
      <c r="H113" s="16">
        <v>5.7142857142857099E-2</v>
      </c>
      <c r="I113" s="16">
        <v>9.0909090909090898E-2</v>
      </c>
      <c r="J113" s="16">
        <v>0.44444444444444398</v>
      </c>
      <c r="K113" s="16"/>
      <c r="L113" s="16">
        <v>9.5238095238095205E-2</v>
      </c>
      <c r="M113" s="16">
        <v>0</v>
      </c>
      <c r="N113" s="16">
        <v>0</v>
      </c>
      <c r="O113" s="16">
        <v>0.16666666666666699</v>
      </c>
      <c r="P113" s="16">
        <v>0.13636363636363599</v>
      </c>
      <c r="Q113" s="16"/>
      <c r="R113" s="16">
        <v>0.11363636363636399</v>
      </c>
      <c r="S113" s="16">
        <v>0.14285714285714299</v>
      </c>
      <c r="T113" s="16">
        <v>0.14285714285714299</v>
      </c>
      <c r="U113" s="16" t="s">
        <v>126</v>
      </c>
      <c r="V113" s="16"/>
      <c r="W113" s="16">
        <v>0.119047619047619</v>
      </c>
      <c r="X113" s="16">
        <v>7.69230769230769E-2</v>
      </c>
      <c r="Y113" s="16">
        <v>0.125</v>
      </c>
      <c r="Z113" s="16"/>
      <c r="AA113" s="16">
        <v>0.15625</v>
      </c>
      <c r="AB113" s="16">
        <v>0.157894736842105</v>
      </c>
      <c r="AC113" s="16">
        <v>8.3333333333333301E-2</v>
      </c>
      <c r="AD113" s="16">
        <v>0</v>
      </c>
    </row>
    <row r="114" spans="2:30" x14ac:dyDescent="0.35">
      <c r="B114" t="s">
        <v>130</v>
      </c>
      <c r="C114" s="16">
        <v>1.2345679012345699E-2</v>
      </c>
      <c r="D114" s="16">
        <v>1.2820512820512799E-2</v>
      </c>
      <c r="E114" s="16" t="s">
        <v>126</v>
      </c>
      <c r="F114" s="16"/>
      <c r="G114" s="16">
        <v>0</v>
      </c>
      <c r="H114" s="16">
        <v>2.8571428571428598E-2</v>
      </c>
      <c r="I114" s="16">
        <v>0</v>
      </c>
      <c r="J114" s="16">
        <v>0</v>
      </c>
      <c r="K114" s="16"/>
      <c r="L114" s="16">
        <v>0</v>
      </c>
      <c r="M114" s="16">
        <v>0.16666666666666699</v>
      </c>
      <c r="N114" s="16">
        <v>0</v>
      </c>
      <c r="O114" s="16">
        <v>0</v>
      </c>
      <c r="P114" s="16">
        <v>0</v>
      </c>
      <c r="Q114" s="16"/>
      <c r="R114" s="16">
        <v>0</v>
      </c>
      <c r="S114" s="16">
        <v>0</v>
      </c>
      <c r="T114" s="16">
        <v>4.7619047619047603E-2</v>
      </c>
      <c r="U114" s="16" t="s">
        <v>126</v>
      </c>
      <c r="V114" s="16"/>
      <c r="W114" s="16">
        <v>0</v>
      </c>
      <c r="X114" s="16">
        <v>0</v>
      </c>
      <c r="Y114" s="16">
        <v>0.125</v>
      </c>
      <c r="Z114" s="16"/>
      <c r="AA114" s="16">
        <v>0</v>
      </c>
      <c r="AB114" s="16">
        <v>5.2631578947368397E-2</v>
      </c>
      <c r="AC114" s="16">
        <v>0</v>
      </c>
      <c r="AD114" s="16">
        <v>0</v>
      </c>
    </row>
    <row r="115" spans="2:30" x14ac:dyDescent="0.35">
      <c r="B115" t="s">
        <v>64</v>
      </c>
      <c r="C115" s="16">
        <v>0</v>
      </c>
      <c r="D115" s="16">
        <v>0</v>
      </c>
      <c r="E115" s="16" t="s">
        <v>126</v>
      </c>
      <c r="F115" s="16"/>
      <c r="G115" s="16">
        <v>0</v>
      </c>
      <c r="H115" s="16">
        <v>0</v>
      </c>
      <c r="I115" s="16">
        <v>0</v>
      </c>
      <c r="J115" s="16">
        <v>0</v>
      </c>
      <c r="K115" s="16"/>
      <c r="L115" s="16">
        <v>0</v>
      </c>
      <c r="M115" s="16">
        <v>0</v>
      </c>
      <c r="N115" s="16">
        <v>0</v>
      </c>
      <c r="O115" s="16">
        <v>0</v>
      </c>
      <c r="P115" s="16">
        <v>0</v>
      </c>
      <c r="Q115" s="16"/>
      <c r="R115" s="16">
        <v>0</v>
      </c>
      <c r="S115" s="16">
        <v>0</v>
      </c>
      <c r="T115" s="16">
        <v>0</v>
      </c>
      <c r="U115" s="16" t="s">
        <v>126</v>
      </c>
      <c r="V115" s="16"/>
      <c r="W115" s="16">
        <v>0</v>
      </c>
      <c r="X115" s="16">
        <v>0</v>
      </c>
      <c r="Y115" s="16">
        <v>0</v>
      </c>
      <c r="Z115" s="16"/>
      <c r="AA115" s="16">
        <v>0</v>
      </c>
      <c r="AB115" s="16">
        <v>0</v>
      </c>
      <c r="AC115" s="16">
        <v>0</v>
      </c>
      <c r="AD115" s="16">
        <v>0</v>
      </c>
    </row>
    <row r="116" spans="2:30" x14ac:dyDescent="0.35">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row>
    <row r="117" spans="2:30" x14ac:dyDescent="0.35">
      <c r="B117" s="6" t="s">
        <v>140</v>
      </c>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row>
    <row r="118" spans="2:30" x14ac:dyDescent="0.35">
      <c r="B118" s="23" t="s">
        <v>141</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row>
    <row r="119" spans="2:30" x14ac:dyDescent="0.35">
      <c r="B119" t="s">
        <v>133</v>
      </c>
      <c r="C119" s="16">
        <v>0.136513157894737</v>
      </c>
      <c r="D119" s="16">
        <v>0.13263525305410101</v>
      </c>
      <c r="E119" s="16">
        <v>0.22222222222222199</v>
      </c>
      <c r="F119" s="16"/>
      <c r="G119" s="16">
        <v>8.3333333333333301E-2</v>
      </c>
      <c r="H119" s="16">
        <v>0.13026819923371599</v>
      </c>
      <c r="I119" s="16">
        <v>0.13716814159292001</v>
      </c>
      <c r="J119" s="16">
        <v>0.164948453608247</v>
      </c>
      <c r="K119" s="16"/>
      <c r="L119" s="16">
        <v>0.164179104477612</v>
      </c>
      <c r="M119" s="16">
        <v>0.114285714285714</v>
      </c>
      <c r="N119" s="16">
        <v>0.22222222222222199</v>
      </c>
      <c r="O119" s="16">
        <v>8.5889570552147201E-2</v>
      </c>
      <c r="P119" s="16">
        <v>0.147959183673469</v>
      </c>
      <c r="Q119" s="16"/>
      <c r="R119" s="16">
        <v>0.17465753424657501</v>
      </c>
      <c r="S119" s="16">
        <v>0.114285714285714</v>
      </c>
      <c r="T119" s="16">
        <v>0.115183246073298</v>
      </c>
      <c r="U119" s="16">
        <v>2.4390243902439001E-2</v>
      </c>
      <c r="V119" s="16"/>
      <c r="W119" s="16">
        <v>0.17006802721088399</v>
      </c>
      <c r="X119" s="16">
        <v>0.1</v>
      </c>
      <c r="Y119" s="16">
        <v>9.4339622641509399E-2</v>
      </c>
      <c r="Z119" s="16"/>
      <c r="AA119" s="16">
        <v>0.10727969348659</v>
      </c>
      <c r="AB119" s="16">
        <v>0.13868613138686101</v>
      </c>
      <c r="AC119" s="16">
        <v>0.170212765957447</v>
      </c>
      <c r="AD119" s="16">
        <v>0.17441860465116299</v>
      </c>
    </row>
    <row r="120" spans="2:30" x14ac:dyDescent="0.35">
      <c r="B120" t="s">
        <v>134</v>
      </c>
      <c r="C120" s="16">
        <v>0.20394736842105299</v>
      </c>
      <c r="D120" s="16">
        <v>0.20593368237347301</v>
      </c>
      <c r="E120" s="16">
        <v>0</v>
      </c>
      <c r="F120" s="16"/>
      <c r="G120" s="16">
        <v>0.16666666666666699</v>
      </c>
      <c r="H120" s="16">
        <v>0.18390804597701099</v>
      </c>
      <c r="I120" s="16">
        <v>0.225663716814159</v>
      </c>
      <c r="J120" s="16">
        <v>0.216494845360825</v>
      </c>
      <c r="K120" s="16"/>
      <c r="L120" s="16">
        <v>0.19402985074626899</v>
      </c>
      <c r="M120" s="16">
        <v>0.24285714285714299</v>
      </c>
      <c r="N120" s="16">
        <v>0.266666666666667</v>
      </c>
      <c r="O120" s="16">
        <v>0.17791411042944799</v>
      </c>
      <c r="P120" s="16">
        <v>0.20408163265306101</v>
      </c>
      <c r="Q120" s="16"/>
      <c r="R120" s="16">
        <v>0.198630136986301</v>
      </c>
      <c r="S120" s="16">
        <v>0.3</v>
      </c>
      <c r="T120" s="16">
        <v>0.18324607329842901</v>
      </c>
      <c r="U120" s="16">
        <v>0.17073170731707299</v>
      </c>
      <c r="V120" s="16"/>
      <c r="W120" s="16">
        <v>0.20068027210884401</v>
      </c>
      <c r="X120" s="16">
        <v>0.20526315789473701</v>
      </c>
      <c r="Y120" s="16">
        <v>0.30188679245283001</v>
      </c>
      <c r="Z120" s="16"/>
      <c r="AA120" s="16">
        <v>0.22605363984674301</v>
      </c>
      <c r="AB120" s="16">
        <v>0.17518248175182499</v>
      </c>
      <c r="AC120" s="16">
        <v>0.22340425531914901</v>
      </c>
      <c r="AD120" s="16">
        <v>0.19767441860465099</v>
      </c>
    </row>
    <row r="121" spans="2:30" x14ac:dyDescent="0.35">
      <c r="B121" t="s">
        <v>135</v>
      </c>
      <c r="C121" s="16">
        <v>0.220394736842105</v>
      </c>
      <c r="D121" s="16">
        <v>0.22513089005235601</v>
      </c>
      <c r="E121" s="16">
        <v>0.11111111111111099</v>
      </c>
      <c r="F121" s="16"/>
      <c r="G121" s="16">
        <v>0.125</v>
      </c>
      <c r="H121" s="16">
        <v>0.22605363984674301</v>
      </c>
      <c r="I121" s="16">
        <v>0.225663716814159</v>
      </c>
      <c r="J121" s="16">
        <v>0.216494845360825</v>
      </c>
      <c r="K121" s="16"/>
      <c r="L121" s="16">
        <v>0.238805970149254</v>
      </c>
      <c r="M121" s="16">
        <v>0.22857142857142901</v>
      </c>
      <c r="N121" s="16">
        <v>0.24444444444444399</v>
      </c>
      <c r="O121" s="16">
        <v>0.214723926380368</v>
      </c>
      <c r="P121" s="16">
        <v>0.20408163265306101</v>
      </c>
      <c r="Q121" s="16"/>
      <c r="R121" s="16">
        <v>0.198630136986301</v>
      </c>
      <c r="S121" s="16">
        <v>0.22857142857142901</v>
      </c>
      <c r="T121" s="16">
        <v>0.24083769633507901</v>
      </c>
      <c r="U121" s="16">
        <v>0.26829268292682901</v>
      </c>
      <c r="V121" s="16"/>
      <c r="W121" s="16">
        <v>0.238095238095238</v>
      </c>
      <c r="X121" s="16">
        <v>0.215789473684211</v>
      </c>
      <c r="Y121" s="16">
        <v>0.169811320754717</v>
      </c>
      <c r="Z121" s="16"/>
      <c r="AA121" s="16">
        <v>0.23754789272030699</v>
      </c>
      <c r="AB121" s="16">
        <v>0.25547445255474499</v>
      </c>
      <c r="AC121" s="16">
        <v>0.159574468085106</v>
      </c>
      <c r="AD121" s="16">
        <v>0.19767441860465099</v>
      </c>
    </row>
    <row r="122" spans="2:30" x14ac:dyDescent="0.35">
      <c r="B122" t="s">
        <v>136</v>
      </c>
      <c r="C122" s="16">
        <v>0.189144736842105</v>
      </c>
      <c r="D122" s="16">
        <v>0.19022687609075001</v>
      </c>
      <c r="E122" s="16">
        <v>0.22222222222222199</v>
      </c>
      <c r="F122" s="16"/>
      <c r="G122" s="16">
        <v>0.33333333333333298</v>
      </c>
      <c r="H122" s="16">
        <v>0.21455938697318</v>
      </c>
      <c r="I122" s="16">
        <v>0.17699115044247801</v>
      </c>
      <c r="J122" s="16">
        <v>0.11340206185567001</v>
      </c>
      <c r="K122" s="16"/>
      <c r="L122" s="16">
        <v>0.171641791044776</v>
      </c>
      <c r="M122" s="16">
        <v>0.157142857142857</v>
      </c>
      <c r="N122" s="16">
        <v>0.133333333333333</v>
      </c>
      <c r="O122" s="16">
        <v>0.251533742331288</v>
      </c>
      <c r="P122" s="16">
        <v>0.17346938775510201</v>
      </c>
      <c r="Q122" s="16"/>
      <c r="R122" s="16">
        <v>0.17465753424657501</v>
      </c>
      <c r="S122" s="16">
        <v>0.214285714285714</v>
      </c>
      <c r="T122" s="16">
        <v>0.18848167539267</v>
      </c>
      <c r="U122" s="16">
        <v>0.24390243902438999</v>
      </c>
      <c r="V122" s="16"/>
      <c r="W122" s="16">
        <v>0.17687074829932001</v>
      </c>
      <c r="X122" s="16">
        <v>0.20526315789473701</v>
      </c>
      <c r="Y122" s="16">
        <v>0.169811320754717</v>
      </c>
      <c r="Z122" s="16"/>
      <c r="AA122" s="16">
        <v>0.18773946360153301</v>
      </c>
      <c r="AB122" s="16">
        <v>0.13868613138686101</v>
      </c>
      <c r="AC122" s="16">
        <v>0.25531914893617003</v>
      </c>
      <c r="AD122" s="16">
        <v>0.209302325581395</v>
      </c>
    </row>
    <row r="123" spans="2:30" x14ac:dyDescent="0.35">
      <c r="B123" t="s">
        <v>137</v>
      </c>
      <c r="C123" s="16">
        <v>5.7565789473684202E-2</v>
      </c>
      <c r="D123" s="16">
        <v>5.4101221640488702E-2</v>
      </c>
      <c r="E123" s="16">
        <v>0.22222222222222199</v>
      </c>
      <c r="F123" s="16"/>
      <c r="G123" s="16">
        <v>0</v>
      </c>
      <c r="H123" s="16">
        <v>6.1302681992337203E-2</v>
      </c>
      <c r="I123" s="16">
        <v>6.6371681415929196E-2</v>
      </c>
      <c r="J123" s="16">
        <v>4.1237113402061903E-2</v>
      </c>
      <c r="K123" s="16"/>
      <c r="L123" s="16">
        <v>2.9850746268656699E-2</v>
      </c>
      <c r="M123" s="16">
        <v>5.7142857142857099E-2</v>
      </c>
      <c r="N123" s="16">
        <v>4.4444444444444398E-2</v>
      </c>
      <c r="O123" s="16">
        <v>4.9079754601227002E-2</v>
      </c>
      <c r="P123" s="16">
        <v>8.6734693877551006E-2</v>
      </c>
      <c r="Q123" s="16"/>
      <c r="R123" s="16">
        <v>5.8219178082191798E-2</v>
      </c>
      <c r="S123" s="16">
        <v>2.8571428571428598E-2</v>
      </c>
      <c r="T123" s="16">
        <v>6.2827225130889994E-2</v>
      </c>
      <c r="U123" s="16">
        <v>7.3170731707317097E-2</v>
      </c>
      <c r="V123" s="16"/>
      <c r="W123" s="16">
        <v>4.7619047619047603E-2</v>
      </c>
      <c r="X123" s="16">
        <v>6.8421052631578994E-2</v>
      </c>
      <c r="Y123" s="16">
        <v>9.4339622641509399E-2</v>
      </c>
      <c r="Z123" s="16"/>
      <c r="AA123" s="16">
        <v>5.7471264367816098E-2</v>
      </c>
      <c r="AB123" s="16">
        <v>9.4890510948905105E-2</v>
      </c>
      <c r="AC123" s="16">
        <v>3.1914893617021302E-2</v>
      </c>
      <c r="AD123" s="16">
        <v>3.4883720930232599E-2</v>
      </c>
    </row>
    <row r="124" spans="2:30" x14ac:dyDescent="0.35">
      <c r="B124" t="s">
        <v>138</v>
      </c>
      <c r="C124" s="16">
        <v>2.9605263157894701E-2</v>
      </c>
      <c r="D124" s="16">
        <v>3.1413612565444997E-2</v>
      </c>
      <c r="E124" s="16">
        <v>0</v>
      </c>
      <c r="F124" s="16"/>
      <c r="G124" s="16">
        <v>0</v>
      </c>
      <c r="H124" s="16">
        <v>4.5977011494252901E-2</v>
      </c>
      <c r="I124" s="16">
        <v>2.21238938053097E-2</v>
      </c>
      <c r="J124" s="16">
        <v>1.03092783505155E-2</v>
      </c>
      <c r="K124" s="16"/>
      <c r="L124" s="16">
        <v>2.2388059701492501E-2</v>
      </c>
      <c r="M124" s="16">
        <v>1.4285714285714299E-2</v>
      </c>
      <c r="N124" s="16">
        <v>2.2222222222222199E-2</v>
      </c>
      <c r="O124" s="16">
        <v>4.2944785276073601E-2</v>
      </c>
      <c r="P124" s="16">
        <v>3.06122448979592E-2</v>
      </c>
      <c r="Q124" s="16"/>
      <c r="R124" s="16">
        <v>3.42465753424658E-2</v>
      </c>
      <c r="S124" s="16">
        <v>0</v>
      </c>
      <c r="T124" s="16">
        <v>3.6649214659685903E-2</v>
      </c>
      <c r="U124" s="16">
        <v>2.4390243902439001E-2</v>
      </c>
      <c r="V124" s="16"/>
      <c r="W124" s="16">
        <v>1.7006802721088399E-2</v>
      </c>
      <c r="X124" s="16">
        <v>3.6842105263157898E-2</v>
      </c>
      <c r="Y124" s="16">
        <v>5.6603773584905703E-2</v>
      </c>
      <c r="Z124" s="16"/>
      <c r="AA124" s="16">
        <v>3.8314176245210697E-2</v>
      </c>
      <c r="AB124" s="16">
        <v>2.9197080291970798E-2</v>
      </c>
      <c r="AC124" s="16">
        <v>2.1276595744680899E-2</v>
      </c>
      <c r="AD124" s="16">
        <v>2.32558139534884E-2</v>
      </c>
    </row>
    <row r="125" spans="2:30" x14ac:dyDescent="0.35">
      <c r="B125" t="s">
        <v>139</v>
      </c>
      <c r="C125" s="16">
        <v>6.4144736842105296E-2</v>
      </c>
      <c r="D125" s="16">
        <v>6.2827225130889994E-2</v>
      </c>
      <c r="E125" s="16">
        <v>0.22222222222222199</v>
      </c>
      <c r="F125" s="16"/>
      <c r="G125" s="16">
        <v>0.125</v>
      </c>
      <c r="H125" s="16">
        <v>4.9808429118773902E-2</v>
      </c>
      <c r="I125" s="16">
        <v>6.1946902654867297E-2</v>
      </c>
      <c r="J125" s="16">
        <v>9.2783505154639206E-2</v>
      </c>
      <c r="K125" s="16"/>
      <c r="L125" s="16">
        <v>5.9701492537313397E-2</v>
      </c>
      <c r="M125" s="16">
        <v>0.1</v>
      </c>
      <c r="N125" s="16">
        <v>6.6666666666666693E-2</v>
      </c>
      <c r="O125" s="16">
        <v>7.3619631901840496E-2</v>
      </c>
      <c r="P125" s="16">
        <v>4.5918367346938799E-2</v>
      </c>
      <c r="Q125" s="16"/>
      <c r="R125" s="16">
        <v>5.4794520547945202E-2</v>
      </c>
      <c r="S125" s="16">
        <v>1.4285714285714299E-2</v>
      </c>
      <c r="T125" s="16">
        <v>7.8534031413612607E-2</v>
      </c>
      <c r="U125" s="16">
        <v>0.12195121951219499</v>
      </c>
      <c r="V125" s="16"/>
      <c r="W125" s="16">
        <v>6.4625850340136098E-2</v>
      </c>
      <c r="X125" s="16">
        <v>7.3684210526315796E-2</v>
      </c>
      <c r="Y125" s="16">
        <v>1.88679245283019E-2</v>
      </c>
      <c r="Z125" s="16"/>
      <c r="AA125" s="16">
        <v>5.3639846743295E-2</v>
      </c>
      <c r="AB125" s="16">
        <v>5.8394160583941597E-2</v>
      </c>
      <c r="AC125" s="16">
        <v>9.5744680851063801E-2</v>
      </c>
      <c r="AD125" s="16">
        <v>5.8139534883720902E-2</v>
      </c>
    </row>
    <row r="126" spans="2:30" x14ac:dyDescent="0.35">
      <c r="B126" t="s">
        <v>64</v>
      </c>
      <c r="C126" s="16">
        <v>9.8684210526315805E-2</v>
      </c>
      <c r="D126" s="16">
        <v>9.7731239092495606E-2</v>
      </c>
      <c r="E126" s="16">
        <v>0</v>
      </c>
      <c r="F126" s="16"/>
      <c r="G126" s="16">
        <v>0.16666666666666699</v>
      </c>
      <c r="H126" s="16">
        <v>8.8122605363984696E-2</v>
      </c>
      <c r="I126" s="16">
        <v>8.4070796460176997E-2</v>
      </c>
      <c r="J126" s="16">
        <v>0.14432989690721601</v>
      </c>
      <c r="K126" s="16"/>
      <c r="L126" s="16">
        <v>0.119402985074627</v>
      </c>
      <c r="M126" s="16">
        <v>8.5714285714285701E-2</v>
      </c>
      <c r="N126" s="16">
        <v>0</v>
      </c>
      <c r="O126" s="16">
        <v>0.104294478527607</v>
      </c>
      <c r="P126" s="16">
        <v>0.107142857142857</v>
      </c>
      <c r="Q126" s="16"/>
      <c r="R126" s="16">
        <v>0.106164383561644</v>
      </c>
      <c r="S126" s="16">
        <v>0.1</v>
      </c>
      <c r="T126" s="16">
        <v>9.4240837696335095E-2</v>
      </c>
      <c r="U126" s="16">
        <v>7.3170731707317097E-2</v>
      </c>
      <c r="V126" s="16"/>
      <c r="W126" s="16">
        <v>8.5034013605442202E-2</v>
      </c>
      <c r="X126" s="16">
        <v>9.4736842105263203E-2</v>
      </c>
      <c r="Y126" s="16">
        <v>9.4339622641509399E-2</v>
      </c>
      <c r="Z126" s="16"/>
      <c r="AA126" s="16">
        <v>9.1954022988505704E-2</v>
      </c>
      <c r="AB126" s="16">
        <v>0.109489051094891</v>
      </c>
      <c r="AC126" s="16">
        <v>4.2553191489361701E-2</v>
      </c>
      <c r="AD126" s="16">
        <v>0.104651162790698</v>
      </c>
    </row>
    <row r="127" spans="2:30" x14ac:dyDescent="0.35">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row>
    <row r="128" spans="2:30" x14ac:dyDescent="0.35">
      <c r="B128" s="6" t="s">
        <v>149</v>
      </c>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row>
    <row r="129" spans="2:30" x14ac:dyDescent="0.35">
      <c r="B129" s="23" t="s">
        <v>141</v>
      </c>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row>
    <row r="130" spans="2:30" x14ac:dyDescent="0.35">
      <c r="B130" t="s">
        <v>142</v>
      </c>
      <c r="C130" s="16">
        <v>0.11184210526315801</v>
      </c>
      <c r="D130" s="16">
        <v>0.106457242582897</v>
      </c>
      <c r="E130" s="16">
        <v>0.22222222222222199</v>
      </c>
      <c r="F130" s="16"/>
      <c r="G130" s="16">
        <v>4.1666666666666699E-2</v>
      </c>
      <c r="H130" s="16">
        <v>0.10727969348659</v>
      </c>
      <c r="I130" s="16">
        <v>0.119469026548673</v>
      </c>
      <c r="J130" s="16">
        <v>0.123711340206186</v>
      </c>
      <c r="K130" s="16"/>
      <c r="L130" s="16">
        <v>0.134328358208955</v>
      </c>
      <c r="M130" s="16">
        <v>0.114285714285714</v>
      </c>
      <c r="N130" s="16">
        <v>0.133333333333333</v>
      </c>
      <c r="O130" s="16">
        <v>8.5889570552147201E-2</v>
      </c>
      <c r="P130" s="16">
        <v>0.11224489795918401</v>
      </c>
      <c r="Q130" s="16"/>
      <c r="R130" s="16">
        <v>0.14383561643835599</v>
      </c>
      <c r="S130" s="16">
        <v>0.14285714285714299</v>
      </c>
      <c r="T130" s="16">
        <v>7.3298429319371694E-2</v>
      </c>
      <c r="U130" s="16">
        <v>4.8780487804878099E-2</v>
      </c>
      <c r="V130" s="16"/>
      <c r="W130" s="16">
        <v>0.12585034013605401</v>
      </c>
      <c r="X130" s="16">
        <v>0.115789473684211</v>
      </c>
      <c r="Y130" s="16">
        <v>3.77358490566038E-2</v>
      </c>
      <c r="Z130" s="16"/>
      <c r="AA130" s="16">
        <v>0.10727969348659</v>
      </c>
      <c r="AB130" s="16">
        <v>9.4890510948905105E-2</v>
      </c>
      <c r="AC130" s="16">
        <v>0.12765957446808501</v>
      </c>
      <c r="AD130" s="16">
        <v>0.13953488372093001</v>
      </c>
    </row>
    <row r="131" spans="2:30" x14ac:dyDescent="0.35">
      <c r="B131" t="s">
        <v>143</v>
      </c>
      <c r="C131" s="16">
        <v>0.230263157894737</v>
      </c>
      <c r="D131" s="16">
        <v>0.23036649214659699</v>
      </c>
      <c r="E131" s="16">
        <v>0.11111111111111099</v>
      </c>
      <c r="F131" s="16"/>
      <c r="G131" s="16">
        <v>0.375</v>
      </c>
      <c r="H131" s="16">
        <v>0.199233716475096</v>
      </c>
      <c r="I131" s="16">
        <v>0.21681415929203501</v>
      </c>
      <c r="J131" s="16">
        <v>0.30927835051546398</v>
      </c>
      <c r="K131" s="16"/>
      <c r="L131" s="16">
        <v>0.24626865671641801</v>
      </c>
      <c r="M131" s="16">
        <v>0.27142857142857102</v>
      </c>
      <c r="N131" s="16">
        <v>0.22222222222222199</v>
      </c>
      <c r="O131" s="16">
        <v>0.23312883435582801</v>
      </c>
      <c r="P131" s="16">
        <v>0.20408163265306101</v>
      </c>
      <c r="Q131" s="16"/>
      <c r="R131" s="16">
        <v>0.20547945205479501</v>
      </c>
      <c r="S131" s="16">
        <v>0.25714285714285701</v>
      </c>
      <c r="T131" s="16">
        <v>0.267015706806283</v>
      </c>
      <c r="U131" s="16">
        <v>0.17073170731707299</v>
      </c>
      <c r="V131" s="16"/>
      <c r="W131" s="16">
        <v>0.24149659863945599</v>
      </c>
      <c r="X131" s="16">
        <v>0.215789473684211</v>
      </c>
      <c r="Y131" s="16">
        <v>0.22641509433962301</v>
      </c>
      <c r="Z131" s="16"/>
      <c r="AA131" s="16">
        <v>0.195402298850575</v>
      </c>
      <c r="AB131" s="16">
        <v>0.24817518248175199</v>
      </c>
      <c r="AC131" s="16">
        <v>0.319148936170213</v>
      </c>
      <c r="AD131" s="16">
        <v>0.24418604651162801</v>
      </c>
    </row>
    <row r="132" spans="2:30" x14ac:dyDescent="0.35">
      <c r="B132" t="s">
        <v>144</v>
      </c>
      <c r="C132" s="16">
        <v>0.21546052631578899</v>
      </c>
      <c r="D132" s="16">
        <v>0.216404886561955</v>
      </c>
      <c r="E132" s="16">
        <v>0.22222222222222199</v>
      </c>
      <c r="F132" s="16"/>
      <c r="G132" s="16">
        <v>0.16666666666666699</v>
      </c>
      <c r="H132" s="16">
        <v>0.24137931034482801</v>
      </c>
      <c r="I132" s="16">
        <v>0.19469026548672599</v>
      </c>
      <c r="J132" s="16">
        <v>0.20618556701030899</v>
      </c>
      <c r="K132" s="16"/>
      <c r="L132" s="16">
        <v>0.171641791044776</v>
      </c>
      <c r="M132" s="16">
        <v>0.185714285714286</v>
      </c>
      <c r="N132" s="16">
        <v>0.22222222222222199</v>
      </c>
      <c r="O132" s="16">
        <v>0.153374233128834</v>
      </c>
      <c r="P132" s="16">
        <v>0.30612244897959201</v>
      </c>
      <c r="Q132" s="16"/>
      <c r="R132" s="16">
        <v>0.22945205479452099</v>
      </c>
      <c r="S132" s="16">
        <v>0.27142857142857102</v>
      </c>
      <c r="T132" s="16">
        <v>0.18324607329842901</v>
      </c>
      <c r="U132" s="16">
        <v>0.146341463414634</v>
      </c>
      <c r="V132" s="16"/>
      <c r="W132" s="16">
        <v>0.23469387755102</v>
      </c>
      <c r="X132" s="16">
        <v>0.221052631578947</v>
      </c>
      <c r="Y132" s="16">
        <v>0.18867924528301899</v>
      </c>
      <c r="Z132" s="16"/>
      <c r="AA132" s="16">
        <v>0.229885057471264</v>
      </c>
      <c r="AB132" s="16">
        <v>0.226277372262774</v>
      </c>
      <c r="AC132" s="16">
        <v>0.19148936170212799</v>
      </c>
      <c r="AD132" s="16">
        <v>0.186046511627907</v>
      </c>
    </row>
    <row r="133" spans="2:30" x14ac:dyDescent="0.35">
      <c r="B133" t="s">
        <v>145</v>
      </c>
      <c r="C133" s="16">
        <v>0.19078947368421101</v>
      </c>
      <c r="D133" s="16">
        <v>0.19197207678883099</v>
      </c>
      <c r="E133" s="16">
        <v>0.22222222222222199</v>
      </c>
      <c r="F133" s="16"/>
      <c r="G133" s="16">
        <v>0.16666666666666699</v>
      </c>
      <c r="H133" s="16">
        <v>0.20689655172413801</v>
      </c>
      <c r="I133" s="16">
        <v>0.185840707964602</v>
      </c>
      <c r="J133" s="16">
        <v>0.164948453608247</v>
      </c>
      <c r="K133" s="16"/>
      <c r="L133" s="16">
        <v>0.171641791044776</v>
      </c>
      <c r="M133" s="16">
        <v>0.17142857142857101</v>
      </c>
      <c r="N133" s="16">
        <v>0.266666666666667</v>
      </c>
      <c r="O133" s="16">
        <v>0.22699386503067501</v>
      </c>
      <c r="P133" s="16">
        <v>0.16326530612244899</v>
      </c>
      <c r="Q133" s="16"/>
      <c r="R133" s="16">
        <v>0.167808219178082</v>
      </c>
      <c r="S133" s="16">
        <v>0.114285714285714</v>
      </c>
      <c r="T133" s="16">
        <v>0.25130890052355997</v>
      </c>
      <c r="U133" s="16">
        <v>0.219512195121951</v>
      </c>
      <c r="V133" s="16"/>
      <c r="W133" s="16">
        <v>0.16326530612244899</v>
      </c>
      <c r="X133" s="16">
        <v>0.221052631578947</v>
      </c>
      <c r="Y133" s="16">
        <v>0.245283018867925</v>
      </c>
      <c r="Z133" s="16"/>
      <c r="AA133" s="16">
        <v>0.21072796934865901</v>
      </c>
      <c r="AB133" s="16">
        <v>0.145985401459854</v>
      </c>
      <c r="AC133" s="16">
        <v>0.14893617021276601</v>
      </c>
      <c r="AD133" s="16">
        <v>0.25581395348837199</v>
      </c>
    </row>
    <row r="134" spans="2:30" x14ac:dyDescent="0.35">
      <c r="B134" t="s">
        <v>146</v>
      </c>
      <c r="C134" s="16">
        <v>0.115131578947368</v>
      </c>
      <c r="D134" s="16">
        <v>0.115183246073298</v>
      </c>
      <c r="E134" s="16">
        <v>0.11111111111111099</v>
      </c>
      <c r="F134" s="16"/>
      <c r="G134" s="16">
        <v>8.3333333333333301E-2</v>
      </c>
      <c r="H134" s="16">
        <v>0.14942528735632199</v>
      </c>
      <c r="I134" s="16">
        <v>0.10176991150442501</v>
      </c>
      <c r="J134" s="16">
        <v>6.18556701030928E-2</v>
      </c>
      <c r="K134" s="16"/>
      <c r="L134" s="16">
        <v>0.111940298507463</v>
      </c>
      <c r="M134" s="16">
        <v>0.114285714285714</v>
      </c>
      <c r="N134" s="16">
        <v>6.6666666666666693E-2</v>
      </c>
      <c r="O134" s="16">
        <v>0.13496932515337401</v>
      </c>
      <c r="P134" s="16">
        <v>0.11224489795918401</v>
      </c>
      <c r="Q134" s="16"/>
      <c r="R134" s="16">
        <v>0.10958904109589</v>
      </c>
      <c r="S134" s="16">
        <v>0.157142857142857</v>
      </c>
      <c r="T134" s="16">
        <v>9.9476439790575896E-2</v>
      </c>
      <c r="U134" s="16">
        <v>0.146341463414634</v>
      </c>
      <c r="V134" s="16"/>
      <c r="W134" s="16">
        <v>0.122448979591837</v>
      </c>
      <c r="X134" s="16">
        <v>8.9473684210526302E-2</v>
      </c>
      <c r="Y134" s="16">
        <v>0.13207547169811301</v>
      </c>
      <c r="Z134" s="16"/>
      <c r="AA134" s="16">
        <v>0.114942528735632</v>
      </c>
      <c r="AB134" s="16">
        <v>0.145985401459854</v>
      </c>
      <c r="AC134" s="16">
        <v>9.5744680851063801E-2</v>
      </c>
      <c r="AD134" s="16">
        <v>9.3023255813953501E-2</v>
      </c>
    </row>
    <row r="135" spans="2:30" x14ac:dyDescent="0.35">
      <c r="B135" t="s">
        <v>147</v>
      </c>
      <c r="C135" s="16">
        <v>0.126644736842105</v>
      </c>
      <c r="D135" s="16">
        <v>0.12914485165794101</v>
      </c>
      <c r="E135" s="16">
        <v>0.11111111111111099</v>
      </c>
      <c r="F135" s="16"/>
      <c r="G135" s="16">
        <v>0.16666666666666699</v>
      </c>
      <c r="H135" s="16">
        <v>9.5785440613026795E-2</v>
      </c>
      <c r="I135" s="16">
        <v>0.15929203539823</v>
      </c>
      <c r="J135" s="16">
        <v>0.123711340206186</v>
      </c>
      <c r="K135" s="16"/>
      <c r="L135" s="16">
        <v>0.14925373134328401</v>
      </c>
      <c r="M135" s="16">
        <v>0.14285714285714299</v>
      </c>
      <c r="N135" s="16">
        <v>6.6666666666666693E-2</v>
      </c>
      <c r="O135" s="16">
        <v>0.159509202453988</v>
      </c>
      <c r="P135" s="16">
        <v>9.1836734693877597E-2</v>
      </c>
      <c r="Q135" s="16"/>
      <c r="R135" s="16">
        <v>0.12671232876712299</v>
      </c>
      <c r="S135" s="16">
        <v>5.7142857142857099E-2</v>
      </c>
      <c r="T135" s="16">
        <v>0.12041884816753901</v>
      </c>
      <c r="U135" s="16">
        <v>0.26829268292682901</v>
      </c>
      <c r="V135" s="16"/>
      <c r="W135" s="16">
        <v>9.8639455782312896E-2</v>
      </c>
      <c r="X135" s="16">
        <v>0.13684210526315799</v>
      </c>
      <c r="Y135" s="16">
        <v>0.15094339622641501</v>
      </c>
      <c r="Z135" s="16"/>
      <c r="AA135" s="16">
        <v>0.13026819923371599</v>
      </c>
      <c r="AB135" s="16">
        <v>0.13868613138686101</v>
      </c>
      <c r="AC135" s="16">
        <v>0.117021276595745</v>
      </c>
      <c r="AD135" s="16">
        <v>6.9767441860465101E-2</v>
      </c>
    </row>
    <row r="136" spans="2:30" x14ac:dyDescent="0.35">
      <c r="B136" t="s">
        <v>64</v>
      </c>
      <c r="C136" s="16">
        <v>9.8684210526315801E-3</v>
      </c>
      <c r="D136" s="16">
        <v>1.04712041884817E-2</v>
      </c>
      <c r="E136" s="16">
        <v>0</v>
      </c>
      <c r="F136" s="16"/>
      <c r="G136" s="16">
        <v>0</v>
      </c>
      <c r="H136" s="16">
        <v>0</v>
      </c>
      <c r="I136" s="16">
        <v>2.21238938053097E-2</v>
      </c>
      <c r="J136" s="16">
        <v>1.03092783505155E-2</v>
      </c>
      <c r="K136" s="16"/>
      <c r="L136" s="16">
        <v>1.49253731343284E-2</v>
      </c>
      <c r="M136" s="16">
        <v>0</v>
      </c>
      <c r="N136" s="16">
        <v>2.2222222222222199E-2</v>
      </c>
      <c r="O136" s="16">
        <v>6.13496932515337E-3</v>
      </c>
      <c r="P136" s="16">
        <v>1.02040816326531E-2</v>
      </c>
      <c r="Q136" s="16"/>
      <c r="R136" s="16">
        <v>1.71232876712329E-2</v>
      </c>
      <c r="S136" s="16">
        <v>0</v>
      </c>
      <c r="T136" s="16">
        <v>5.2356020942408397E-3</v>
      </c>
      <c r="U136" s="16">
        <v>0</v>
      </c>
      <c r="V136" s="16"/>
      <c r="W136" s="16">
        <v>1.3605442176870699E-2</v>
      </c>
      <c r="X136" s="16">
        <v>0</v>
      </c>
      <c r="Y136" s="16">
        <v>1.88679245283019E-2</v>
      </c>
      <c r="Z136" s="16"/>
      <c r="AA136" s="16">
        <v>1.1494252873563199E-2</v>
      </c>
      <c r="AB136" s="16">
        <v>0</v>
      </c>
      <c r="AC136" s="16">
        <v>0</v>
      </c>
      <c r="AD136" s="16">
        <v>1.16279069767442E-2</v>
      </c>
    </row>
    <row r="137" spans="2:30" x14ac:dyDescent="0.35">
      <c r="B137" t="s">
        <v>148</v>
      </c>
      <c r="C137" s="16">
        <v>0</v>
      </c>
      <c r="D137" s="16">
        <v>0</v>
      </c>
      <c r="E137" s="16">
        <v>0</v>
      </c>
      <c r="F137" s="16"/>
      <c r="G137" s="16">
        <v>0</v>
      </c>
      <c r="H137" s="16">
        <v>0</v>
      </c>
      <c r="I137" s="16">
        <v>0</v>
      </c>
      <c r="J137" s="16">
        <v>0</v>
      </c>
      <c r="K137" s="16"/>
      <c r="L137" s="16">
        <v>0</v>
      </c>
      <c r="M137" s="16">
        <v>0</v>
      </c>
      <c r="N137" s="16">
        <v>0</v>
      </c>
      <c r="O137" s="16">
        <v>0</v>
      </c>
      <c r="P137" s="16">
        <v>0</v>
      </c>
      <c r="Q137" s="16"/>
      <c r="R137" s="16">
        <v>0</v>
      </c>
      <c r="S137" s="16">
        <v>0</v>
      </c>
      <c r="T137" s="16">
        <v>0</v>
      </c>
      <c r="U137" s="16">
        <v>0</v>
      </c>
      <c r="V137" s="16"/>
      <c r="W137" s="16">
        <v>0</v>
      </c>
      <c r="X137" s="16">
        <v>0</v>
      </c>
      <c r="Y137" s="16">
        <v>0</v>
      </c>
      <c r="Z137" s="16"/>
      <c r="AA137" s="16">
        <v>0</v>
      </c>
      <c r="AB137" s="16">
        <v>0</v>
      </c>
      <c r="AC137" s="16">
        <v>0</v>
      </c>
      <c r="AD137" s="16">
        <v>0</v>
      </c>
    </row>
    <row r="138" spans="2:30" x14ac:dyDescent="0.35">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row>
    <row r="139" spans="2:30" x14ac:dyDescent="0.35">
      <c r="B139" s="6" t="s">
        <v>154</v>
      </c>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row>
    <row r="140" spans="2:30" x14ac:dyDescent="0.35">
      <c r="B140" s="23" t="s">
        <v>141</v>
      </c>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row>
    <row r="141" spans="2:30" x14ac:dyDescent="0.35">
      <c r="B141" t="s">
        <v>150</v>
      </c>
      <c r="C141" s="16">
        <v>7.2368421052631596E-2</v>
      </c>
      <c r="D141" s="16">
        <v>7.1553228621291404E-2</v>
      </c>
      <c r="E141" s="16">
        <v>0</v>
      </c>
      <c r="F141" s="16"/>
      <c r="G141" s="16">
        <v>4.1666666666666699E-2</v>
      </c>
      <c r="H141" s="16">
        <v>7.2796934865900401E-2</v>
      </c>
      <c r="I141" s="16">
        <v>6.1946902654867297E-2</v>
      </c>
      <c r="J141" s="16">
        <v>0.10309278350515499</v>
      </c>
      <c r="K141" s="16"/>
      <c r="L141" s="16">
        <v>5.9701492537313397E-2</v>
      </c>
      <c r="M141" s="16">
        <v>8.5714285714285701E-2</v>
      </c>
      <c r="N141" s="16">
        <v>8.8888888888888906E-2</v>
      </c>
      <c r="O141" s="16">
        <v>7.3619631901840496E-2</v>
      </c>
      <c r="P141" s="16">
        <v>7.1428571428571397E-2</v>
      </c>
      <c r="Q141" s="16"/>
      <c r="R141" s="16">
        <v>8.5616438356164407E-2</v>
      </c>
      <c r="S141" s="16">
        <v>7.1428571428571397E-2</v>
      </c>
      <c r="T141" s="16">
        <v>6.2827225130889994E-2</v>
      </c>
      <c r="U141" s="16">
        <v>4.8780487804878099E-2</v>
      </c>
      <c r="V141" s="16"/>
      <c r="W141" s="16">
        <v>6.8027210884353706E-2</v>
      </c>
      <c r="X141" s="16">
        <v>7.8947368421052599E-2</v>
      </c>
      <c r="Y141" s="16">
        <v>9.4339622641509399E-2</v>
      </c>
      <c r="Z141" s="16"/>
      <c r="AA141" s="16">
        <v>0.10344827586206901</v>
      </c>
      <c r="AB141" s="16">
        <v>4.3795620437956199E-2</v>
      </c>
      <c r="AC141" s="16">
        <v>6.3829787234042507E-2</v>
      </c>
      <c r="AD141" s="16">
        <v>2.32558139534884E-2</v>
      </c>
    </row>
    <row r="142" spans="2:30" x14ac:dyDescent="0.35">
      <c r="B142" t="s">
        <v>144</v>
      </c>
      <c r="C142" s="16">
        <v>9.8684210526315805E-2</v>
      </c>
      <c r="D142" s="16">
        <v>0.10122164048865601</v>
      </c>
      <c r="E142" s="16">
        <v>0</v>
      </c>
      <c r="F142" s="16"/>
      <c r="G142" s="16">
        <v>0.125</v>
      </c>
      <c r="H142" s="16">
        <v>8.4291187739463605E-2</v>
      </c>
      <c r="I142" s="16">
        <v>0.106194690265487</v>
      </c>
      <c r="J142" s="16">
        <v>0.11340206185567001</v>
      </c>
      <c r="K142" s="16"/>
      <c r="L142" s="16">
        <v>9.7014925373134303E-2</v>
      </c>
      <c r="M142" s="16">
        <v>0.128571428571429</v>
      </c>
      <c r="N142" s="16">
        <v>0.155555555555556</v>
      </c>
      <c r="O142" s="16">
        <v>7.3619631901840496E-2</v>
      </c>
      <c r="P142" s="16">
        <v>9.6938775510204106E-2</v>
      </c>
      <c r="Q142" s="16"/>
      <c r="R142" s="16">
        <v>0.133561643835616</v>
      </c>
      <c r="S142" s="16">
        <v>2.8571428571428598E-2</v>
      </c>
      <c r="T142" s="16">
        <v>6.2827225130889994E-2</v>
      </c>
      <c r="U142" s="16">
        <v>7.3170731707317097E-2</v>
      </c>
      <c r="V142" s="16"/>
      <c r="W142" s="16">
        <v>0.122448979591837</v>
      </c>
      <c r="X142" s="16">
        <v>5.2631578947368397E-2</v>
      </c>
      <c r="Y142" s="16">
        <v>7.5471698113207503E-2</v>
      </c>
      <c r="Z142" s="16"/>
      <c r="AA142" s="16">
        <v>8.4291187739463605E-2</v>
      </c>
      <c r="AB142" s="16">
        <v>0.116788321167883</v>
      </c>
      <c r="AC142" s="16">
        <v>0.117021276595745</v>
      </c>
      <c r="AD142" s="16">
        <v>0.104651162790698</v>
      </c>
    </row>
    <row r="143" spans="2:30" x14ac:dyDescent="0.35">
      <c r="B143" t="s">
        <v>145</v>
      </c>
      <c r="C143" s="16">
        <v>0.115131578947368</v>
      </c>
      <c r="D143" s="16">
        <v>0.11692844677137899</v>
      </c>
      <c r="E143" s="16">
        <v>0</v>
      </c>
      <c r="F143" s="16"/>
      <c r="G143" s="16">
        <v>4.1666666666666699E-2</v>
      </c>
      <c r="H143" s="16">
        <v>0.118773946360153</v>
      </c>
      <c r="I143" s="16">
        <v>0.106194690265487</v>
      </c>
      <c r="J143" s="16">
        <v>0.14432989690721601</v>
      </c>
      <c r="K143" s="16"/>
      <c r="L143" s="16">
        <v>8.9552238805970102E-2</v>
      </c>
      <c r="M143" s="16">
        <v>0.128571428571429</v>
      </c>
      <c r="N143" s="16">
        <v>0.2</v>
      </c>
      <c r="O143" s="16">
        <v>9.2024539877300596E-2</v>
      </c>
      <c r="P143" s="16">
        <v>0.12755102040816299</v>
      </c>
      <c r="Q143" s="16"/>
      <c r="R143" s="16">
        <v>9.9315068493150693E-2</v>
      </c>
      <c r="S143" s="16">
        <v>0.14285714285714299</v>
      </c>
      <c r="T143" s="16">
        <v>0.13612565445026201</v>
      </c>
      <c r="U143" s="16">
        <v>0.12195121951219499</v>
      </c>
      <c r="V143" s="16"/>
      <c r="W143" s="16">
        <v>0.119047619047619</v>
      </c>
      <c r="X143" s="16">
        <v>0.115789473684211</v>
      </c>
      <c r="Y143" s="16">
        <v>0.113207547169811</v>
      </c>
      <c r="Z143" s="16"/>
      <c r="AA143" s="16">
        <v>0.11111111111111099</v>
      </c>
      <c r="AB143" s="16">
        <v>7.2992700729927001E-2</v>
      </c>
      <c r="AC143" s="16">
        <v>0.180851063829787</v>
      </c>
      <c r="AD143" s="16">
        <v>0.13953488372093001</v>
      </c>
    </row>
    <row r="144" spans="2:30" x14ac:dyDescent="0.35">
      <c r="B144" t="s">
        <v>146</v>
      </c>
      <c r="C144" s="16">
        <v>0.15131578947368399</v>
      </c>
      <c r="D144" s="16">
        <v>0.15532286212914501</v>
      </c>
      <c r="E144" s="16">
        <v>0.33333333333333298</v>
      </c>
      <c r="F144" s="16"/>
      <c r="G144" s="16">
        <v>8.3333333333333301E-2</v>
      </c>
      <c r="H144" s="16">
        <v>0.13026819923371599</v>
      </c>
      <c r="I144" s="16">
        <v>0.17699115044247801</v>
      </c>
      <c r="J144" s="16">
        <v>0.164948453608247</v>
      </c>
      <c r="K144" s="16"/>
      <c r="L144" s="16">
        <v>0.12686567164179099</v>
      </c>
      <c r="M144" s="16">
        <v>0.214285714285714</v>
      </c>
      <c r="N144" s="16">
        <v>0.22222222222222199</v>
      </c>
      <c r="O144" s="16">
        <v>0.13496932515337401</v>
      </c>
      <c r="P144" s="16">
        <v>0.14285714285714299</v>
      </c>
      <c r="Q144" s="16"/>
      <c r="R144" s="16">
        <v>0.133561643835616</v>
      </c>
      <c r="S144" s="16">
        <v>0.24285714285714299</v>
      </c>
      <c r="T144" s="16">
        <v>0.15706806282722499</v>
      </c>
      <c r="U144" s="16">
        <v>0.146341463414634</v>
      </c>
      <c r="V144" s="16"/>
      <c r="W144" s="16">
        <v>0.13945578231292499</v>
      </c>
      <c r="X144" s="16">
        <v>0.18421052631578899</v>
      </c>
      <c r="Y144" s="16">
        <v>0.15094339622641501</v>
      </c>
      <c r="Z144" s="16"/>
      <c r="AA144" s="16">
        <v>0.114942528735632</v>
      </c>
      <c r="AB144" s="16">
        <v>0.17518248175182499</v>
      </c>
      <c r="AC144" s="16">
        <v>0.21276595744680901</v>
      </c>
      <c r="AD144" s="16">
        <v>0.17441860465116299</v>
      </c>
    </row>
    <row r="145" spans="2:30" x14ac:dyDescent="0.35">
      <c r="B145" t="s">
        <v>151</v>
      </c>
      <c r="C145" s="16">
        <v>0.16447368421052599</v>
      </c>
      <c r="D145" s="16">
        <v>0.16404886561954601</v>
      </c>
      <c r="E145" s="16">
        <v>0.11111111111111099</v>
      </c>
      <c r="F145" s="16"/>
      <c r="G145" s="16">
        <v>0.125</v>
      </c>
      <c r="H145" s="16">
        <v>0.160919540229885</v>
      </c>
      <c r="I145" s="16">
        <v>0.16814159292035399</v>
      </c>
      <c r="J145" s="16">
        <v>0.17525773195876301</v>
      </c>
      <c r="K145" s="16"/>
      <c r="L145" s="16">
        <v>0.23134328358209</v>
      </c>
      <c r="M145" s="16">
        <v>0.14285714285714299</v>
      </c>
      <c r="N145" s="16">
        <v>8.8888888888888906E-2</v>
      </c>
      <c r="O145" s="16">
        <v>0.159509202453988</v>
      </c>
      <c r="P145" s="16">
        <v>0.147959183673469</v>
      </c>
      <c r="Q145" s="16"/>
      <c r="R145" s="16">
        <v>0.16095890410958899</v>
      </c>
      <c r="S145" s="16">
        <v>0.14285714285714299</v>
      </c>
      <c r="T145" s="16">
        <v>0.15183246073298401</v>
      </c>
      <c r="U145" s="16">
        <v>0.24390243902438999</v>
      </c>
      <c r="V145" s="16"/>
      <c r="W145" s="16">
        <v>0.15306122448979601</v>
      </c>
      <c r="X145" s="16">
        <v>0.163157894736842</v>
      </c>
      <c r="Y145" s="16">
        <v>0.15094339622641501</v>
      </c>
      <c r="Z145" s="16"/>
      <c r="AA145" s="16">
        <v>0.17241379310344801</v>
      </c>
      <c r="AB145" s="16">
        <v>0.17518248175182499</v>
      </c>
      <c r="AC145" s="16">
        <v>0.13829787234042601</v>
      </c>
      <c r="AD145" s="16">
        <v>0.186046511627907</v>
      </c>
    </row>
    <row r="146" spans="2:30" x14ac:dyDescent="0.35">
      <c r="B146" t="s">
        <v>152</v>
      </c>
      <c r="C146" s="16">
        <v>0.35855263157894701</v>
      </c>
      <c r="D146" s="16">
        <v>0.35253054101221598</v>
      </c>
      <c r="E146" s="16">
        <v>0.55555555555555602</v>
      </c>
      <c r="F146" s="16"/>
      <c r="G146" s="16">
        <v>0.5</v>
      </c>
      <c r="H146" s="16">
        <v>0.39846743295019199</v>
      </c>
      <c r="I146" s="16">
        <v>0.33185840707964598</v>
      </c>
      <c r="J146" s="16">
        <v>0.27835051546391798</v>
      </c>
      <c r="K146" s="16"/>
      <c r="L146" s="16">
        <v>0.35820895522388102</v>
      </c>
      <c r="M146" s="16">
        <v>0.3</v>
      </c>
      <c r="N146" s="16">
        <v>0.22222222222222199</v>
      </c>
      <c r="O146" s="16">
        <v>0.41104294478527598</v>
      </c>
      <c r="P146" s="16">
        <v>0.36734693877551</v>
      </c>
      <c r="Q146" s="16"/>
      <c r="R146" s="16">
        <v>0.34931506849315103</v>
      </c>
      <c r="S146" s="16">
        <v>0.314285714285714</v>
      </c>
      <c r="T146" s="16">
        <v>0.38743455497382201</v>
      </c>
      <c r="U146" s="16">
        <v>0.36585365853658502</v>
      </c>
      <c r="V146" s="16"/>
      <c r="W146" s="16">
        <v>0.36054421768707501</v>
      </c>
      <c r="X146" s="16">
        <v>0.36842105263157898</v>
      </c>
      <c r="Y146" s="16">
        <v>0.339622641509434</v>
      </c>
      <c r="Z146" s="16"/>
      <c r="AA146" s="16">
        <v>0.37164750957854398</v>
      </c>
      <c r="AB146" s="16">
        <v>0.372262773722628</v>
      </c>
      <c r="AC146" s="16">
        <v>0.25531914893617003</v>
      </c>
      <c r="AD146" s="16">
        <v>0.34883720930232598</v>
      </c>
    </row>
    <row r="147" spans="2:30" x14ac:dyDescent="0.35">
      <c r="B147" t="s">
        <v>64</v>
      </c>
      <c r="C147" s="16">
        <v>3.94736842105263E-2</v>
      </c>
      <c r="D147" s="16">
        <v>3.8394415357766103E-2</v>
      </c>
      <c r="E147" s="16">
        <v>0</v>
      </c>
      <c r="F147" s="16"/>
      <c r="G147" s="16">
        <v>8.3333333333333301E-2</v>
      </c>
      <c r="H147" s="16">
        <v>3.4482758620689703E-2</v>
      </c>
      <c r="I147" s="16">
        <v>4.8672566371681401E-2</v>
      </c>
      <c r="J147" s="16">
        <v>2.06185567010309E-2</v>
      </c>
      <c r="K147" s="16"/>
      <c r="L147" s="16">
        <v>3.7313432835820899E-2</v>
      </c>
      <c r="M147" s="16">
        <v>0</v>
      </c>
      <c r="N147" s="16">
        <v>2.2222222222222199E-2</v>
      </c>
      <c r="O147" s="16">
        <v>5.5214723926380403E-2</v>
      </c>
      <c r="P147" s="16">
        <v>4.5918367346938799E-2</v>
      </c>
      <c r="Q147" s="16"/>
      <c r="R147" s="16">
        <v>3.7671232876712299E-2</v>
      </c>
      <c r="S147" s="16">
        <v>5.7142857142857099E-2</v>
      </c>
      <c r="T147" s="16">
        <v>4.1884816753926697E-2</v>
      </c>
      <c r="U147" s="16">
        <v>0</v>
      </c>
      <c r="V147" s="16"/>
      <c r="W147" s="16">
        <v>3.7414965986394599E-2</v>
      </c>
      <c r="X147" s="16">
        <v>3.6842105263157898E-2</v>
      </c>
      <c r="Y147" s="16">
        <v>7.5471698113207503E-2</v>
      </c>
      <c r="Z147" s="16"/>
      <c r="AA147" s="16">
        <v>4.2145593869731802E-2</v>
      </c>
      <c r="AB147" s="16">
        <v>4.3795620437956199E-2</v>
      </c>
      <c r="AC147" s="16">
        <v>3.1914893617021302E-2</v>
      </c>
      <c r="AD147" s="16">
        <v>2.32558139534884E-2</v>
      </c>
    </row>
    <row r="148" spans="2:30" x14ac:dyDescent="0.35">
      <c r="B148" t="s">
        <v>153</v>
      </c>
      <c r="C148" s="16">
        <v>0</v>
      </c>
      <c r="D148" s="16">
        <v>0</v>
      </c>
      <c r="E148" s="16">
        <v>0</v>
      </c>
      <c r="F148" s="16"/>
      <c r="G148" s="16">
        <v>0</v>
      </c>
      <c r="H148" s="16">
        <v>0</v>
      </c>
      <c r="I148" s="16">
        <v>0</v>
      </c>
      <c r="J148" s="16">
        <v>0</v>
      </c>
      <c r="K148" s="16"/>
      <c r="L148" s="16">
        <v>0</v>
      </c>
      <c r="M148" s="16">
        <v>0</v>
      </c>
      <c r="N148" s="16">
        <v>0</v>
      </c>
      <c r="O148" s="16">
        <v>0</v>
      </c>
      <c r="P148" s="16">
        <v>0</v>
      </c>
      <c r="Q148" s="16"/>
      <c r="R148" s="16">
        <v>0</v>
      </c>
      <c r="S148" s="16">
        <v>0</v>
      </c>
      <c r="T148" s="16">
        <v>0</v>
      </c>
      <c r="U148" s="16">
        <v>0</v>
      </c>
      <c r="V148" s="16"/>
      <c r="W148" s="16">
        <v>0</v>
      </c>
      <c r="X148" s="16">
        <v>0</v>
      </c>
      <c r="Y148" s="16">
        <v>0</v>
      </c>
      <c r="Z148" s="16"/>
      <c r="AA148" s="16">
        <v>0</v>
      </c>
      <c r="AB148" s="16">
        <v>0</v>
      </c>
      <c r="AC148" s="16">
        <v>0</v>
      </c>
      <c r="AD148" s="16">
        <v>0</v>
      </c>
    </row>
    <row r="149" spans="2:30" x14ac:dyDescent="0.35">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row>
    <row r="150" spans="2:30" x14ac:dyDescent="0.35">
      <c r="B150" s="6" t="s">
        <v>106</v>
      </c>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row>
    <row r="151" spans="2:30" x14ac:dyDescent="0.35">
      <c r="B151" s="23" t="s">
        <v>162</v>
      </c>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row>
    <row r="152" spans="2:30" x14ac:dyDescent="0.35">
      <c r="B152" t="s">
        <v>155</v>
      </c>
      <c r="C152" s="16">
        <v>0.5</v>
      </c>
      <c r="D152" s="16">
        <v>0.5</v>
      </c>
      <c r="E152" s="16" t="s">
        <v>126</v>
      </c>
      <c r="F152" s="16"/>
      <c r="G152" s="16">
        <v>1</v>
      </c>
      <c r="H152" s="16">
        <v>0.66666666666666696</v>
      </c>
      <c r="I152" s="16">
        <v>0.44444444444444398</v>
      </c>
      <c r="J152" s="16">
        <v>0.42857142857142899</v>
      </c>
      <c r="K152" s="16"/>
      <c r="L152" s="16">
        <v>0.5</v>
      </c>
      <c r="M152" s="16" t="s">
        <v>126</v>
      </c>
      <c r="N152" s="16" t="s">
        <v>126</v>
      </c>
      <c r="O152" s="16">
        <v>1</v>
      </c>
      <c r="P152" s="16">
        <v>0.42857142857142899</v>
      </c>
      <c r="Q152" s="16"/>
      <c r="R152" s="16">
        <v>0.5625</v>
      </c>
      <c r="S152" s="16" t="s">
        <v>126</v>
      </c>
      <c r="T152" s="16">
        <v>0</v>
      </c>
      <c r="U152" s="16">
        <v>1</v>
      </c>
      <c r="V152" s="16"/>
      <c r="W152" s="16">
        <v>0.5</v>
      </c>
      <c r="X152" s="16">
        <v>0.5</v>
      </c>
      <c r="Y152" s="16" t="s">
        <v>126</v>
      </c>
      <c r="Z152" s="16"/>
      <c r="AA152" s="16">
        <v>0.42857142857142899</v>
      </c>
      <c r="AB152" s="16">
        <v>0.57142857142857095</v>
      </c>
      <c r="AC152" s="16">
        <v>1</v>
      </c>
      <c r="AD152" s="16">
        <v>0.33333333333333298</v>
      </c>
    </row>
    <row r="153" spans="2:30" x14ac:dyDescent="0.35">
      <c r="B153" t="s">
        <v>156</v>
      </c>
      <c r="C153" s="16">
        <v>0.5</v>
      </c>
      <c r="D153" s="16">
        <v>0.5</v>
      </c>
      <c r="E153" s="16" t="s">
        <v>126</v>
      </c>
      <c r="F153" s="16"/>
      <c r="G153" s="16">
        <v>0</v>
      </c>
      <c r="H153" s="16">
        <v>0.33333333333333298</v>
      </c>
      <c r="I153" s="16">
        <v>0.55555555555555602</v>
      </c>
      <c r="J153" s="16">
        <v>0.57142857142857095</v>
      </c>
      <c r="K153" s="16"/>
      <c r="L153" s="16">
        <v>0.5</v>
      </c>
      <c r="M153" s="16" t="s">
        <v>126</v>
      </c>
      <c r="N153" s="16" t="s">
        <v>126</v>
      </c>
      <c r="O153" s="16">
        <v>0</v>
      </c>
      <c r="P153" s="16">
        <v>0.57142857142857095</v>
      </c>
      <c r="Q153" s="16"/>
      <c r="R153" s="16">
        <v>0.4375</v>
      </c>
      <c r="S153" s="16" t="s">
        <v>126</v>
      </c>
      <c r="T153" s="16">
        <v>1</v>
      </c>
      <c r="U153" s="16">
        <v>0</v>
      </c>
      <c r="V153" s="16"/>
      <c r="W153" s="16">
        <v>0.5</v>
      </c>
      <c r="X153" s="16">
        <v>0.5</v>
      </c>
      <c r="Y153" s="16" t="s">
        <v>126</v>
      </c>
      <c r="Z153" s="16"/>
      <c r="AA153" s="16">
        <v>0.57142857142857095</v>
      </c>
      <c r="AB153" s="16">
        <v>0.42857142857142899</v>
      </c>
      <c r="AC153" s="16">
        <v>0</v>
      </c>
      <c r="AD153" s="16">
        <v>0.66666666666666696</v>
      </c>
    </row>
    <row r="154" spans="2:30" x14ac:dyDescent="0.35">
      <c r="B154" t="s">
        <v>157</v>
      </c>
      <c r="C154" s="16">
        <v>0</v>
      </c>
      <c r="D154" s="16">
        <v>0</v>
      </c>
      <c r="E154" s="16" t="s">
        <v>126</v>
      </c>
      <c r="F154" s="16"/>
      <c r="G154" s="16">
        <v>0</v>
      </c>
      <c r="H154" s="16">
        <v>0</v>
      </c>
      <c r="I154" s="16">
        <v>0</v>
      </c>
      <c r="J154" s="16">
        <v>0</v>
      </c>
      <c r="K154" s="16"/>
      <c r="L154" s="16">
        <v>0</v>
      </c>
      <c r="M154" s="16" t="s">
        <v>126</v>
      </c>
      <c r="N154" s="16" t="s">
        <v>126</v>
      </c>
      <c r="O154" s="16">
        <v>0</v>
      </c>
      <c r="P154" s="16">
        <v>0</v>
      </c>
      <c r="Q154" s="16"/>
      <c r="R154" s="16">
        <v>0</v>
      </c>
      <c r="S154" s="16" t="s">
        <v>126</v>
      </c>
      <c r="T154" s="16">
        <v>0</v>
      </c>
      <c r="U154" s="16">
        <v>0</v>
      </c>
      <c r="V154" s="16"/>
      <c r="W154" s="16">
        <v>0</v>
      </c>
      <c r="X154" s="16">
        <v>0</v>
      </c>
      <c r="Y154" s="16" t="s">
        <v>126</v>
      </c>
      <c r="Z154" s="16"/>
      <c r="AA154" s="16">
        <v>0</v>
      </c>
      <c r="AB154" s="16">
        <v>0</v>
      </c>
      <c r="AC154" s="16">
        <v>0</v>
      </c>
      <c r="AD154" s="16">
        <v>0</v>
      </c>
    </row>
    <row r="155" spans="2:30" x14ac:dyDescent="0.35">
      <c r="B155" t="s">
        <v>158</v>
      </c>
      <c r="C155" s="16">
        <v>0</v>
      </c>
      <c r="D155" s="16">
        <v>0</v>
      </c>
      <c r="E155" s="16" t="s">
        <v>126</v>
      </c>
      <c r="F155" s="16"/>
      <c r="G155" s="16">
        <v>0</v>
      </c>
      <c r="H155" s="16">
        <v>0</v>
      </c>
      <c r="I155" s="16">
        <v>0</v>
      </c>
      <c r="J155" s="16">
        <v>0</v>
      </c>
      <c r="K155" s="16"/>
      <c r="L155" s="16">
        <v>0</v>
      </c>
      <c r="M155" s="16" t="s">
        <v>126</v>
      </c>
      <c r="N155" s="16" t="s">
        <v>126</v>
      </c>
      <c r="O155" s="16">
        <v>0</v>
      </c>
      <c r="P155" s="16">
        <v>0</v>
      </c>
      <c r="Q155" s="16"/>
      <c r="R155" s="16">
        <v>0</v>
      </c>
      <c r="S155" s="16" t="s">
        <v>126</v>
      </c>
      <c r="T155" s="16">
        <v>0</v>
      </c>
      <c r="U155" s="16">
        <v>0</v>
      </c>
      <c r="V155" s="16"/>
      <c r="W155" s="16">
        <v>0</v>
      </c>
      <c r="X155" s="16">
        <v>0</v>
      </c>
      <c r="Y155" s="16" t="s">
        <v>126</v>
      </c>
      <c r="Z155" s="16"/>
      <c r="AA155" s="16">
        <v>0</v>
      </c>
      <c r="AB155" s="16">
        <v>0</v>
      </c>
      <c r="AC155" s="16">
        <v>0</v>
      </c>
      <c r="AD155" s="16">
        <v>0</v>
      </c>
    </row>
    <row r="156" spans="2:30" x14ac:dyDescent="0.35">
      <c r="B156" t="s">
        <v>159</v>
      </c>
      <c r="C156" s="16">
        <v>0</v>
      </c>
      <c r="D156" s="16">
        <v>0</v>
      </c>
      <c r="E156" s="16" t="s">
        <v>126</v>
      </c>
      <c r="F156" s="16"/>
      <c r="G156" s="16">
        <v>0</v>
      </c>
      <c r="H156" s="16">
        <v>0</v>
      </c>
      <c r="I156" s="16">
        <v>0</v>
      </c>
      <c r="J156" s="16">
        <v>0</v>
      </c>
      <c r="K156" s="16"/>
      <c r="L156" s="16">
        <v>0</v>
      </c>
      <c r="M156" s="16" t="s">
        <v>126</v>
      </c>
      <c r="N156" s="16" t="s">
        <v>126</v>
      </c>
      <c r="O156" s="16">
        <v>0</v>
      </c>
      <c r="P156" s="16">
        <v>0</v>
      </c>
      <c r="Q156" s="16"/>
      <c r="R156" s="16">
        <v>0</v>
      </c>
      <c r="S156" s="16" t="s">
        <v>126</v>
      </c>
      <c r="T156" s="16">
        <v>0</v>
      </c>
      <c r="U156" s="16">
        <v>0</v>
      </c>
      <c r="V156" s="16"/>
      <c r="W156" s="16">
        <v>0</v>
      </c>
      <c r="X156" s="16">
        <v>0</v>
      </c>
      <c r="Y156" s="16" t="s">
        <v>126</v>
      </c>
      <c r="Z156" s="16"/>
      <c r="AA156" s="16">
        <v>0</v>
      </c>
      <c r="AB156" s="16">
        <v>0</v>
      </c>
      <c r="AC156" s="16">
        <v>0</v>
      </c>
      <c r="AD156" s="16">
        <v>0</v>
      </c>
    </row>
    <row r="157" spans="2:30" x14ac:dyDescent="0.35">
      <c r="B157" t="s">
        <v>160</v>
      </c>
      <c r="C157" s="16">
        <v>0</v>
      </c>
      <c r="D157" s="16">
        <v>0</v>
      </c>
      <c r="E157" s="16" t="s">
        <v>126</v>
      </c>
      <c r="F157" s="16"/>
      <c r="G157" s="16">
        <v>0</v>
      </c>
      <c r="H157" s="16">
        <v>0</v>
      </c>
      <c r="I157" s="16">
        <v>0</v>
      </c>
      <c r="J157" s="16">
        <v>0</v>
      </c>
      <c r="K157" s="16"/>
      <c r="L157" s="16">
        <v>0</v>
      </c>
      <c r="M157" s="16" t="s">
        <v>126</v>
      </c>
      <c r="N157" s="16" t="s">
        <v>126</v>
      </c>
      <c r="O157" s="16">
        <v>0</v>
      </c>
      <c r="P157" s="16">
        <v>0</v>
      </c>
      <c r="Q157" s="16"/>
      <c r="R157" s="16">
        <v>0</v>
      </c>
      <c r="S157" s="16" t="s">
        <v>126</v>
      </c>
      <c r="T157" s="16">
        <v>0</v>
      </c>
      <c r="U157" s="16">
        <v>0</v>
      </c>
      <c r="V157" s="16"/>
      <c r="W157" s="16">
        <v>0</v>
      </c>
      <c r="X157" s="16">
        <v>0</v>
      </c>
      <c r="Y157" s="16" t="s">
        <v>126</v>
      </c>
      <c r="Z157" s="16"/>
      <c r="AA157" s="16">
        <v>0</v>
      </c>
      <c r="AB157" s="16">
        <v>0</v>
      </c>
      <c r="AC157" s="16">
        <v>0</v>
      </c>
      <c r="AD157" s="16">
        <v>0</v>
      </c>
    </row>
    <row r="158" spans="2:30" x14ac:dyDescent="0.35">
      <c r="B158" t="s">
        <v>161</v>
      </c>
      <c r="C158" s="16">
        <v>0</v>
      </c>
      <c r="D158" s="16">
        <v>0</v>
      </c>
      <c r="E158" s="16" t="s">
        <v>126</v>
      </c>
      <c r="F158" s="16"/>
      <c r="G158" s="16">
        <v>0</v>
      </c>
      <c r="H158" s="16">
        <v>0</v>
      </c>
      <c r="I158" s="16">
        <v>0</v>
      </c>
      <c r="J158" s="16">
        <v>0</v>
      </c>
      <c r="K158" s="16"/>
      <c r="L158" s="16">
        <v>0</v>
      </c>
      <c r="M158" s="16" t="s">
        <v>126</v>
      </c>
      <c r="N158" s="16" t="s">
        <v>126</v>
      </c>
      <c r="O158" s="16">
        <v>0</v>
      </c>
      <c r="P158" s="16">
        <v>0</v>
      </c>
      <c r="Q158" s="16"/>
      <c r="R158" s="16">
        <v>0</v>
      </c>
      <c r="S158" s="16" t="s">
        <v>126</v>
      </c>
      <c r="T158" s="16">
        <v>0</v>
      </c>
      <c r="U158" s="16">
        <v>0</v>
      </c>
      <c r="V158" s="16"/>
      <c r="W158" s="16">
        <v>0</v>
      </c>
      <c r="X158" s="16">
        <v>0</v>
      </c>
      <c r="Y158" s="16" t="s">
        <v>126</v>
      </c>
      <c r="Z158" s="16"/>
      <c r="AA158" s="16">
        <v>0</v>
      </c>
      <c r="AB158" s="16">
        <v>0</v>
      </c>
      <c r="AC158" s="16">
        <v>0</v>
      </c>
      <c r="AD158" s="16">
        <v>0</v>
      </c>
    </row>
    <row r="159" spans="2:30" x14ac:dyDescent="0.35">
      <c r="B159" t="s">
        <v>64</v>
      </c>
      <c r="C159" s="16">
        <v>0</v>
      </c>
      <c r="D159" s="16">
        <v>0</v>
      </c>
      <c r="E159" s="16" t="s">
        <v>126</v>
      </c>
      <c r="F159" s="16"/>
      <c r="G159" s="16">
        <v>0</v>
      </c>
      <c r="H159" s="16">
        <v>0</v>
      </c>
      <c r="I159" s="16">
        <v>0</v>
      </c>
      <c r="J159" s="16">
        <v>0</v>
      </c>
      <c r="K159" s="16"/>
      <c r="L159" s="16">
        <v>0</v>
      </c>
      <c r="M159" s="16" t="s">
        <v>126</v>
      </c>
      <c r="N159" s="16" t="s">
        <v>126</v>
      </c>
      <c r="O159" s="16">
        <v>0</v>
      </c>
      <c r="P159" s="16">
        <v>0</v>
      </c>
      <c r="Q159" s="16"/>
      <c r="R159" s="16">
        <v>0</v>
      </c>
      <c r="S159" s="16" t="s">
        <v>126</v>
      </c>
      <c r="T159" s="16">
        <v>0</v>
      </c>
      <c r="U159" s="16">
        <v>0</v>
      </c>
      <c r="V159" s="16"/>
      <c r="W159" s="16">
        <v>0</v>
      </c>
      <c r="X159" s="16">
        <v>0</v>
      </c>
      <c r="Y159" s="16" t="s">
        <v>126</v>
      </c>
      <c r="Z159" s="16"/>
      <c r="AA159" s="16">
        <v>0</v>
      </c>
      <c r="AB159" s="16">
        <v>0</v>
      </c>
      <c r="AC159" s="16">
        <v>0</v>
      </c>
      <c r="AD159" s="16">
        <v>0</v>
      </c>
    </row>
    <row r="160" spans="2:30" x14ac:dyDescent="0.35">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row>
    <row r="161" spans="2:30" x14ac:dyDescent="0.35">
      <c r="B161" s="6" t="s">
        <v>114</v>
      </c>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row>
    <row r="162" spans="2:30" x14ac:dyDescent="0.35">
      <c r="B162" s="23" t="s">
        <v>162</v>
      </c>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row>
    <row r="163" spans="2:30" x14ac:dyDescent="0.35">
      <c r="B163" t="s">
        <v>163</v>
      </c>
      <c r="C163" s="16">
        <v>0.2</v>
      </c>
      <c r="D163" s="16">
        <v>0.2</v>
      </c>
      <c r="E163" s="16" t="s">
        <v>126</v>
      </c>
      <c r="F163" s="16"/>
      <c r="G163" s="16">
        <v>0</v>
      </c>
      <c r="H163" s="16">
        <v>0.66666666666666696</v>
      </c>
      <c r="I163" s="16">
        <v>0.11111111111111099</v>
      </c>
      <c r="J163" s="16">
        <v>0.14285714285714299</v>
      </c>
      <c r="K163" s="16"/>
      <c r="L163" s="16">
        <v>0.25</v>
      </c>
      <c r="M163" s="16" t="s">
        <v>126</v>
      </c>
      <c r="N163" s="16" t="s">
        <v>126</v>
      </c>
      <c r="O163" s="16">
        <v>0.5</v>
      </c>
      <c r="P163" s="16">
        <v>0.14285714285714299</v>
      </c>
      <c r="Q163" s="16"/>
      <c r="R163" s="16">
        <v>0.25</v>
      </c>
      <c r="S163" s="16" t="s">
        <v>126</v>
      </c>
      <c r="T163" s="16">
        <v>0</v>
      </c>
      <c r="U163" s="16">
        <v>0</v>
      </c>
      <c r="V163" s="16"/>
      <c r="W163" s="16">
        <v>0.33333333333333298</v>
      </c>
      <c r="X163" s="16">
        <v>0</v>
      </c>
      <c r="Y163" s="16" t="s">
        <v>126</v>
      </c>
      <c r="Z163" s="16"/>
      <c r="AA163" s="16">
        <v>0.14285714285714299</v>
      </c>
      <c r="AB163" s="16">
        <v>0</v>
      </c>
      <c r="AC163" s="16">
        <v>0</v>
      </c>
      <c r="AD163" s="16">
        <v>0.33333333333333298</v>
      </c>
    </row>
    <row r="164" spans="2:30" x14ac:dyDescent="0.35">
      <c r="B164" t="s">
        <v>164</v>
      </c>
      <c r="C164" s="16">
        <v>0.35</v>
      </c>
      <c r="D164" s="16">
        <v>0.35</v>
      </c>
      <c r="E164" s="16" t="s">
        <v>126</v>
      </c>
      <c r="F164" s="16"/>
      <c r="G164" s="16">
        <v>0</v>
      </c>
      <c r="H164" s="16">
        <v>0</v>
      </c>
      <c r="I164" s="16">
        <v>0.44444444444444398</v>
      </c>
      <c r="J164" s="16">
        <v>0.42857142857142899</v>
      </c>
      <c r="K164" s="16"/>
      <c r="L164" s="16">
        <v>0</v>
      </c>
      <c r="M164" s="16" t="s">
        <v>126</v>
      </c>
      <c r="N164" s="16" t="s">
        <v>126</v>
      </c>
      <c r="O164" s="16">
        <v>0.5</v>
      </c>
      <c r="P164" s="16">
        <v>0.42857142857142899</v>
      </c>
      <c r="Q164" s="16"/>
      <c r="R164" s="16">
        <v>0.4375</v>
      </c>
      <c r="S164" s="16" t="s">
        <v>126</v>
      </c>
      <c r="T164" s="16">
        <v>0</v>
      </c>
      <c r="U164" s="16">
        <v>0</v>
      </c>
      <c r="V164" s="16"/>
      <c r="W164" s="16">
        <v>0.25</v>
      </c>
      <c r="X164" s="16">
        <v>0.33333333333333298</v>
      </c>
      <c r="Y164" s="16" t="s">
        <v>126</v>
      </c>
      <c r="Z164" s="16"/>
      <c r="AA164" s="16">
        <v>0.42857142857142899</v>
      </c>
      <c r="AB164" s="16">
        <v>0.42857142857142899</v>
      </c>
      <c r="AC164" s="16">
        <v>1</v>
      </c>
      <c r="AD164" s="16">
        <v>0</v>
      </c>
    </row>
    <row r="165" spans="2:30" x14ac:dyDescent="0.35">
      <c r="B165" t="s">
        <v>165</v>
      </c>
      <c r="C165" s="16">
        <v>0.25</v>
      </c>
      <c r="D165" s="16">
        <v>0.25</v>
      </c>
      <c r="E165" s="16" t="s">
        <v>126</v>
      </c>
      <c r="F165" s="16"/>
      <c r="G165" s="16">
        <v>1</v>
      </c>
      <c r="H165" s="16">
        <v>0</v>
      </c>
      <c r="I165" s="16">
        <v>0.33333333333333298</v>
      </c>
      <c r="J165" s="16">
        <v>0.14285714285714299</v>
      </c>
      <c r="K165" s="16"/>
      <c r="L165" s="16">
        <v>0.25</v>
      </c>
      <c r="M165" s="16" t="s">
        <v>126</v>
      </c>
      <c r="N165" s="16" t="s">
        <v>126</v>
      </c>
      <c r="O165" s="16">
        <v>0</v>
      </c>
      <c r="P165" s="16">
        <v>0.28571428571428598</v>
      </c>
      <c r="Q165" s="16"/>
      <c r="R165" s="16">
        <v>0.125</v>
      </c>
      <c r="S165" s="16" t="s">
        <v>126</v>
      </c>
      <c r="T165" s="16">
        <v>0.66666666666666696</v>
      </c>
      <c r="U165" s="16">
        <v>1</v>
      </c>
      <c r="V165" s="16"/>
      <c r="W165" s="16">
        <v>0.16666666666666699</v>
      </c>
      <c r="X165" s="16">
        <v>0.5</v>
      </c>
      <c r="Y165" s="16" t="s">
        <v>126</v>
      </c>
      <c r="Z165" s="16"/>
      <c r="AA165" s="16">
        <v>0.14285714285714299</v>
      </c>
      <c r="AB165" s="16">
        <v>0.42857142857142899</v>
      </c>
      <c r="AC165" s="16">
        <v>0</v>
      </c>
      <c r="AD165" s="16">
        <v>0.33333333333333298</v>
      </c>
    </row>
    <row r="166" spans="2:30" x14ac:dyDescent="0.35">
      <c r="B166" t="s">
        <v>166</v>
      </c>
      <c r="C166" s="16">
        <v>0.15</v>
      </c>
      <c r="D166" s="16">
        <v>0.15</v>
      </c>
      <c r="E166" s="16" t="s">
        <v>126</v>
      </c>
      <c r="F166" s="16"/>
      <c r="G166" s="16">
        <v>0</v>
      </c>
      <c r="H166" s="16">
        <v>0.33333333333333298</v>
      </c>
      <c r="I166" s="16">
        <v>0.11111111111111099</v>
      </c>
      <c r="J166" s="16">
        <v>0.14285714285714299</v>
      </c>
      <c r="K166" s="16"/>
      <c r="L166" s="16">
        <v>0.25</v>
      </c>
      <c r="M166" s="16" t="s">
        <v>126</v>
      </c>
      <c r="N166" s="16" t="s">
        <v>126</v>
      </c>
      <c r="O166" s="16">
        <v>0</v>
      </c>
      <c r="P166" s="16">
        <v>0.14285714285714299</v>
      </c>
      <c r="Q166" s="16"/>
      <c r="R166" s="16">
        <v>0.125</v>
      </c>
      <c r="S166" s="16" t="s">
        <v>126</v>
      </c>
      <c r="T166" s="16">
        <v>0.33333333333333298</v>
      </c>
      <c r="U166" s="16">
        <v>0</v>
      </c>
      <c r="V166" s="16"/>
      <c r="W166" s="16">
        <v>0.16666666666666699</v>
      </c>
      <c r="X166" s="16">
        <v>0.16666666666666699</v>
      </c>
      <c r="Y166" s="16" t="s">
        <v>126</v>
      </c>
      <c r="Z166" s="16"/>
      <c r="AA166" s="16">
        <v>0.14285714285714299</v>
      </c>
      <c r="AB166" s="16">
        <v>0.14285714285714299</v>
      </c>
      <c r="AC166" s="16">
        <v>0</v>
      </c>
      <c r="AD166" s="16">
        <v>0.33333333333333298</v>
      </c>
    </row>
    <row r="167" spans="2:30" x14ac:dyDescent="0.35">
      <c r="B167" t="s">
        <v>157</v>
      </c>
      <c r="C167" s="16">
        <v>0</v>
      </c>
      <c r="D167" s="16">
        <v>0</v>
      </c>
      <c r="E167" s="16" t="s">
        <v>126</v>
      </c>
      <c r="F167" s="16"/>
      <c r="G167" s="16">
        <v>0</v>
      </c>
      <c r="H167" s="16">
        <v>0</v>
      </c>
      <c r="I167" s="16">
        <v>0</v>
      </c>
      <c r="J167" s="16">
        <v>0</v>
      </c>
      <c r="K167" s="16"/>
      <c r="L167" s="16">
        <v>0</v>
      </c>
      <c r="M167" s="16" t="s">
        <v>126</v>
      </c>
      <c r="N167" s="16" t="s">
        <v>126</v>
      </c>
      <c r="O167" s="16">
        <v>0</v>
      </c>
      <c r="P167" s="16">
        <v>0</v>
      </c>
      <c r="Q167" s="16"/>
      <c r="R167" s="16">
        <v>0</v>
      </c>
      <c r="S167" s="16" t="s">
        <v>126</v>
      </c>
      <c r="T167" s="16">
        <v>0</v>
      </c>
      <c r="U167" s="16">
        <v>0</v>
      </c>
      <c r="V167" s="16"/>
      <c r="W167" s="16">
        <v>0</v>
      </c>
      <c r="X167" s="16">
        <v>0</v>
      </c>
      <c r="Y167" s="16" t="s">
        <v>126</v>
      </c>
      <c r="Z167" s="16"/>
      <c r="AA167" s="16">
        <v>0</v>
      </c>
      <c r="AB167" s="16">
        <v>0</v>
      </c>
      <c r="AC167" s="16">
        <v>0</v>
      </c>
      <c r="AD167" s="16">
        <v>0</v>
      </c>
    </row>
    <row r="168" spans="2:30" x14ac:dyDescent="0.35">
      <c r="B168" t="s">
        <v>158</v>
      </c>
      <c r="C168" s="16">
        <v>0</v>
      </c>
      <c r="D168" s="16">
        <v>0</v>
      </c>
      <c r="E168" s="16" t="s">
        <v>126</v>
      </c>
      <c r="F168" s="16"/>
      <c r="G168" s="16">
        <v>0</v>
      </c>
      <c r="H168" s="16">
        <v>0</v>
      </c>
      <c r="I168" s="16">
        <v>0</v>
      </c>
      <c r="J168" s="16">
        <v>0</v>
      </c>
      <c r="K168" s="16"/>
      <c r="L168" s="16">
        <v>0</v>
      </c>
      <c r="M168" s="16" t="s">
        <v>126</v>
      </c>
      <c r="N168" s="16" t="s">
        <v>126</v>
      </c>
      <c r="O168" s="16">
        <v>0</v>
      </c>
      <c r="P168" s="16">
        <v>0</v>
      </c>
      <c r="Q168" s="16"/>
      <c r="R168" s="16">
        <v>0</v>
      </c>
      <c r="S168" s="16" t="s">
        <v>126</v>
      </c>
      <c r="T168" s="16">
        <v>0</v>
      </c>
      <c r="U168" s="16">
        <v>0</v>
      </c>
      <c r="V168" s="16"/>
      <c r="W168" s="16">
        <v>0</v>
      </c>
      <c r="X168" s="16">
        <v>0</v>
      </c>
      <c r="Y168" s="16" t="s">
        <v>126</v>
      </c>
      <c r="Z168" s="16"/>
      <c r="AA168" s="16">
        <v>0</v>
      </c>
      <c r="AB168" s="16">
        <v>0</v>
      </c>
      <c r="AC168" s="16">
        <v>0</v>
      </c>
      <c r="AD168" s="16">
        <v>0</v>
      </c>
    </row>
    <row r="169" spans="2:30" x14ac:dyDescent="0.35">
      <c r="B169" t="s">
        <v>167</v>
      </c>
      <c r="C169" s="16">
        <v>0</v>
      </c>
      <c r="D169" s="16">
        <v>0</v>
      </c>
      <c r="E169" s="16" t="s">
        <v>126</v>
      </c>
      <c r="F169" s="16"/>
      <c r="G169" s="16">
        <v>0</v>
      </c>
      <c r="H169" s="16">
        <v>0</v>
      </c>
      <c r="I169" s="16">
        <v>0</v>
      </c>
      <c r="J169" s="16">
        <v>0</v>
      </c>
      <c r="K169" s="16"/>
      <c r="L169" s="16">
        <v>0</v>
      </c>
      <c r="M169" s="16" t="s">
        <v>126</v>
      </c>
      <c r="N169" s="16" t="s">
        <v>126</v>
      </c>
      <c r="O169" s="16">
        <v>0</v>
      </c>
      <c r="P169" s="16">
        <v>0</v>
      </c>
      <c r="Q169" s="16"/>
      <c r="R169" s="16">
        <v>0</v>
      </c>
      <c r="S169" s="16" t="s">
        <v>126</v>
      </c>
      <c r="T169" s="16">
        <v>0</v>
      </c>
      <c r="U169" s="16">
        <v>0</v>
      </c>
      <c r="V169" s="16"/>
      <c r="W169" s="16">
        <v>0</v>
      </c>
      <c r="X169" s="16">
        <v>0</v>
      </c>
      <c r="Y169" s="16" t="s">
        <v>126</v>
      </c>
      <c r="Z169" s="16"/>
      <c r="AA169" s="16">
        <v>0</v>
      </c>
      <c r="AB169" s="16">
        <v>0</v>
      </c>
      <c r="AC169" s="16">
        <v>0</v>
      </c>
      <c r="AD169" s="16">
        <v>0</v>
      </c>
    </row>
    <row r="170" spans="2:30" x14ac:dyDescent="0.35">
      <c r="B170" t="s">
        <v>64</v>
      </c>
      <c r="C170" s="16">
        <v>0.05</v>
      </c>
      <c r="D170" s="16">
        <v>0.05</v>
      </c>
      <c r="E170" s="16" t="s">
        <v>126</v>
      </c>
      <c r="F170" s="16"/>
      <c r="G170" s="16">
        <v>0</v>
      </c>
      <c r="H170" s="16">
        <v>0</v>
      </c>
      <c r="I170" s="16">
        <v>0</v>
      </c>
      <c r="J170" s="16">
        <v>0.14285714285714299</v>
      </c>
      <c r="K170" s="16"/>
      <c r="L170" s="16">
        <v>0.25</v>
      </c>
      <c r="M170" s="16" t="s">
        <v>126</v>
      </c>
      <c r="N170" s="16" t="s">
        <v>126</v>
      </c>
      <c r="O170" s="16">
        <v>0</v>
      </c>
      <c r="P170" s="16">
        <v>0</v>
      </c>
      <c r="Q170" s="16"/>
      <c r="R170" s="16">
        <v>6.25E-2</v>
      </c>
      <c r="S170" s="16" t="s">
        <v>126</v>
      </c>
      <c r="T170" s="16">
        <v>0</v>
      </c>
      <c r="U170" s="16">
        <v>0</v>
      </c>
      <c r="V170" s="16"/>
      <c r="W170" s="16">
        <v>8.3333333333333301E-2</v>
      </c>
      <c r="X170" s="16">
        <v>0</v>
      </c>
      <c r="Y170" s="16" t="s">
        <v>126</v>
      </c>
      <c r="Z170" s="16"/>
      <c r="AA170" s="16">
        <v>0.14285714285714299</v>
      </c>
      <c r="AB170" s="16">
        <v>0</v>
      </c>
      <c r="AC170" s="16">
        <v>0</v>
      </c>
      <c r="AD170" s="16">
        <v>0</v>
      </c>
    </row>
    <row r="171" spans="2:30" x14ac:dyDescent="0.35">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row>
    <row r="172" spans="2:30" x14ac:dyDescent="0.35">
      <c r="B172" s="6" t="s">
        <v>106</v>
      </c>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row>
    <row r="173" spans="2:30" x14ac:dyDescent="0.35">
      <c r="B173" s="23" t="s">
        <v>174</v>
      </c>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row>
    <row r="174" spans="2:30" x14ac:dyDescent="0.35">
      <c r="B174" t="s">
        <v>163</v>
      </c>
      <c r="C174" s="16">
        <v>9.0909090909090898E-2</v>
      </c>
      <c r="D174" s="16">
        <v>9.8765432098765399E-2</v>
      </c>
      <c r="E174" s="16">
        <v>0</v>
      </c>
      <c r="F174" s="16"/>
      <c r="G174" s="16">
        <v>0.125</v>
      </c>
      <c r="H174" s="16">
        <v>8.5714285714285701E-2</v>
      </c>
      <c r="I174" s="16">
        <v>0.11111111111111099</v>
      </c>
      <c r="J174" s="16">
        <v>0</v>
      </c>
      <c r="K174" s="16"/>
      <c r="L174" s="16">
        <v>0.16666666666666699</v>
      </c>
      <c r="M174" s="16">
        <v>4.1666666666666699E-2</v>
      </c>
      <c r="N174" s="16">
        <v>6.25E-2</v>
      </c>
      <c r="O174" s="16">
        <v>3.8461538461538498E-2</v>
      </c>
      <c r="P174" s="16">
        <v>0.5</v>
      </c>
      <c r="Q174" s="16"/>
      <c r="R174" s="16">
        <v>6.6666666666666693E-2</v>
      </c>
      <c r="S174" s="16">
        <v>0.16666666666666699</v>
      </c>
      <c r="T174" s="16">
        <v>8.1081081081081099E-2</v>
      </c>
      <c r="U174" s="16">
        <v>0.14285714285714299</v>
      </c>
      <c r="V174" s="16"/>
      <c r="W174" s="16">
        <v>0.125</v>
      </c>
      <c r="X174" s="16">
        <v>9.0909090909090898E-2</v>
      </c>
      <c r="Y174" s="16">
        <v>0</v>
      </c>
      <c r="Z174" s="16"/>
      <c r="AA174" s="16">
        <v>8.1632653061224497E-2</v>
      </c>
      <c r="AB174" s="16">
        <v>0.105263157894737</v>
      </c>
      <c r="AC174" s="16">
        <v>0</v>
      </c>
      <c r="AD174" s="16">
        <v>0.14285714285714299</v>
      </c>
    </row>
    <row r="175" spans="2:30" x14ac:dyDescent="0.35">
      <c r="B175" t="s">
        <v>168</v>
      </c>
      <c r="C175" s="16">
        <v>0.30681818181818199</v>
      </c>
      <c r="D175" s="16">
        <v>0.296296296296296</v>
      </c>
      <c r="E175" s="16">
        <v>1</v>
      </c>
      <c r="F175" s="16"/>
      <c r="G175" s="16">
        <v>0.125</v>
      </c>
      <c r="H175" s="16">
        <v>0.314285714285714</v>
      </c>
      <c r="I175" s="16">
        <v>0.30555555555555602</v>
      </c>
      <c r="J175" s="16">
        <v>0.44444444444444398</v>
      </c>
      <c r="K175" s="16"/>
      <c r="L175" s="16">
        <v>0.33333333333333298</v>
      </c>
      <c r="M175" s="16">
        <v>0.20833333333333301</v>
      </c>
      <c r="N175" s="16">
        <v>0.4375</v>
      </c>
      <c r="O175" s="16">
        <v>0.269230769230769</v>
      </c>
      <c r="P175" s="16">
        <v>0.5</v>
      </c>
      <c r="Q175" s="16"/>
      <c r="R175" s="16">
        <v>0.33333333333333298</v>
      </c>
      <c r="S175" s="16">
        <v>0.16666666666666699</v>
      </c>
      <c r="T175" s="16">
        <v>0.29729729729729698</v>
      </c>
      <c r="U175" s="16">
        <v>0.35714285714285698</v>
      </c>
      <c r="V175" s="16"/>
      <c r="W175" s="16">
        <v>0.375</v>
      </c>
      <c r="X175" s="16">
        <v>0.22727272727272699</v>
      </c>
      <c r="Y175" s="16">
        <v>0.375</v>
      </c>
      <c r="Z175" s="16"/>
      <c r="AA175" s="16">
        <v>0.32653061224489799</v>
      </c>
      <c r="AB175" s="16">
        <v>0.31578947368421101</v>
      </c>
      <c r="AC175" s="16">
        <v>0.125</v>
      </c>
      <c r="AD175" s="16">
        <v>0.42857142857142899</v>
      </c>
    </row>
    <row r="176" spans="2:30" x14ac:dyDescent="0.35">
      <c r="B176" t="s">
        <v>169</v>
      </c>
      <c r="C176" s="16">
        <v>0.32954545454545497</v>
      </c>
      <c r="D176" s="16">
        <v>0.32098765432098803</v>
      </c>
      <c r="E176" s="16">
        <v>0</v>
      </c>
      <c r="F176" s="16"/>
      <c r="G176" s="16">
        <v>0.375</v>
      </c>
      <c r="H176" s="16">
        <v>0.34285714285714303</v>
      </c>
      <c r="I176" s="16">
        <v>0.33333333333333298</v>
      </c>
      <c r="J176" s="16">
        <v>0.22222222222222199</v>
      </c>
      <c r="K176" s="16"/>
      <c r="L176" s="16">
        <v>0.22222222222222199</v>
      </c>
      <c r="M176" s="16">
        <v>0.375</v>
      </c>
      <c r="N176" s="16">
        <v>0.375</v>
      </c>
      <c r="O176" s="16">
        <v>0.38461538461538503</v>
      </c>
      <c r="P176" s="16">
        <v>0</v>
      </c>
      <c r="Q176" s="16"/>
      <c r="R176" s="16">
        <v>0.3</v>
      </c>
      <c r="S176" s="16">
        <v>0.16666666666666699</v>
      </c>
      <c r="T176" s="16">
        <v>0.40540540540540498</v>
      </c>
      <c r="U176" s="16">
        <v>0.28571428571428598</v>
      </c>
      <c r="V176" s="16"/>
      <c r="W176" s="16">
        <v>0.33333333333333298</v>
      </c>
      <c r="X176" s="16">
        <v>0.31818181818181801</v>
      </c>
      <c r="Y176" s="16">
        <v>0.25</v>
      </c>
      <c r="Z176" s="16"/>
      <c r="AA176" s="16">
        <v>0.30612244897959201</v>
      </c>
      <c r="AB176" s="16">
        <v>0.31578947368421101</v>
      </c>
      <c r="AC176" s="16">
        <v>0.5</v>
      </c>
      <c r="AD176" s="16">
        <v>0.42857142857142899</v>
      </c>
    </row>
    <row r="177" spans="2:30" x14ac:dyDescent="0.35">
      <c r="B177" t="s">
        <v>170</v>
      </c>
      <c r="C177" s="16">
        <v>0.170454545454545</v>
      </c>
      <c r="D177" s="16">
        <v>0.172839506172839</v>
      </c>
      <c r="E177" s="16">
        <v>0</v>
      </c>
      <c r="F177" s="16"/>
      <c r="G177" s="16">
        <v>0.25</v>
      </c>
      <c r="H177" s="16">
        <v>0.14285714285714299</v>
      </c>
      <c r="I177" s="16">
        <v>0.13888888888888901</v>
      </c>
      <c r="J177" s="16">
        <v>0.33333333333333298</v>
      </c>
      <c r="K177" s="16"/>
      <c r="L177" s="16">
        <v>0.11111111111111099</v>
      </c>
      <c r="M177" s="16">
        <v>0.25</v>
      </c>
      <c r="N177" s="16">
        <v>6.25E-2</v>
      </c>
      <c r="O177" s="16">
        <v>0.230769230769231</v>
      </c>
      <c r="P177" s="16">
        <v>0</v>
      </c>
      <c r="Q177" s="16"/>
      <c r="R177" s="16">
        <v>0.133333333333333</v>
      </c>
      <c r="S177" s="16">
        <v>0.16666666666666699</v>
      </c>
      <c r="T177" s="16">
        <v>0.18918918918918901</v>
      </c>
      <c r="U177" s="16">
        <v>0.14285714285714299</v>
      </c>
      <c r="V177" s="16"/>
      <c r="W177" s="16">
        <v>4.1666666666666699E-2</v>
      </c>
      <c r="X177" s="16">
        <v>0.27272727272727298</v>
      </c>
      <c r="Y177" s="16">
        <v>0.375</v>
      </c>
      <c r="Z177" s="16"/>
      <c r="AA177" s="16">
        <v>0.16326530612244899</v>
      </c>
      <c r="AB177" s="16">
        <v>0.26315789473684198</v>
      </c>
      <c r="AC177" s="16">
        <v>0.125</v>
      </c>
      <c r="AD177" s="16">
        <v>0</v>
      </c>
    </row>
    <row r="178" spans="2:30" x14ac:dyDescent="0.35">
      <c r="B178" t="s">
        <v>171</v>
      </c>
      <c r="C178" s="16">
        <v>4.5454545454545497E-2</v>
      </c>
      <c r="D178" s="16">
        <v>4.9382716049382699E-2</v>
      </c>
      <c r="E178" s="16">
        <v>0</v>
      </c>
      <c r="F178" s="16"/>
      <c r="G178" s="16">
        <v>0</v>
      </c>
      <c r="H178" s="16">
        <v>2.8571428571428598E-2</v>
      </c>
      <c r="I178" s="16">
        <v>8.3333333333333301E-2</v>
      </c>
      <c r="J178" s="16">
        <v>0</v>
      </c>
      <c r="K178" s="16"/>
      <c r="L178" s="16">
        <v>0</v>
      </c>
      <c r="M178" s="16">
        <v>8.3333333333333301E-2</v>
      </c>
      <c r="N178" s="16">
        <v>6.25E-2</v>
      </c>
      <c r="O178" s="16">
        <v>3.8461538461538498E-2</v>
      </c>
      <c r="P178" s="16">
        <v>0</v>
      </c>
      <c r="Q178" s="16"/>
      <c r="R178" s="16">
        <v>6.6666666666666693E-2</v>
      </c>
      <c r="S178" s="16">
        <v>0.16666666666666699</v>
      </c>
      <c r="T178" s="16">
        <v>2.7027027027027001E-2</v>
      </c>
      <c r="U178" s="16">
        <v>0</v>
      </c>
      <c r="V178" s="16"/>
      <c r="W178" s="16">
        <v>6.25E-2</v>
      </c>
      <c r="X178" s="16">
        <v>4.5454545454545497E-2</v>
      </c>
      <c r="Y178" s="16">
        <v>0</v>
      </c>
      <c r="Z178" s="16"/>
      <c r="AA178" s="16">
        <v>6.1224489795918401E-2</v>
      </c>
      <c r="AB178" s="16">
        <v>0</v>
      </c>
      <c r="AC178" s="16">
        <v>0.125</v>
      </c>
      <c r="AD178" s="16">
        <v>0</v>
      </c>
    </row>
    <row r="179" spans="2:30" x14ac:dyDescent="0.35">
      <c r="B179" t="s">
        <v>172</v>
      </c>
      <c r="C179" s="16">
        <v>2.27272727272727E-2</v>
      </c>
      <c r="D179" s="16">
        <v>2.4691358024691398E-2</v>
      </c>
      <c r="E179" s="16">
        <v>0</v>
      </c>
      <c r="F179" s="16"/>
      <c r="G179" s="16">
        <v>0.125</v>
      </c>
      <c r="H179" s="16">
        <v>2.8571428571428598E-2</v>
      </c>
      <c r="I179" s="16">
        <v>0</v>
      </c>
      <c r="J179" s="16">
        <v>0</v>
      </c>
      <c r="K179" s="16"/>
      <c r="L179" s="16">
        <v>5.5555555555555601E-2</v>
      </c>
      <c r="M179" s="16">
        <v>0</v>
      </c>
      <c r="N179" s="16">
        <v>0</v>
      </c>
      <c r="O179" s="16">
        <v>3.8461538461538498E-2</v>
      </c>
      <c r="P179" s="16">
        <v>0</v>
      </c>
      <c r="Q179" s="16"/>
      <c r="R179" s="16">
        <v>3.3333333333333298E-2</v>
      </c>
      <c r="S179" s="16">
        <v>0.16666666666666699</v>
      </c>
      <c r="T179" s="16">
        <v>0</v>
      </c>
      <c r="U179" s="16">
        <v>0</v>
      </c>
      <c r="V179" s="16"/>
      <c r="W179" s="16">
        <v>2.0833333333333301E-2</v>
      </c>
      <c r="X179" s="16">
        <v>4.5454545454545497E-2</v>
      </c>
      <c r="Y179" s="16">
        <v>0</v>
      </c>
      <c r="Z179" s="16"/>
      <c r="AA179" s="16">
        <v>4.08163265306122E-2</v>
      </c>
      <c r="AB179" s="16">
        <v>0</v>
      </c>
      <c r="AC179" s="16">
        <v>0</v>
      </c>
      <c r="AD179" s="16">
        <v>0</v>
      </c>
    </row>
    <row r="180" spans="2:30" x14ac:dyDescent="0.35">
      <c r="B180" t="s">
        <v>173</v>
      </c>
      <c r="C180" s="16">
        <v>0</v>
      </c>
      <c r="D180" s="16">
        <v>0</v>
      </c>
      <c r="E180" s="16">
        <v>0</v>
      </c>
      <c r="F180" s="16"/>
      <c r="G180" s="16">
        <v>0</v>
      </c>
      <c r="H180" s="16">
        <v>0</v>
      </c>
      <c r="I180" s="16">
        <v>0</v>
      </c>
      <c r="J180" s="16">
        <v>0</v>
      </c>
      <c r="K180" s="16"/>
      <c r="L180" s="16">
        <v>0</v>
      </c>
      <c r="M180" s="16">
        <v>0</v>
      </c>
      <c r="N180" s="16">
        <v>0</v>
      </c>
      <c r="O180" s="16">
        <v>0</v>
      </c>
      <c r="P180" s="16">
        <v>0</v>
      </c>
      <c r="Q180" s="16"/>
      <c r="R180" s="16">
        <v>0</v>
      </c>
      <c r="S180" s="16">
        <v>0</v>
      </c>
      <c r="T180" s="16">
        <v>0</v>
      </c>
      <c r="U180" s="16">
        <v>0</v>
      </c>
      <c r="V180" s="16"/>
      <c r="W180" s="16">
        <v>0</v>
      </c>
      <c r="X180" s="16">
        <v>0</v>
      </c>
      <c r="Y180" s="16">
        <v>0</v>
      </c>
      <c r="Z180" s="16"/>
      <c r="AA180" s="16">
        <v>0</v>
      </c>
      <c r="AB180" s="16">
        <v>0</v>
      </c>
      <c r="AC180" s="16">
        <v>0</v>
      </c>
      <c r="AD180" s="16">
        <v>0</v>
      </c>
    </row>
    <row r="181" spans="2:30" x14ac:dyDescent="0.35">
      <c r="B181" t="s">
        <v>64</v>
      </c>
      <c r="C181" s="16">
        <v>3.4090909090909102E-2</v>
      </c>
      <c r="D181" s="16">
        <v>3.7037037037037E-2</v>
      </c>
      <c r="E181" s="16">
        <v>0</v>
      </c>
      <c r="F181" s="16"/>
      <c r="G181" s="16">
        <v>0</v>
      </c>
      <c r="H181" s="16">
        <v>5.7142857142857099E-2</v>
      </c>
      <c r="I181" s="16">
        <v>2.7777777777777801E-2</v>
      </c>
      <c r="J181" s="16">
        <v>0</v>
      </c>
      <c r="K181" s="16"/>
      <c r="L181" s="16">
        <v>0.11111111111111099</v>
      </c>
      <c r="M181" s="16">
        <v>4.1666666666666699E-2</v>
      </c>
      <c r="N181" s="16">
        <v>0</v>
      </c>
      <c r="O181" s="16">
        <v>0</v>
      </c>
      <c r="P181" s="16">
        <v>0</v>
      </c>
      <c r="Q181" s="16"/>
      <c r="R181" s="16">
        <v>6.6666666666666693E-2</v>
      </c>
      <c r="S181" s="16">
        <v>0</v>
      </c>
      <c r="T181" s="16">
        <v>0</v>
      </c>
      <c r="U181" s="16">
        <v>7.1428571428571397E-2</v>
      </c>
      <c r="V181" s="16"/>
      <c r="W181" s="16">
        <v>4.1666666666666699E-2</v>
      </c>
      <c r="X181" s="16">
        <v>0</v>
      </c>
      <c r="Y181" s="16">
        <v>0</v>
      </c>
      <c r="Z181" s="16"/>
      <c r="AA181" s="16">
        <v>2.04081632653061E-2</v>
      </c>
      <c r="AB181" s="16">
        <v>0</v>
      </c>
      <c r="AC181" s="16">
        <v>0.125</v>
      </c>
      <c r="AD181" s="16">
        <v>0</v>
      </c>
    </row>
    <row r="182" spans="2:30" x14ac:dyDescent="0.35">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row>
    <row r="183" spans="2:30" x14ac:dyDescent="0.35">
      <c r="B183" s="6" t="s">
        <v>114</v>
      </c>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row>
    <row r="184" spans="2:30" x14ac:dyDescent="0.35">
      <c r="B184" s="23" t="s">
        <v>174</v>
      </c>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row>
    <row r="185" spans="2:30" x14ac:dyDescent="0.35">
      <c r="B185" t="s">
        <v>175</v>
      </c>
      <c r="C185" s="16">
        <v>0.170454545454545</v>
      </c>
      <c r="D185" s="16">
        <v>0.148148148148148</v>
      </c>
      <c r="E185" s="16">
        <v>0.66666666666666696</v>
      </c>
      <c r="F185" s="16"/>
      <c r="G185" s="16">
        <v>0.125</v>
      </c>
      <c r="H185" s="16">
        <v>8.5714285714285701E-2</v>
      </c>
      <c r="I185" s="16">
        <v>0.27777777777777801</v>
      </c>
      <c r="J185" s="16">
        <v>0.11111111111111099</v>
      </c>
      <c r="K185" s="16"/>
      <c r="L185" s="16">
        <v>0.22222222222222199</v>
      </c>
      <c r="M185" s="16">
        <v>8.3333333333333301E-2</v>
      </c>
      <c r="N185" s="16">
        <v>0</v>
      </c>
      <c r="O185" s="16">
        <v>0.30769230769230799</v>
      </c>
      <c r="P185" s="16">
        <v>0.25</v>
      </c>
      <c r="Q185" s="16"/>
      <c r="R185" s="16">
        <v>0.2</v>
      </c>
      <c r="S185" s="16">
        <v>0.33333333333333298</v>
      </c>
      <c r="T185" s="16">
        <v>0.162162162162162</v>
      </c>
      <c r="U185" s="16">
        <v>7.1428571428571397E-2</v>
      </c>
      <c r="V185" s="16"/>
      <c r="W185" s="16">
        <v>0.22916666666666699</v>
      </c>
      <c r="X185" s="16">
        <v>4.5454545454545497E-2</v>
      </c>
      <c r="Y185" s="16">
        <v>0.25</v>
      </c>
      <c r="Z185" s="16"/>
      <c r="AA185" s="16">
        <v>0.16326530612244899</v>
      </c>
      <c r="AB185" s="16">
        <v>0.26315789473684198</v>
      </c>
      <c r="AC185" s="16">
        <v>0</v>
      </c>
      <c r="AD185" s="16">
        <v>0.14285714285714299</v>
      </c>
    </row>
    <row r="186" spans="2:30" x14ac:dyDescent="0.35">
      <c r="B186" t="s">
        <v>129</v>
      </c>
      <c r="C186" s="16">
        <v>0.22727272727272699</v>
      </c>
      <c r="D186" s="16">
        <v>0.234567901234568</v>
      </c>
      <c r="E186" s="16">
        <v>0.33333333333333298</v>
      </c>
      <c r="F186" s="16"/>
      <c r="G186" s="16">
        <v>0.25</v>
      </c>
      <c r="H186" s="16">
        <v>0.314285714285714</v>
      </c>
      <c r="I186" s="16">
        <v>0.16666666666666699</v>
      </c>
      <c r="J186" s="16">
        <v>0.11111111111111099</v>
      </c>
      <c r="K186" s="16"/>
      <c r="L186" s="16">
        <v>0.27777777777777801</v>
      </c>
      <c r="M186" s="16">
        <v>0.16666666666666699</v>
      </c>
      <c r="N186" s="16">
        <v>0.375</v>
      </c>
      <c r="O186" s="16">
        <v>7.69230769230769E-2</v>
      </c>
      <c r="P186" s="16">
        <v>0.75</v>
      </c>
      <c r="Q186" s="16"/>
      <c r="R186" s="16">
        <v>0.16666666666666699</v>
      </c>
      <c r="S186" s="16">
        <v>0</v>
      </c>
      <c r="T186" s="16">
        <v>0.27027027027027001</v>
      </c>
      <c r="U186" s="16">
        <v>0.35714285714285698</v>
      </c>
      <c r="V186" s="16"/>
      <c r="W186" s="16">
        <v>0.1875</v>
      </c>
      <c r="X186" s="16">
        <v>0.36363636363636398</v>
      </c>
      <c r="Y186" s="16">
        <v>0.125</v>
      </c>
      <c r="Z186" s="16"/>
      <c r="AA186" s="16">
        <v>0.24489795918367299</v>
      </c>
      <c r="AB186" s="16">
        <v>0.26315789473684198</v>
      </c>
      <c r="AC186" s="16">
        <v>0.125</v>
      </c>
      <c r="AD186" s="16">
        <v>0.14285714285714299</v>
      </c>
    </row>
    <row r="187" spans="2:30" x14ac:dyDescent="0.35">
      <c r="B187" t="s">
        <v>176</v>
      </c>
      <c r="C187" s="16">
        <v>0.21590909090909099</v>
      </c>
      <c r="D187" s="16">
        <v>0.22222222222222199</v>
      </c>
      <c r="E187" s="16">
        <v>0</v>
      </c>
      <c r="F187" s="16"/>
      <c r="G187" s="16">
        <v>0.375</v>
      </c>
      <c r="H187" s="16">
        <v>0.17142857142857101</v>
      </c>
      <c r="I187" s="16">
        <v>0.25</v>
      </c>
      <c r="J187" s="16">
        <v>0.11111111111111099</v>
      </c>
      <c r="K187" s="16"/>
      <c r="L187" s="16">
        <v>0.16666666666666699</v>
      </c>
      <c r="M187" s="16">
        <v>0.20833333333333301</v>
      </c>
      <c r="N187" s="16">
        <v>0.3125</v>
      </c>
      <c r="O187" s="16">
        <v>0.230769230769231</v>
      </c>
      <c r="P187" s="16">
        <v>0</v>
      </c>
      <c r="Q187" s="16"/>
      <c r="R187" s="16">
        <v>0.2</v>
      </c>
      <c r="S187" s="16">
        <v>0.16666666666666699</v>
      </c>
      <c r="T187" s="16">
        <v>0.18918918918918901</v>
      </c>
      <c r="U187" s="16">
        <v>0.35714285714285698</v>
      </c>
      <c r="V187" s="16"/>
      <c r="W187" s="16">
        <v>0.1875</v>
      </c>
      <c r="X187" s="16">
        <v>0.22727272727272699</v>
      </c>
      <c r="Y187" s="16">
        <v>0.375</v>
      </c>
      <c r="Z187" s="16"/>
      <c r="AA187" s="16">
        <v>0.183673469387755</v>
      </c>
      <c r="AB187" s="16">
        <v>0.21052631578947401</v>
      </c>
      <c r="AC187" s="16">
        <v>0.25</v>
      </c>
      <c r="AD187" s="16">
        <v>0.57142857142857095</v>
      </c>
    </row>
    <row r="188" spans="2:30" x14ac:dyDescent="0.35">
      <c r="B188" t="s">
        <v>177</v>
      </c>
      <c r="C188" s="16">
        <v>0.125</v>
      </c>
      <c r="D188" s="16">
        <v>0.12345679012345701</v>
      </c>
      <c r="E188" s="16">
        <v>0</v>
      </c>
      <c r="F188" s="16"/>
      <c r="G188" s="16">
        <v>0</v>
      </c>
      <c r="H188" s="16">
        <v>0.2</v>
      </c>
      <c r="I188" s="16">
        <v>2.7777777777777801E-2</v>
      </c>
      <c r="J188" s="16">
        <v>0.33333333333333298</v>
      </c>
      <c r="K188" s="16"/>
      <c r="L188" s="16">
        <v>0.11111111111111099</v>
      </c>
      <c r="M188" s="16">
        <v>8.3333333333333301E-2</v>
      </c>
      <c r="N188" s="16">
        <v>0.1875</v>
      </c>
      <c r="O188" s="16">
        <v>0.15384615384615399</v>
      </c>
      <c r="P188" s="16">
        <v>0</v>
      </c>
      <c r="Q188" s="16"/>
      <c r="R188" s="16">
        <v>0.1</v>
      </c>
      <c r="S188" s="16">
        <v>0.16666666666666699</v>
      </c>
      <c r="T188" s="16">
        <v>0.162162162162162</v>
      </c>
      <c r="U188" s="16">
        <v>7.1428571428571397E-2</v>
      </c>
      <c r="V188" s="16"/>
      <c r="W188" s="16">
        <v>0.14583333333333301</v>
      </c>
      <c r="X188" s="16">
        <v>9.0909090909090898E-2</v>
      </c>
      <c r="Y188" s="16">
        <v>0.125</v>
      </c>
      <c r="Z188" s="16"/>
      <c r="AA188" s="16">
        <v>0.14285714285714299</v>
      </c>
      <c r="AB188" s="16">
        <v>5.2631578947368397E-2</v>
      </c>
      <c r="AC188" s="16">
        <v>0.125</v>
      </c>
      <c r="AD188" s="16">
        <v>0</v>
      </c>
    </row>
    <row r="189" spans="2:30" x14ac:dyDescent="0.35">
      <c r="B189" t="s">
        <v>178</v>
      </c>
      <c r="C189" s="16">
        <v>5.6818181818181802E-2</v>
      </c>
      <c r="D189" s="16">
        <v>6.1728395061728399E-2</v>
      </c>
      <c r="E189" s="16">
        <v>0</v>
      </c>
      <c r="F189" s="16"/>
      <c r="G189" s="16">
        <v>0</v>
      </c>
      <c r="H189" s="16">
        <v>0.114285714285714</v>
      </c>
      <c r="I189" s="16">
        <v>2.7777777777777801E-2</v>
      </c>
      <c r="J189" s="16">
        <v>0</v>
      </c>
      <c r="K189" s="16"/>
      <c r="L189" s="16">
        <v>0</v>
      </c>
      <c r="M189" s="16">
        <v>0.125</v>
      </c>
      <c r="N189" s="16">
        <v>6.25E-2</v>
      </c>
      <c r="O189" s="16">
        <v>3.8461538461538498E-2</v>
      </c>
      <c r="P189" s="16">
        <v>0</v>
      </c>
      <c r="Q189" s="16"/>
      <c r="R189" s="16">
        <v>0</v>
      </c>
      <c r="S189" s="16">
        <v>0</v>
      </c>
      <c r="T189" s="16">
        <v>0.108108108108108</v>
      </c>
      <c r="U189" s="16">
        <v>7.1428571428571397E-2</v>
      </c>
      <c r="V189" s="16"/>
      <c r="W189" s="16">
        <v>4.1666666666666699E-2</v>
      </c>
      <c r="X189" s="16">
        <v>9.0909090909090898E-2</v>
      </c>
      <c r="Y189" s="16">
        <v>0</v>
      </c>
      <c r="Z189" s="16"/>
      <c r="AA189" s="16">
        <v>6.1224489795918401E-2</v>
      </c>
      <c r="AB189" s="16">
        <v>0</v>
      </c>
      <c r="AC189" s="16">
        <v>0.25</v>
      </c>
      <c r="AD189" s="16">
        <v>0</v>
      </c>
    </row>
    <row r="190" spans="2:30" x14ac:dyDescent="0.35">
      <c r="B190" t="s">
        <v>179</v>
      </c>
      <c r="C190" s="16">
        <v>0.11363636363636399</v>
      </c>
      <c r="D190" s="16">
        <v>0.11111111111111099</v>
      </c>
      <c r="E190" s="16">
        <v>0</v>
      </c>
      <c r="F190" s="16"/>
      <c r="G190" s="16">
        <v>0</v>
      </c>
      <c r="H190" s="16">
        <v>5.7142857142857099E-2</v>
      </c>
      <c r="I190" s="16">
        <v>0.16666666666666699</v>
      </c>
      <c r="J190" s="16">
        <v>0.22222222222222199</v>
      </c>
      <c r="K190" s="16"/>
      <c r="L190" s="16">
        <v>5.5555555555555601E-2</v>
      </c>
      <c r="M190" s="16">
        <v>0.20833333333333301</v>
      </c>
      <c r="N190" s="16">
        <v>6.25E-2</v>
      </c>
      <c r="O190" s="16">
        <v>0.115384615384615</v>
      </c>
      <c r="P190" s="16">
        <v>0</v>
      </c>
      <c r="Q190" s="16"/>
      <c r="R190" s="16">
        <v>0.16666666666666699</v>
      </c>
      <c r="S190" s="16">
        <v>0.16666666666666699</v>
      </c>
      <c r="T190" s="16">
        <v>5.4054054054054099E-2</v>
      </c>
      <c r="U190" s="16">
        <v>7.1428571428571397E-2</v>
      </c>
      <c r="V190" s="16"/>
      <c r="W190" s="16">
        <v>0.104166666666667</v>
      </c>
      <c r="X190" s="16">
        <v>9.0909090909090898E-2</v>
      </c>
      <c r="Y190" s="16">
        <v>0</v>
      </c>
      <c r="Z190" s="16"/>
      <c r="AA190" s="16">
        <v>8.1632653061224497E-2</v>
      </c>
      <c r="AB190" s="16">
        <v>0.157894736842105</v>
      </c>
      <c r="AC190" s="16">
        <v>0.25</v>
      </c>
      <c r="AD190" s="16">
        <v>0</v>
      </c>
    </row>
    <row r="191" spans="2:30" x14ac:dyDescent="0.35">
      <c r="B191" t="s">
        <v>180</v>
      </c>
      <c r="C191" s="16">
        <v>3.4090909090909102E-2</v>
      </c>
      <c r="D191" s="16">
        <v>3.7037037037037E-2</v>
      </c>
      <c r="E191" s="16">
        <v>0</v>
      </c>
      <c r="F191" s="16"/>
      <c r="G191" s="16">
        <v>0.125</v>
      </c>
      <c r="H191" s="16">
        <v>5.7142857142857099E-2</v>
      </c>
      <c r="I191" s="16">
        <v>0</v>
      </c>
      <c r="J191" s="16">
        <v>0</v>
      </c>
      <c r="K191" s="16"/>
      <c r="L191" s="16">
        <v>5.5555555555555601E-2</v>
      </c>
      <c r="M191" s="16">
        <v>4.1666666666666699E-2</v>
      </c>
      <c r="N191" s="16">
        <v>0</v>
      </c>
      <c r="O191" s="16">
        <v>3.8461538461538498E-2</v>
      </c>
      <c r="P191" s="16">
        <v>0</v>
      </c>
      <c r="Q191" s="16"/>
      <c r="R191" s="16">
        <v>0.1</v>
      </c>
      <c r="S191" s="16">
        <v>0</v>
      </c>
      <c r="T191" s="16">
        <v>0</v>
      </c>
      <c r="U191" s="16">
        <v>0</v>
      </c>
      <c r="V191" s="16"/>
      <c r="W191" s="16">
        <v>2.0833333333333301E-2</v>
      </c>
      <c r="X191" s="16">
        <v>9.0909090909090898E-2</v>
      </c>
      <c r="Y191" s="16">
        <v>0</v>
      </c>
      <c r="Z191" s="16"/>
      <c r="AA191" s="16">
        <v>6.1224489795918401E-2</v>
      </c>
      <c r="AB191" s="16">
        <v>0</v>
      </c>
      <c r="AC191" s="16">
        <v>0</v>
      </c>
      <c r="AD191" s="16">
        <v>0</v>
      </c>
    </row>
    <row r="192" spans="2:30" x14ac:dyDescent="0.35">
      <c r="B192" t="s">
        <v>181</v>
      </c>
      <c r="C192" s="16">
        <v>1.13636363636364E-2</v>
      </c>
      <c r="D192" s="16">
        <v>1.2345679012345699E-2</v>
      </c>
      <c r="E192" s="16">
        <v>0</v>
      </c>
      <c r="F192" s="16"/>
      <c r="G192" s="16">
        <v>0.125</v>
      </c>
      <c r="H192" s="16">
        <v>0</v>
      </c>
      <c r="I192" s="16">
        <v>0</v>
      </c>
      <c r="J192" s="16">
        <v>0</v>
      </c>
      <c r="K192" s="16"/>
      <c r="L192" s="16">
        <v>0</v>
      </c>
      <c r="M192" s="16">
        <v>0</v>
      </c>
      <c r="N192" s="16">
        <v>0</v>
      </c>
      <c r="O192" s="16">
        <v>3.8461538461538498E-2</v>
      </c>
      <c r="P192" s="16">
        <v>0</v>
      </c>
      <c r="Q192" s="16"/>
      <c r="R192" s="16">
        <v>0</v>
      </c>
      <c r="S192" s="16">
        <v>0.16666666666666699</v>
      </c>
      <c r="T192" s="16">
        <v>0</v>
      </c>
      <c r="U192" s="16">
        <v>0</v>
      </c>
      <c r="V192" s="16"/>
      <c r="W192" s="16">
        <v>2.0833333333333301E-2</v>
      </c>
      <c r="X192" s="16">
        <v>0</v>
      </c>
      <c r="Y192" s="16">
        <v>0</v>
      </c>
      <c r="Z192" s="16"/>
      <c r="AA192" s="16">
        <v>2.04081632653061E-2</v>
      </c>
      <c r="AB192" s="16">
        <v>0</v>
      </c>
      <c r="AC192" s="16">
        <v>0</v>
      </c>
      <c r="AD192" s="16">
        <v>0</v>
      </c>
    </row>
    <row r="193" spans="2:30" x14ac:dyDescent="0.35">
      <c r="B193" t="s">
        <v>64</v>
      </c>
      <c r="C193" s="16">
        <v>4.5454545454545497E-2</v>
      </c>
      <c r="D193" s="16">
        <v>4.9382716049382699E-2</v>
      </c>
      <c r="E193" s="16">
        <v>0</v>
      </c>
      <c r="F193" s="16"/>
      <c r="G193" s="16">
        <v>0</v>
      </c>
      <c r="H193" s="16">
        <v>0</v>
      </c>
      <c r="I193" s="16">
        <v>8.3333333333333301E-2</v>
      </c>
      <c r="J193" s="16">
        <v>0.11111111111111099</v>
      </c>
      <c r="K193" s="16"/>
      <c r="L193" s="16">
        <v>0.11111111111111099</v>
      </c>
      <c r="M193" s="16">
        <v>8.3333333333333301E-2</v>
      </c>
      <c r="N193" s="16">
        <v>0</v>
      </c>
      <c r="O193" s="16">
        <v>0</v>
      </c>
      <c r="P193" s="16">
        <v>0</v>
      </c>
      <c r="Q193" s="16"/>
      <c r="R193" s="16">
        <v>6.6666666666666693E-2</v>
      </c>
      <c r="S193" s="16">
        <v>0</v>
      </c>
      <c r="T193" s="16">
        <v>5.4054054054054099E-2</v>
      </c>
      <c r="U193" s="16">
        <v>0</v>
      </c>
      <c r="V193" s="16"/>
      <c r="W193" s="16">
        <v>6.25E-2</v>
      </c>
      <c r="X193" s="16">
        <v>0</v>
      </c>
      <c r="Y193" s="16">
        <v>0.125</v>
      </c>
      <c r="Z193" s="16"/>
      <c r="AA193" s="16">
        <v>4.08163265306122E-2</v>
      </c>
      <c r="AB193" s="16">
        <v>5.2631578947368397E-2</v>
      </c>
      <c r="AC193" s="16">
        <v>0</v>
      </c>
      <c r="AD193" s="16">
        <v>0.14285714285714299</v>
      </c>
    </row>
    <row r="194" spans="2:30" x14ac:dyDescent="0.35">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row>
    <row r="195" spans="2:30" x14ac:dyDescent="0.35">
      <c r="B195" s="6" t="s">
        <v>190</v>
      </c>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row>
    <row r="196" spans="2:30" x14ac:dyDescent="0.35">
      <c r="B196" s="23" t="s">
        <v>191</v>
      </c>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row>
    <row r="197" spans="2:30" x14ac:dyDescent="0.35">
      <c r="B197" t="s">
        <v>182</v>
      </c>
      <c r="C197" s="16">
        <v>0.116504854368932</v>
      </c>
      <c r="D197" s="16">
        <v>0.118032786885246</v>
      </c>
      <c r="E197" s="16" t="s">
        <v>126</v>
      </c>
      <c r="F197" s="16"/>
      <c r="G197" s="16">
        <v>0.214285714285714</v>
      </c>
      <c r="H197" s="16">
        <v>9.45945945945946E-2</v>
      </c>
      <c r="I197" s="16">
        <v>0.13265306122449</v>
      </c>
      <c r="J197" s="16">
        <v>0.122448979591837</v>
      </c>
      <c r="K197" s="16"/>
      <c r="L197" s="16">
        <v>2.2222222222222199E-2</v>
      </c>
      <c r="M197" s="16">
        <v>0.122448979591837</v>
      </c>
      <c r="N197" s="16">
        <v>0.15151515151515199</v>
      </c>
      <c r="O197" s="16">
        <v>0.13</v>
      </c>
      <c r="P197" s="16">
        <v>0.134146341463415</v>
      </c>
      <c r="Q197" s="16"/>
      <c r="R197" s="16">
        <v>0.10989010989011</v>
      </c>
      <c r="S197" s="16">
        <v>9.5238095238095205E-2</v>
      </c>
      <c r="T197" s="16">
        <v>0.13157894736842099</v>
      </c>
      <c r="U197" s="16">
        <v>5.5555555555555601E-2</v>
      </c>
      <c r="V197" s="16"/>
      <c r="W197" s="16">
        <v>0.123152709359606</v>
      </c>
      <c r="X197" s="16">
        <v>7.0175438596491196E-2</v>
      </c>
      <c r="Y197" s="16">
        <v>0.16666666666666699</v>
      </c>
      <c r="Z197" s="16"/>
      <c r="AA197" s="16">
        <v>0.13934426229508201</v>
      </c>
      <c r="AB197" s="16">
        <v>0.13043478260869601</v>
      </c>
      <c r="AC197" s="16">
        <v>8.5106382978723402E-2</v>
      </c>
      <c r="AD197" s="16">
        <v>7.4074074074074098E-2</v>
      </c>
    </row>
    <row r="198" spans="2:30" x14ac:dyDescent="0.35">
      <c r="B198" t="s">
        <v>183</v>
      </c>
      <c r="C198" s="16">
        <v>0.32362459546925598</v>
      </c>
      <c r="D198" s="16">
        <v>0.32131147540983601</v>
      </c>
      <c r="E198" s="16" t="s">
        <v>126</v>
      </c>
      <c r="F198" s="16"/>
      <c r="G198" s="16">
        <v>0.35714285714285698</v>
      </c>
      <c r="H198" s="16">
        <v>0.34459459459459502</v>
      </c>
      <c r="I198" s="16">
        <v>0.29591836734693899</v>
      </c>
      <c r="J198" s="16">
        <v>0.30612244897959201</v>
      </c>
      <c r="K198" s="16"/>
      <c r="L198" s="16">
        <v>0.422222222222222</v>
      </c>
      <c r="M198" s="16">
        <v>0.48979591836734698</v>
      </c>
      <c r="N198" s="16">
        <v>0.48484848484848497</v>
      </c>
      <c r="O198" s="16">
        <v>0.3</v>
      </c>
      <c r="P198" s="16">
        <v>0.134146341463415</v>
      </c>
      <c r="Q198" s="16"/>
      <c r="R198" s="16">
        <v>0.269230769230769</v>
      </c>
      <c r="S198" s="16">
        <v>0.38095238095238099</v>
      </c>
      <c r="T198" s="16">
        <v>0.394736842105263</v>
      </c>
      <c r="U198" s="16">
        <v>0.55555555555555602</v>
      </c>
      <c r="V198" s="16"/>
      <c r="W198" s="16">
        <v>0.32019704433497498</v>
      </c>
      <c r="X198" s="16">
        <v>0.31578947368421101</v>
      </c>
      <c r="Y198" s="16">
        <v>0.33333333333333298</v>
      </c>
      <c r="Z198" s="16"/>
      <c r="AA198" s="16">
        <v>0.33606557377049201</v>
      </c>
      <c r="AB198" s="16">
        <v>0.26086956521739102</v>
      </c>
      <c r="AC198" s="16">
        <v>0.38297872340425498</v>
      </c>
      <c r="AD198" s="16">
        <v>0.33333333333333298</v>
      </c>
    </row>
    <row r="199" spans="2:30" x14ac:dyDescent="0.35">
      <c r="B199" t="s">
        <v>184</v>
      </c>
      <c r="C199" s="16">
        <v>0.26860841423948201</v>
      </c>
      <c r="D199" s="16">
        <v>0.26557377049180297</v>
      </c>
      <c r="E199" s="16" t="s">
        <v>126</v>
      </c>
      <c r="F199" s="16"/>
      <c r="G199" s="16">
        <v>0.214285714285714</v>
      </c>
      <c r="H199" s="16">
        <v>0.24324324324324301</v>
      </c>
      <c r="I199" s="16">
        <v>0.26530612244898</v>
      </c>
      <c r="J199" s="16">
        <v>0.36734693877551</v>
      </c>
      <c r="K199" s="16"/>
      <c r="L199" s="16">
        <v>0.266666666666667</v>
      </c>
      <c r="M199" s="16">
        <v>0.22448979591836701</v>
      </c>
      <c r="N199" s="16">
        <v>0.12121212121212099</v>
      </c>
      <c r="O199" s="16">
        <v>0.26</v>
      </c>
      <c r="P199" s="16">
        <v>0.36585365853658502</v>
      </c>
      <c r="Q199" s="16"/>
      <c r="R199" s="16">
        <v>0.29120879120879101</v>
      </c>
      <c r="S199" s="16">
        <v>0.238095238095238</v>
      </c>
      <c r="T199" s="16">
        <v>0.26315789473684198</v>
      </c>
      <c r="U199" s="16">
        <v>0.16666666666666699</v>
      </c>
      <c r="V199" s="16"/>
      <c r="W199" s="16">
        <v>0.29556650246305399</v>
      </c>
      <c r="X199" s="16">
        <v>0.19298245614035101</v>
      </c>
      <c r="Y199" s="16">
        <v>0.33333333333333298</v>
      </c>
      <c r="Z199" s="16"/>
      <c r="AA199" s="16">
        <v>0.23770491803278701</v>
      </c>
      <c r="AB199" s="16">
        <v>0.27536231884057999</v>
      </c>
      <c r="AC199" s="16">
        <v>0.21276595744680901</v>
      </c>
      <c r="AD199" s="16">
        <v>0.33333333333333298</v>
      </c>
    </row>
    <row r="200" spans="2:30" x14ac:dyDescent="0.35">
      <c r="B200" t="s">
        <v>185</v>
      </c>
      <c r="C200" s="16">
        <v>0.168284789644013</v>
      </c>
      <c r="D200" s="16">
        <v>0.17049180327868901</v>
      </c>
      <c r="E200" s="16" t="s">
        <v>126</v>
      </c>
      <c r="F200" s="16"/>
      <c r="G200" s="16">
        <v>0.14285714285714299</v>
      </c>
      <c r="H200" s="16">
        <v>0.15540540540540501</v>
      </c>
      <c r="I200" s="16">
        <v>0.23469387755102</v>
      </c>
      <c r="J200" s="16">
        <v>8.1632653061224497E-2</v>
      </c>
      <c r="K200" s="16"/>
      <c r="L200" s="16">
        <v>0.22222222222222199</v>
      </c>
      <c r="M200" s="16">
        <v>0.102040816326531</v>
      </c>
      <c r="N200" s="16">
        <v>0.12121212121212099</v>
      </c>
      <c r="O200" s="16">
        <v>0.13</v>
      </c>
      <c r="P200" s="16">
        <v>0.24390243902438999</v>
      </c>
      <c r="Q200" s="16"/>
      <c r="R200" s="16">
        <v>0.19780219780219799</v>
      </c>
      <c r="S200" s="16">
        <v>0.28571428571428598</v>
      </c>
      <c r="T200" s="16">
        <v>9.2105263157894704E-2</v>
      </c>
      <c r="U200" s="16">
        <v>0.11111111111111099</v>
      </c>
      <c r="V200" s="16"/>
      <c r="W200" s="16">
        <v>0.167487684729064</v>
      </c>
      <c r="X200" s="16">
        <v>0.22807017543859601</v>
      </c>
      <c r="Y200" s="16">
        <v>8.3333333333333301E-2</v>
      </c>
      <c r="Z200" s="16"/>
      <c r="AA200" s="16">
        <v>0.17213114754098399</v>
      </c>
      <c r="AB200" s="16">
        <v>0.202898550724638</v>
      </c>
      <c r="AC200" s="16">
        <v>0.170212765957447</v>
      </c>
      <c r="AD200" s="16">
        <v>0.16666666666666699</v>
      </c>
    </row>
    <row r="201" spans="2:30" x14ac:dyDescent="0.35">
      <c r="B201" t="s">
        <v>186</v>
      </c>
      <c r="C201" s="16">
        <v>4.2071197411003201E-2</v>
      </c>
      <c r="D201" s="16">
        <v>4.2622950819672101E-2</v>
      </c>
      <c r="E201" s="16" t="s">
        <v>126</v>
      </c>
      <c r="F201" s="16"/>
      <c r="G201" s="16">
        <v>7.1428571428571397E-2</v>
      </c>
      <c r="H201" s="16">
        <v>4.0540540540540501E-2</v>
      </c>
      <c r="I201" s="16">
        <v>3.06122448979592E-2</v>
      </c>
      <c r="J201" s="16">
        <v>6.1224489795918401E-2</v>
      </c>
      <c r="K201" s="16"/>
      <c r="L201" s="16">
        <v>4.4444444444444398E-2</v>
      </c>
      <c r="M201" s="16">
        <v>0</v>
      </c>
      <c r="N201" s="16">
        <v>6.0606060606060601E-2</v>
      </c>
      <c r="O201" s="16">
        <v>0.06</v>
      </c>
      <c r="P201" s="16">
        <v>3.65853658536585E-2</v>
      </c>
      <c r="Q201" s="16"/>
      <c r="R201" s="16">
        <v>4.3956043956044001E-2</v>
      </c>
      <c r="S201" s="16">
        <v>0</v>
      </c>
      <c r="T201" s="16">
        <v>3.94736842105263E-2</v>
      </c>
      <c r="U201" s="16">
        <v>0</v>
      </c>
      <c r="V201" s="16"/>
      <c r="W201" s="16">
        <v>4.4334975369458102E-2</v>
      </c>
      <c r="X201" s="16">
        <v>5.2631578947368397E-2</v>
      </c>
      <c r="Y201" s="16">
        <v>0</v>
      </c>
      <c r="Z201" s="16"/>
      <c r="AA201" s="16">
        <v>4.91803278688525E-2</v>
      </c>
      <c r="AB201" s="16">
        <v>2.8985507246376802E-2</v>
      </c>
      <c r="AC201" s="16">
        <v>6.3829787234042507E-2</v>
      </c>
      <c r="AD201" s="16">
        <v>1.85185185185185E-2</v>
      </c>
    </row>
    <row r="202" spans="2:30" x14ac:dyDescent="0.35">
      <c r="B202" t="s">
        <v>187</v>
      </c>
      <c r="C202" s="16">
        <v>2.5889967637540499E-2</v>
      </c>
      <c r="D202" s="16">
        <v>2.6229508196721301E-2</v>
      </c>
      <c r="E202" s="16" t="s">
        <v>126</v>
      </c>
      <c r="F202" s="16"/>
      <c r="G202" s="16">
        <v>0</v>
      </c>
      <c r="H202" s="16">
        <v>4.0540540540540501E-2</v>
      </c>
      <c r="I202" s="16">
        <v>1.02040816326531E-2</v>
      </c>
      <c r="J202" s="16">
        <v>2.04081632653061E-2</v>
      </c>
      <c r="K202" s="16"/>
      <c r="L202" s="16">
        <v>0</v>
      </c>
      <c r="M202" s="16">
        <v>4.08163265306122E-2</v>
      </c>
      <c r="N202" s="16">
        <v>3.03030303030303E-2</v>
      </c>
      <c r="O202" s="16">
        <v>0.04</v>
      </c>
      <c r="P202" s="16">
        <v>1.21951219512195E-2</v>
      </c>
      <c r="Q202" s="16"/>
      <c r="R202" s="16">
        <v>2.74725274725275E-2</v>
      </c>
      <c r="S202" s="16">
        <v>0</v>
      </c>
      <c r="T202" s="16">
        <v>2.6315789473684199E-2</v>
      </c>
      <c r="U202" s="16">
        <v>5.5555555555555601E-2</v>
      </c>
      <c r="V202" s="16"/>
      <c r="W202" s="16">
        <v>1.47783251231527E-2</v>
      </c>
      <c r="X202" s="16">
        <v>8.7719298245614002E-2</v>
      </c>
      <c r="Y202" s="16">
        <v>0</v>
      </c>
      <c r="Z202" s="16"/>
      <c r="AA202" s="16">
        <v>4.0983606557376998E-2</v>
      </c>
      <c r="AB202" s="16">
        <v>2.8985507246376802E-2</v>
      </c>
      <c r="AC202" s="16">
        <v>2.1276595744680899E-2</v>
      </c>
      <c r="AD202" s="16">
        <v>0</v>
      </c>
    </row>
    <row r="203" spans="2:30" x14ac:dyDescent="0.35">
      <c r="B203" t="s">
        <v>188</v>
      </c>
      <c r="C203" s="16">
        <v>2.5889967637540499E-2</v>
      </c>
      <c r="D203" s="16">
        <v>2.6229508196721301E-2</v>
      </c>
      <c r="E203" s="16" t="s">
        <v>126</v>
      </c>
      <c r="F203" s="16"/>
      <c r="G203" s="16">
        <v>0</v>
      </c>
      <c r="H203" s="16">
        <v>3.37837837837838E-2</v>
      </c>
      <c r="I203" s="16">
        <v>3.06122448979592E-2</v>
      </c>
      <c r="J203" s="16">
        <v>0</v>
      </c>
      <c r="K203" s="16"/>
      <c r="L203" s="16">
        <v>0</v>
      </c>
      <c r="M203" s="16">
        <v>2.04081632653061E-2</v>
      </c>
      <c r="N203" s="16">
        <v>3.03030303030303E-2</v>
      </c>
      <c r="O203" s="16">
        <v>0.04</v>
      </c>
      <c r="P203" s="16">
        <v>2.4390243902439001E-2</v>
      </c>
      <c r="Q203" s="16"/>
      <c r="R203" s="16">
        <v>3.2967032967033003E-2</v>
      </c>
      <c r="S203" s="16">
        <v>0</v>
      </c>
      <c r="T203" s="16">
        <v>2.6315789473684199E-2</v>
      </c>
      <c r="U203" s="16">
        <v>0</v>
      </c>
      <c r="V203" s="16"/>
      <c r="W203" s="16">
        <v>9.8522167487684695E-3</v>
      </c>
      <c r="X203" s="16">
        <v>3.5087719298245598E-2</v>
      </c>
      <c r="Y203" s="16">
        <v>0</v>
      </c>
      <c r="Z203" s="16"/>
      <c r="AA203" s="16">
        <v>0</v>
      </c>
      <c r="AB203" s="16">
        <v>4.3478260869565202E-2</v>
      </c>
      <c r="AC203" s="16">
        <v>2.1276595744680899E-2</v>
      </c>
      <c r="AD203" s="16">
        <v>5.5555555555555601E-2</v>
      </c>
    </row>
    <row r="204" spans="2:30" x14ac:dyDescent="0.35">
      <c r="B204" t="s">
        <v>189</v>
      </c>
      <c r="C204" s="16">
        <v>3.2362459546925598E-3</v>
      </c>
      <c r="D204" s="16">
        <v>3.27868852459016E-3</v>
      </c>
      <c r="E204" s="16" t="s">
        <v>126</v>
      </c>
      <c r="F204" s="16"/>
      <c r="G204" s="16">
        <v>0</v>
      </c>
      <c r="H204" s="16">
        <v>6.7567567567567597E-3</v>
      </c>
      <c r="I204" s="16">
        <v>0</v>
      </c>
      <c r="J204" s="16">
        <v>0</v>
      </c>
      <c r="K204" s="16"/>
      <c r="L204" s="16">
        <v>0</v>
      </c>
      <c r="M204" s="16">
        <v>0</v>
      </c>
      <c r="N204" s="16">
        <v>0</v>
      </c>
      <c r="O204" s="16">
        <v>0.01</v>
      </c>
      <c r="P204" s="16">
        <v>0</v>
      </c>
      <c r="Q204" s="16"/>
      <c r="R204" s="16">
        <v>5.4945054945054897E-3</v>
      </c>
      <c r="S204" s="16">
        <v>0</v>
      </c>
      <c r="T204" s="16">
        <v>0</v>
      </c>
      <c r="U204" s="16">
        <v>0</v>
      </c>
      <c r="V204" s="16"/>
      <c r="W204" s="16">
        <v>0</v>
      </c>
      <c r="X204" s="16">
        <v>1.7543859649122799E-2</v>
      </c>
      <c r="Y204" s="16">
        <v>0</v>
      </c>
      <c r="Z204" s="16"/>
      <c r="AA204" s="16">
        <v>8.1967213114754103E-3</v>
      </c>
      <c r="AB204" s="16">
        <v>0</v>
      </c>
      <c r="AC204" s="16">
        <v>0</v>
      </c>
      <c r="AD204" s="16">
        <v>0</v>
      </c>
    </row>
    <row r="205" spans="2:30" x14ac:dyDescent="0.35">
      <c r="B205" t="s">
        <v>64</v>
      </c>
      <c r="C205" s="16">
        <v>2.5889967637540499E-2</v>
      </c>
      <c r="D205" s="16">
        <v>2.6229508196721301E-2</v>
      </c>
      <c r="E205" s="16" t="s">
        <v>126</v>
      </c>
      <c r="F205" s="16"/>
      <c r="G205" s="16">
        <v>0</v>
      </c>
      <c r="H205" s="16">
        <v>4.0540540540540501E-2</v>
      </c>
      <c r="I205" s="16">
        <v>0</v>
      </c>
      <c r="J205" s="16">
        <v>4.08163265306122E-2</v>
      </c>
      <c r="K205" s="16"/>
      <c r="L205" s="16">
        <v>2.2222222222222199E-2</v>
      </c>
      <c r="M205" s="16">
        <v>0</v>
      </c>
      <c r="N205" s="16">
        <v>0</v>
      </c>
      <c r="O205" s="16">
        <v>0.03</v>
      </c>
      <c r="P205" s="16">
        <v>4.8780487804878099E-2</v>
      </c>
      <c r="Q205" s="16"/>
      <c r="R205" s="16">
        <v>2.1978021978022001E-2</v>
      </c>
      <c r="S205" s="16">
        <v>0</v>
      </c>
      <c r="T205" s="16">
        <v>2.6315789473684199E-2</v>
      </c>
      <c r="U205" s="16">
        <v>5.5555555555555601E-2</v>
      </c>
      <c r="V205" s="16"/>
      <c r="W205" s="16">
        <v>2.4630541871921201E-2</v>
      </c>
      <c r="X205" s="16">
        <v>0</v>
      </c>
      <c r="Y205" s="16">
        <v>8.3333333333333301E-2</v>
      </c>
      <c r="Z205" s="16"/>
      <c r="AA205" s="16">
        <v>1.63934426229508E-2</v>
      </c>
      <c r="AB205" s="16">
        <v>2.8985507246376802E-2</v>
      </c>
      <c r="AC205" s="16">
        <v>4.2553191489361701E-2</v>
      </c>
      <c r="AD205" s="16">
        <v>1.85185185185185E-2</v>
      </c>
    </row>
    <row r="206" spans="2:30" x14ac:dyDescent="0.35">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row>
    <row r="207" spans="2:30" x14ac:dyDescent="0.35">
      <c r="B207" s="6" t="s">
        <v>197</v>
      </c>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row>
    <row r="208" spans="2:30" x14ac:dyDescent="0.35">
      <c r="B208" s="23" t="s">
        <v>198</v>
      </c>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row>
    <row r="209" spans="2:30" x14ac:dyDescent="0.35">
      <c r="B209" t="s">
        <v>150</v>
      </c>
      <c r="C209" s="16">
        <v>9.375E-2</v>
      </c>
      <c r="D209" s="16">
        <v>0.1</v>
      </c>
      <c r="E209" s="16">
        <v>0</v>
      </c>
      <c r="F209" s="16"/>
      <c r="G209" s="16">
        <v>0</v>
      </c>
      <c r="H209" s="16">
        <v>7.69230769230769E-2</v>
      </c>
      <c r="I209" s="16">
        <v>0.14285714285714299</v>
      </c>
      <c r="J209" s="16">
        <v>0</v>
      </c>
      <c r="K209" s="16"/>
      <c r="L209" s="16">
        <v>0.25</v>
      </c>
      <c r="M209" s="16">
        <v>0</v>
      </c>
      <c r="N209" s="16">
        <v>0</v>
      </c>
      <c r="O209" s="16">
        <v>0.14285714285714299</v>
      </c>
      <c r="P209" s="16">
        <v>0</v>
      </c>
      <c r="Q209" s="16"/>
      <c r="R209" s="16">
        <v>0.105263157894737</v>
      </c>
      <c r="S209" s="16">
        <v>0</v>
      </c>
      <c r="T209" s="16">
        <v>0</v>
      </c>
      <c r="U209" s="16">
        <v>0.2</v>
      </c>
      <c r="V209" s="16"/>
      <c r="W209" s="16">
        <v>8.6956521739130405E-2</v>
      </c>
      <c r="X209" s="16">
        <v>0</v>
      </c>
      <c r="Y209" s="16">
        <v>1</v>
      </c>
      <c r="Z209" s="16"/>
      <c r="AA209" s="16">
        <v>0</v>
      </c>
      <c r="AB209" s="16">
        <v>0</v>
      </c>
      <c r="AC209" s="16">
        <v>0.14285714285714299</v>
      </c>
      <c r="AD209" s="16">
        <v>0.22222222222222199</v>
      </c>
    </row>
    <row r="210" spans="2:30" x14ac:dyDescent="0.35">
      <c r="B210" t="s">
        <v>192</v>
      </c>
      <c r="C210" s="16">
        <v>6.25E-2</v>
      </c>
      <c r="D210" s="16">
        <v>6.6666666666666693E-2</v>
      </c>
      <c r="E210" s="16">
        <v>0</v>
      </c>
      <c r="F210" s="16"/>
      <c r="G210" s="16">
        <v>0</v>
      </c>
      <c r="H210" s="16">
        <v>0.15384615384615399</v>
      </c>
      <c r="I210" s="16">
        <v>0</v>
      </c>
      <c r="J210" s="16">
        <v>0</v>
      </c>
      <c r="K210" s="16"/>
      <c r="L210" s="16">
        <v>0.25</v>
      </c>
      <c r="M210" s="16">
        <v>0</v>
      </c>
      <c r="N210" s="16">
        <v>0.14285714285714299</v>
      </c>
      <c r="O210" s="16">
        <v>0</v>
      </c>
      <c r="P210" s="16">
        <v>0</v>
      </c>
      <c r="Q210" s="16"/>
      <c r="R210" s="16">
        <v>0.105263157894737</v>
      </c>
      <c r="S210" s="16">
        <v>0</v>
      </c>
      <c r="T210" s="16">
        <v>0</v>
      </c>
      <c r="U210" s="16">
        <v>0</v>
      </c>
      <c r="V210" s="16"/>
      <c r="W210" s="16">
        <v>4.3478260869565202E-2</v>
      </c>
      <c r="X210" s="16">
        <v>0.16666666666666699</v>
      </c>
      <c r="Y210" s="16">
        <v>0</v>
      </c>
      <c r="Z210" s="16"/>
      <c r="AA210" s="16">
        <v>0</v>
      </c>
      <c r="AB210" s="16">
        <v>0</v>
      </c>
      <c r="AC210" s="16">
        <v>0.14285714285714299</v>
      </c>
      <c r="AD210" s="16">
        <v>0.11111111111111099</v>
      </c>
    </row>
    <row r="211" spans="2:30" x14ac:dyDescent="0.35">
      <c r="B211" t="s">
        <v>193</v>
      </c>
      <c r="C211" s="16">
        <v>0.3125</v>
      </c>
      <c r="D211" s="16">
        <v>0.33333333333333298</v>
      </c>
      <c r="E211" s="16">
        <v>0</v>
      </c>
      <c r="F211" s="16"/>
      <c r="G211" s="16">
        <v>0.33333333333333298</v>
      </c>
      <c r="H211" s="16">
        <v>0.30769230769230799</v>
      </c>
      <c r="I211" s="16">
        <v>0.28571428571428598</v>
      </c>
      <c r="J211" s="16">
        <v>0.5</v>
      </c>
      <c r="K211" s="16"/>
      <c r="L211" s="16">
        <v>0</v>
      </c>
      <c r="M211" s="16">
        <v>0</v>
      </c>
      <c r="N211" s="16">
        <v>0.57142857142857095</v>
      </c>
      <c r="O211" s="16">
        <v>0.28571428571428598</v>
      </c>
      <c r="P211" s="16">
        <v>0.33333333333333298</v>
      </c>
      <c r="Q211" s="16"/>
      <c r="R211" s="16">
        <v>0.21052631578947401</v>
      </c>
      <c r="S211" s="16">
        <v>0.5</v>
      </c>
      <c r="T211" s="16">
        <v>0.5</v>
      </c>
      <c r="U211" s="16">
        <v>0.4</v>
      </c>
      <c r="V211" s="16"/>
      <c r="W211" s="16">
        <v>0.30434782608695699</v>
      </c>
      <c r="X211" s="16">
        <v>0.33333333333333298</v>
      </c>
      <c r="Y211" s="16">
        <v>0</v>
      </c>
      <c r="Z211" s="16"/>
      <c r="AA211" s="16">
        <v>0.42857142857142899</v>
      </c>
      <c r="AB211" s="16">
        <v>0.42857142857142899</v>
      </c>
      <c r="AC211" s="16">
        <v>0.14285714285714299</v>
      </c>
      <c r="AD211" s="16">
        <v>0.22222222222222199</v>
      </c>
    </row>
    <row r="212" spans="2:30" x14ac:dyDescent="0.35">
      <c r="B212" t="s">
        <v>194</v>
      </c>
      <c r="C212" s="16">
        <v>0.21875</v>
      </c>
      <c r="D212" s="16">
        <v>0.233333333333333</v>
      </c>
      <c r="E212" s="16">
        <v>0</v>
      </c>
      <c r="F212" s="16"/>
      <c r="G212" s="16">
        <v>0</v>
      </c>
      <c r="H212" s="16">
        <v>0.15384615384615399</v>
      </c>
      <c r="I212" s="16">
        <v>0.28571428571428598</v>
      </c>
      <c r="J212" s="16">
        <v>0.5</v>
      </c>
      <c r="K212" s="16"/>
      <c r="L212" s="16">
        <v>0.25</v>
      </c>
      <c r="M212" s="16">
        <v>0</v>
      </c>
      <c r="N212" s="16">
        <v>0.28571428571428598</v>
      </c>
      <c r="O212" s="16">
        <v>0.14285714285714299</v>
      </c>
      <c r="P212" s="16">
        <v>0.33333333333333298</v>
      </c>
      <c r="Q212" s="16"/>
      <c r="R212" s="16">
        <v>0.26315789473684198</v>
      </c>
      <c r="S212" s="16">
        <v>0.25</v>
      </c>
      <c r="T212" s="16">
        <v>0</v>
      </c>
      <c r="U212" s="16">
        <v>0.2</v>
      </c>
      <c r="V212" s="16"/>
      <c r="W212" s="16">
        <v>0.26086956521739102</v>
      </c>
      <c r="X212" s="16">
        <v>0</v>
      </c>
      <c r="Y212" s="16">
        <v>0</v>
      </c>
      <c r="Z212" s="16"/>
      <c r="AA212" s="16">
        <v>0.42857142857142899</v>
      </c>
      <c r="AB212" s="16">
        <v>0.14285714285714299</v>
      </c>
      <c r="AC212" s="16">
        <v>0.28571428571428598</v>
      </c>
      <c r="AD212" s="16">
        <v>0</v>
      </c>
    </row>
    <row r="213" spans="2:30" x14ac:dyDescent="0.35">
      <c r="B213" t="s">
        <v>195</v>
      </c>
      <c r="C213" s="16">
        <v>0.1875</v>
      </c>
      <c r="D213" s="16">
        <v>0.133333333333333</v>
      </c>
      <c r="E213" s="16">
        <v>1</v>
      </c>
      <c r="F213" s="16"/>
      <c r="G213" s="16">
        <v>0</v>
      </c>
      <c r="H213" s="16">
        <v>0.230769230769231</v>
      </c>
      <c r="I213" s="16">
        <v>0.214285714285714</v>
      </c>
      <c r="J213" s="16">
        <v>0</v>
      </c>
      <c r="K213" s="16"/>
      <c r="L213" s="16">
        <v>0</v>
      </c>
      <c r="M213" s="16">
        <v>0</v>
      </c>
      <c r="N213" s="16">
        <v>0</v>
      </c>
      <c r="O213" s="16">
        <v>0.28571428571428598</v>
      </c>
      <c r="P213" s="16">
        <v>0.33333333333333298</v>
      </c>
      <c r="Q213" s="16"/>
      <c r="R213" s="16">
        <v>0.157894736842105</v>
      </c>
      <c r="S213" s="16">
        <v>0.25</v>
      </c>
      <c r="T213" s="16">
        <v>0.25</v>
      </c>
      <c r="U213" s="16">
        <v>0.2</v>
      </c>
      <c r="V213" s="16"/>
      <c r="W213" s="16">
        <v>0.13043478260869601</v>
      </c>
      <c r="X213" s="16">
        <v>0.5</v>
      </c>
      <c r="Y213" s="16">
        <v>0</v>
      </c>
      <c r="Z213" s="16"/>
      <c r="AA213" s="16">
        <v>0.14285714285714299</v>
      </c>
      <c r="AB213" s="16">
        <v>0.42857142857142899</v>
      </c>
      <c r="AC213" s="16">
        <v>0.28571428571428598</v>
      </c>
      <c r="AD213" s="16">
        <v>0</v>
      </c>
    </row>
    <row r="214" spans="2:30" x14ac:dyDescent="0.35">
      <c r="B214" t="s">
        <v>117</v>
      </c>
      <c r="C214" s="16">
        <v>9.375E-2</v>
      </c>
      <c r="D214" s="16">
        <v>0.1</v>
      </c>
      <c r="E214" s="16">
        <v>0</v>
      </c>
      <c r="F214" s="16"/>
      <c r="G214" s="16">
        <v>0.66666666666666696</v>
      </c>
      <c r="H214" s="16">
        <v>7.69230769230769E-2</v>
      </c>
      <c r="I214" s="16">
        <v>0</v>
      </c>
      <c r="J214" s="16">
        <v>0</v>
      </c>
      <c r="K214" s="16"/>
      <c r="L214" s="16">
        <v>0.25</v>
      </c>
      <c r="M214" s="16">
        <v>1</v>
      </c>
      <c r="N214" s="16">
        <v>0</v>
      </c>
      <c r="O214" s="16">
        <v>7.1428571428571397E-2</v>
      </c>
      <c r="P214" s="16">
        <v>0</v>
      </c>
      <c r="Q214" s="16"/>
      <c r="R214" s="16">
        <v>0.105263157894737</v>
      </c>
      <c r="S214" s="16">
        <v>0</v>
      </c>
      <c r="T214" s="16">
        <v>0.25</v>
      </c>
      <c r="U214" s="16">
        <v>0</v>
      </c>
      <c r="V214" s="16"/>
      <c r="W214" s="16">
        <v>0.13043478260869601</v>
      </c>
      <c r="X214" s="16">
        <v>0</v>
      </c>
      <c r="Y214" s="16">
        <v>0</v>
      </c>
      <c r="Z214" s="16"/>
      <c r="AA214" s="16">
        <v>0</v>
      </c>
      <c r="AB214" s="16">
        <v>0</v>
      </c>
      <c r="AC214" s="16">
        <v>0</v>
      </c>
      <c r="AD214" s="16">
        <v>0.33333333333333298</v>
      </c>
    </row>
    <row r="215" spans="2:30" x14ac:dyDescent="0.35">
      <c r="B215" t="s">
        <v>196</v>
      </c>
      <c r="C215" s="16">
        <v>3.125E-2</v>
      </c>
      <c r="D215" s="16">
        <v>3.3333333333333298E-2</v>
      </c>
      <c r="E215" s="16">
        <v>0</v>
      </c>
      <c r="F215" s="16"/>
      <c r="G215" s="16">
        <v>0</v>
      </c>
      <c r="H215" s="16">
        <v>0</v>
      </c>
      <c r="I215" s="16">
        <v>7.1428571428571397E-2</v>
      </c>
      <c r="J215" s="16">
        <v>0</v>
      </c>
      <c r="K215" s="16"/>
      <c r="L215" s="16">
        <v>0</v>
      </c>
      <c r="M215" s="16">
        <v>0</v>
      </c>
      <c r="N215" s="16">
        <v>0</v>
      </c>
      <c r="O215" s="16">
        <v>7.1428571428571397E-2</v>
      </c>
      <c r="P215" s="16">
        <v>0</v>
      </c>
      <c r="Q215" s="16"/>
      <c r="R215" s="16">
        <v>5.2631578947368397E-2</v>
      </c>
      <c r="S215" s="16">
        <v>0</v>
      </c>
      <c r="T215" s="16">
        <v>0</v>
      </c>
      <c r="U215" s="16">
        <v>0</v>
      </c>
      <c r="V215" s="16"/>
      <c r="W215" s="16">
        <v>4.3478260869565202E-2</v>
      </c>
      <c r="X215" s="16">
        <v>0</v>
      </c>
      <c r="Y215" s="16">
        <v>0</v>
      </c>
      <c r="Z215" s="16"/>
      <c r="AA215" s="16">
        <v>0</v>
      </c>
      <c r="AB215" s="16">
        <v>0</v>
      </c>
      <c r="AC215" s="16">
        <v>0</v>
      </c>
      <c r="AD215" s="16">
        <v>0.11111111111111099</v>
      </c>
    </row>
    <row r="216" spans="2:30" x14ac:dyDescent="0.35">
      <c r="B216" t="s">
        <v>64</v>
      </c>
      <c r="C216" s="16">
        <v>0</v>
      </c>
      <c r="D216" s="16">
        <v>0</v>
      </c>
      <c r="E216" s="16">
        <v>0</v>
      </c>
      <c r="F216" s="16"/>
      <c r="G216" s="16">
        <v>0</v>
      </c>
      <c r="H216" s="16">
        <v>0</v>
      </c>
      <c r="I216" s="16">
        <v>0</v>
      </c>
      <c r="J216" s="16">
        <v>0</v>
      </c>
      <c r="K216" s="16"/>
      <c r="L216" s="16">
        <v>0</v>
      </c>
      <c r="M216" s="16">
        <v>0</v>
      </c>
      <c r="N216" s="16">
        <v>0</v>
      </c>
      <c r="O216" s="16">
        <v>0</v>
      </c>
      <c r="P216" s="16">
        <v>0</v>
      </c>
      <c r="Q216" s="16"/>
      <c r="R216" s="16">
        <v>0</v>
      </c>
      <c r="S216" s="16">
        <v>0</v>
      </c>
      <c r="T216" s="16">
        <v>0</v>
      </c>
      <c r="U216" s="16">
        <v>0</v>
      </c>
      <c r="V216" s="16"/>
      <c r="W216" s="16">
        <v>0</v>
      </c>
      <c r="X216" s="16">
        <v>0</v>
      </c>
      <c r="Y216" s="16">
        <v>0</v>
      </c>
      <c r="Z216" s="16"/>
      <c r="AA216" s="16">
        <v>0</v>
      </c>
      <c r="AB216" s="16">
        <v>0</v>
      </c>
      <c r="AC216" s="16">
        <v>0</v>
      </c>
      <c r="AD216" s="16">
        <v>0</v>
      </c>
    </row>
    <row r="217" spans="2:30" x14ac:dyDescent="0.35">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row>
    <row r="218" spans="2:30" x14ac:dyDescent="0.35">
      <c r="B218" s="6" t="s">
        <v>206</v>
      </c>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row>
    <row r="219" spans="2:30" x14ac:dyDescent="0.35">
      <c r="B219" s="23" t="s">
        <v>207</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row>
    <row r="220" spans="2:30" x14ac:dyDescent="0.35">
      <c r="B220" t="s">
        <v>199</v>
      </c>
      <c r="C220" s="16">
        <v>0.18232044198895</v>
      </c>
      <c r="D220" s="16">
        <v>0.185393258426966</v>
      </c>
      <c r="E220" s="16">
        <v>0</v>
      </c>
      <c r="F220" s="16"/>
      <c r="G220" s="16">
        <v>0</v>
      </c>
      <c r="H220" s="16">
        <v>0.17910447761194001</v>
      </c>
      <c r="I220" s="16">
        <v>0.162162162162162</v>
      </c>
      <c r="J220" s="16">
        <v>0.24324324324324301</v>
      </c>
      <c r="K220" s="16"/>
      <c r="L220" s="16">
        <v>0.2</v>
      </c>
      <c r="M220" s="16">
        <v>0</v>
      </c>
      <c r="N220" s="16">
        <v>0.125</v>
      </c>
      <c r="O220" s="16">
        <v>4.1666666666666699E-2</v>
      </c>
      <c r="P220" s="16">
        <v>0.26</v>
      </c>
      <c r="Q220" s="16"/>
      <c r="R220" s="16">
        <v>0.1875</v>
      </c>
      <c r="S220" s="16">
        <v>0.15384615384615399</v>
      </c>
      <c r="T220" s="16">
        <v>0.125</v>
      </c>
      <c r="U220" s="16">
        <v>0</v>
      </c>
      <c r="V220" s="16"/>
      <c r="W220" s="16">
        <v>0.171171171171171</v>
      </c>
      <c r="X220" s="16">
        <v>0.162162162162162</v>
      </c>
      <c r="Y220" s="16">
        <v>0.16666666666666699</v>
      </c>
      <c r="Z220" s="16"/>
      <c r="AA220" s="16">
        <v>0.18032786885245899</v>
      </c>
      <c r="AB220" s="16">
        <v>0.22</v>
      </c>
      <c r="AC220" s="16">
        <v>0.17857142857142899</v>
      </c>
      <c r="AD220" s="16">
        <v>0.12121212121212099</v>
      </c>
    </row>
    <row r="221" spans="2:30" x14ac:dyDescent="0.35">
      <c r="B221" t="s">
        <v>200</v>
      </c>
      <c r="C221" s="16">
        <v>0.25966850828729299</v>
      </c>
      <c r="D221" s="16">
        <v>0.25280898876404501</v>
      </c>
      <c r="E221" s="16">
        <v>1</v>
      </c>
      <c r="F221" s="16"/>
      <c r="G221" s="16">
        <v>0</v>
      </c>
      <c r="H221" s="16">
        <v>0.17910447761194001</v>
      </c>
      <c r="I221" s="16">
        <v>0.28378378378378399</v>
      </c>
      <c r="J221" s="16">
        <v>0.37837837837837801</v>
      </c>
      <c r="K221" s="16"/>
      <c r="L221" s="16">
        <v>0.2</v>
      </c>
      <c r="M221" s="16">
        <v>0</v>
      </c>
      <c r="N221" s="16">
        <v>0.25</v>
      </c>
      <c r="O221" s="16">
        <v>0.25</v>
      </c>
      <c r="P221" s="16">
        <v>0.28999999999999998</v>
      </c>
      <c r="Q221" s="16"/>
      <c r="R221" s="16">
        <v>0.2734375</v>
      </c>
      <c r="S221" s="16">
        <v>0.230769230769231</v>
      </c>
      <c r="T221" s="16">
        <v>0.25</v>
      </c>
      <c r="U221" s="16">
        <v>0</v>
      </c>
      <c r="V221" s="16"/>
      <c r="W221" s="16">
        <v>0.31531531531531498</v>
      </c>
      <c r="X221" s="16">
        <v>0.135135135135135</v>
      </c>
      <c r="Y221" s="16">
        <v>0.16666666666666699</v>
      </c>
      <c r="Z221" s="16"/>
      <c r="AA221" s="16">
        <v>0.24590163934426201</v>
      </c>
      <c r="AB221" s="16">
        <v>0.3</v>
      </c>
      <c r="AC221" s="16">
        <v>0.32142857142857101</v>
      </c>
      <c r="AD221" s="16">
        <v>0.15151515151515199</v>
      </c>
    </row>
    <row r="222" spans="2:30" x14ac:dyDescent="0.35">
      <c r="B222" t="s">
        <v>201</v>
      </c>
      <c r="C222" s="16">
        <v>0.22099447513812201</v>
      </c>
      <c r="D222" s="16">
        <v>0.224719101123595</v>
      </c>
      <c r="E222" s="16">
        <v>0</v>
      </c>
      <c r="F222" s="16"/>
      <c r="G222" s="16">
        <v>0.33333333333333298</v>
      </c>
      <c r="H222" s="16">
        <v>0.22388059701492499</v>
      </c>
      <c r="I222" s="16">
        <v>0.22972972972972999</v>
      </c>
      <c r="J222" s="16">
        <v>0.18918918918918901</v>
      </c>
      <c r="K222" s="16"/>
      <c r="L222" s="16">
        <v>0.25</v>
      </c>
      <c r="M222" s="16">
        <v>0.4</v>
      </c>
      <c r="N222" s="16">
        <v>0.5</v>
      </c>
      <c r="O222" s="16">
        <v>0.29166666666666702</v>
      </c>
      <c r="P222" s="16">
        <v>0.15</v>
      </c>
      <c r="Q222" s="16"/>
      <c r="R222" s="16">
        <v>0.234375</v>
      </c>
      <c r="S222" s="16">
        <v>0.230769230769231</v>
      </c>
      <c r="T222" s="16">
        <v>0.20833333333333301</v>
      </c>
      <c r="U222" s="16">
        <v>0.2</v>
      </c>
      <c r="V222" s="16"/>
      <c r="W222" s="16">
        <v>0.171171171171171</v>
      </c>
      <c r="X222" s="16">
        <v>0.35135135135135098</v>
      </c>
      <c r="Y222" s="16">
        <v>0.16666666666666699</v>
      </c>
      <c r="Z222" s="16"/>
      <c r="AA222" s="16">
        <v>0.19672131147541</v>
      </c>
      <c r="AB222" s="16">
        <v>0.28000000000000003</v>
      </c>
      <c r="AC222" s="16">
        <v>0.214285714285714</v>
      </c>
      <c r="AD222" s="16">
        <v>0.24242424242424199</v>
      </c>
    </row>
    <row r="223" spans="2:30" x14ac:dyDescent="0.35">
      <c r="B223" t="s">
        <v>202</v>
      </c>
      <c r="C223" s="16">
        <v>0.116022099447514</v>
      </c>
      <c r="D223" s="16">
        <v>0.117977528089888</v>
      </c>
      <c r="E223" s="16">
        <v>0</v>
      </c>
      <c r="F223" s="16"/>
      <c r="G223" s="16">
        <v>0.33333333333333298</v>
      </c>
      <c r="H223" s="16">
        <v>8.9552238805970102E-2</v>
      </c>
      <c r="I223" s="16">
        <v>0.135135135135135</v>
      </c>
      <c r="J223" s="16">
        <v>0.108108108108108</v>
      </c>
      <c r="K223" s="16"/>
      <c r="L223" s="16">
        <v>0.1</v>
      </c>
      <c r="M223" s="16">
        <v>0.2</v>
      </c>
      <c r="N223" s="16">
        <v>0.125</v>
      </c>
      <c r="O223" s="16">
        <v>0.14583333333333301</v>
      </c>
      <c r="P223" s="16">
        <v>0.1</v>
      </c>
      <c r="Q223" s="16"/>
      <c r="R223" s="16">
        <v>0.125</v>
      </c>
      <c r="S223" s="16">
        <v>0.15384615384615399</v>
      </c>
      <c r="T223" s="16">
        <v>4.1666666666666699E-2</v>
      </c>
      <c r="U223" s="16">
        <v>0.2</v>
      </c>
      <c r="V223" s="16"/>
      <c r="W223" s="16">
        <v>0.126126126126126</v>
      </c>
      <c r="X223" s="16">
        <v>0.135135135135135</v>
      </c>
      <c r="Y223" s="16">
        <v>0</v>
      </c>
      <c r="Z223" s="16"/>
      <c r="AA223" s="16">
        <v>0.13114754098360701</v>
      </c>
      <c r="AB223" s="16">
        <v>0.06</v>
      </c>
      <c r="AC223" s="16">
        <v>0.107142857142857</v>
      </c>
      <c r="AD223" s="16">
        <v>0.12121212121212099</v>
      </c>
    </row>
    <row r="224" spans="2:30" x14ac:dyDescent="0.35">
      <c r="B224" t="s">
        <v>203</v>
      </c>
      <c r="C224" s="16">
        <v>4.4198895027624301E-2</v>
      </c>
      <c r="D224" s="16">
        <v>4.49438202247191E-2</v>
      </c>
      <c r="E224" s="16">
        <v>0</v>
      </c>
      <c r="F224" s="16"/>
      <c r="G224" s="16">
        <v>0</v>
      </c>
      <c r="H224" s="16">
        <v>5.9701492537313397E-2</v>
      </c>
      <c r="I224" s="16">
        <v>5.4054054054054099E-2</v>
      </c>
      <c r="J224" s="16">
        <v>0</v>
      </c>
      <c r="K224" s="16"/>
      <c r="L224" s="16">
        <v>0.05</v>
      </c>
      <c r="M224" s="16">
        <v>0</v>
      </c>
      <c r="N224" s="16">
        <v>0</v>
      </c>
      <c r="O224" s="16">
        <v>2.0833333333333301E-2</v>
      </c>
      <c r="P224" s="16">
        <v>0.06</v>
      </c>
      <c r="Q224" s="16"/>
      <c r="R224" s="16">
        <v>3.125E-2</v>
      </c>
      <c r="S224" s="16">
        <v>0.15384615384615399</v>
      </c>
      <c r="T224" s="16">
        <v>8.3333333333333301E-2</v>
      </c>
      <c r="U224" s="16">
        <v>0</v>
      </c>
      <c r="V224" s="16"/>
      <c r="W224" s="16">
        <v>6.3063063063063099E-2</v>
      </c>
      <c r="X224" s="16">
        <v>2.7027027027027001E-2</v>
      </c>
      <c r="Y224" s="16">
        <v>0</v>
      </c>
      <c r="Z224" s="16"/>
      <c r="AA224" s="16">
        <v>6.5573770491803296E-2</v>
      </c>
      <c r="AB224" s="16">
        <v>0</v>
      </c>
      <c r="AC224" s="16">
        <v>7.1428571428571397E-2</v>
      </c>
      <c r="AD224" s="16">
        <v>6.0606060606060601E-2</v>
      </c>
    </row>
    <row r="225" spans="2:30" x14ac:dyDescent="0.35">
      <c r="B225" t="s">
        <v>204</v>
      </c>
      <c r="C225" s="16">
        <v>7.7348066298342497E-2</v>
      </c>
      <c r="D225" s="16">
        <v>7.8651685393258397E-2</v>
      </c>
      <c r="E225" s="16">
        <v>0</v>
      </c>
      <c r="F225" s="16"/>
      <c r="G225" s="16">
        <v>0</v>
      </c>
      <c r="H225" s="16">
        <v>0.134328358208955</v>
      </c>
      <c r="I225" s="16">
        <v>4.0540540540540501E-2</v>
      </c>
      <c r="J225" s="16">
        <v>5.4054054054054099E-2</v>
      </c>
      <c r="K225" s="16"/>
      <c r="L225" s="16">
        <v>0</v>
      </c>
      <c r="M225" s="16">
        <v>0.2</v>
      </c>
      <c r="N225" s="16">
        <v>0</v>
      </c>
      <c r="O225" s="16">
        <v>0.125</v>
      </c>
      <c r="P225" s="16">
        <v>7.0000000000000007E-2</v>
      </c>
      <c r="Q225" s="16"/>
      <c r="R225" s="16">
        <v>7.03125E-2</v>
      </c>
      <c r="S225" s="16">
        <v>0</v>
      </c>
      <c r="T225" s="16">
        <v>0.16666666666666699</v>
      </c>
      <c r="U225" s="16">
        <v>0.2</v>
      </c>
      <c r="V225" s="16"/>
      <c r="W225" s="16">
        <v>6.3063063063063099E-2</v>
      </c>
      <c r="X225" s="16">
        <v>0.108108108108108</v>
      </c>
      <c r="Y225" s="16">
        <v>0.33333333333333298</v>
      </c>
      <c r="Z225" s="16"/>
      <c r="AA225" s="16">
        <v>0.13114754098360701</v>
      </c>
      <c r="AB225" s="16">
        <v>0.02</v>
      </c>
      <c r="AC225" s="16">
        <v>3.5714285714285698E-2</v>
      </c>
      <c r="AD225" s="16">
        <v>0.12121212121212099</v>
      </c>
    </row>
    <row r="226" spans="2:30" x14ac:dyDescent="0.35">
      <c r="B226" t="s">
        <v>64</v>
      </c>
      <c r="C226" s="16">
        <v>9.9447513812154706E-2</v>
      </c>
      <c r="D226" s="16">
        <v>9.5505617977528101E-2</v>
      </c>
      <c r="E226" s="16">
        <v>0</v>
      </c>
      <c r="F226" s="16"/>
      <c r="G226" s="16">
        <v>0.33333333333333298</v>
      </c>
      <c r="H226" s="16">
        <v>0.134328358208955</v>
      </c>
      <c r="I226" s="16">
        <v>9.45945945945946E-2</v>
      </c>
      <c r="J226" s="16">
        <v>2.7027027027027001E-2</v>
      </c>
      <c r="K226" s="16"/>
      <c r="L226" s="16">
        <v>0.2</v>
      </c>
      <c r="M226" s="16">
        <v>0.2</v>
      </c>
      <c r="N226" s="16">
        <v>0</v>
      </c>
      <c r="O226" s="16">
        <v>0.125</v>
      </c>
      <c r="P226" s="16">
        <v>7.0000000000000007E-2</v>
      </c>
      <c r="Q226" s="16"/>
      <c r="R226" s="16">
        <v>7.8125E-2</v>
      </c>
      <c r="S226" s="16">
        <v>7.69230769230769E-2</v>
      </c>
      <c r="T226" s="16">
        <v>0.125</v>
      </c>
      <c r="U226" s="16">
        <v>0.4</v>
      </c>
      <c r="V226" s="16"/>
      <c r="W226" s="16">
        <v>9.00900900900901E-2</v>
      </c>
      <c r="X226" s="16">
        <v>8.1081081081081099E-2</v>
      </c>
      <c r="Y226" s="16">
        <v>0.16666666666666699</v>
      </c>
      <c r="Z226" s="16"/>
      <c r="AA226" s="16">
        <v>4.91803278688525E-2</v>
      </c>
      <c r="AB226" s="16">
        <v>0.12</v>
      </c>
      <c r="AC226" s="16">
        <v>7.1428571428571397E-2</v>
      </c>
      <c r="AD226" s="16">
        <v>0.18181818181818199</v>
      </c>
    </row>
    <row r="227" spans="2:30" x14ac:dyDescent="0.35">
      <c r="B227" t="s">
        <v>205</v>
      </c>
      <c r="C227" s="16">
        <v>0</v>
      </c>
      <c r="D227" s="16">
        <v>0</v>
      </c>
      <c r="E227" s="16">
        <v>0</v>
      </c>
      <c r="F227" s="16"/>
      <c r="G227" s="16">
        <v>0</v>
      </c>
      <c r="H227" s="16">
        <v>0</v>
      </c>
      <c r="I227" s="16">
        <v>0</v>
      </c>
      <c r="J227" s="16">
        <v>0</v>
      </c>
      <c r="K227" s="16"/>
      <c r="L227" s="16">
        <v>0</v>
      </c>
      <c r="M227" s="16">
        <v>0</v>
      </c>
      <c r="N227" s="16">
        <v>0</v>
      </c>
      <c r="O227" s="16">
        <v>0</v>
      </c>
      <c r="P227" s="16">
        <v>0</v>
      </c>
      <c r="Q227" s="16"/>
      <c r="R227" s="16">
        <v>0</v>
      </c>
      <c r="S227" s="16">
        <v>0</v>
      </c>
      <c r="T227" s="16">
        <v>0</v>
      </c>
      <c r="U227" s="16">
        <v>0</v>
      </c>
      <c r="V227" s="16"/>
      <c r="W227" s="16">
        <v>0</v>
      </c>
      <c r="X227" s="16">
        <v>0</v>
      </c>
      <c r="Y227" s="16">
        <v>0</v>
      </c>
      <c r="Z227" s="16"/>
      <c r="AA227" s="16">
        <v>0</v>
      </c>
      <c r="AB227" s="16">
        <v>0</v>
      </c>
      <c r="AC227" s="16">
        <v>0</v>
      </c>
      <c r="AD227" s="16">
        <v>0</v>
      </c>
    </row>
    <row r="228" spans="2:30" x14ac:dyDescent="0.35">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row>
    <row r="229" spans="2:30" x14ac:dyDescent="0.35">
      <c r="B229" s="6" t="s">
        <v>211</v>
      </c>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row>
    <row r="230" spans="2:30" x14ac:dyDescent="0.35">
      <c r="B230" s="23" t="s">
        <v>212</v>
      </c>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row>
    <row r="231" spans="2:30" x14ac:dyDescent="0.35">
      <c r="B231" t="s">
        <v>208</v>
      </c>
      <c r="C231" s="16">
        <v>0.41955835962145099</v>
      </c>
      <c r="D231" s="16">
        <v>0.41967213114754098</v>
      </c>
      <c r="E231" s="16">
        <v>0.66666666666666696</v>
      </c>
      <c r="F231" s="16"/>
      <c r="G231" s="16">
        <v>0.22222222222222199</v>
      </c>
      <c r="H231" s="16">
        <v>0.34615384615384598</v>
      </c>
      <c r="I231" s="16">
        <v>0.56435643564356397</v>
      </c>
      <c r="J231" s="16">
        <v>0.48484848484848497</v>
      </c>
      <c r="K231" s="16"/>
      <c r="L231" s="16">
        <v>0.41935483870967699</v>
      </c>
      <c r="M231" s="16">
        <v>0.4</v>
      </c>
      <c r="N231" s="16">
        <v>0.36538461538461497</v>
      </c>
      <c r="O231" s="16">
        <v>0.476190476190476</v>
      </c>
      <c r="P231" s="16">
        <v>0.33333333333333298</v>
      </c>
      <c r="Q231" s="16"/>
      <c r="R231" s="16">
        <v>0.44525547445255498</v>
      </c>
      <c r="S231" s="16">
        <v>0.26086956521739102</v>
      </c>
      <c r="T231" s="16">
        <v>0.41964285714285698</v>
      </c>
      <c r="U231" s="16">
        <v>0.45945945945945899</v>
      </c>
      <c r="V231" s="16"/>
      <c r="W231" s="16">
        <v>0.41747572815534001</v>
      </c>
      <c r="X231" s="16">
        <v>0.44262295081967201</v>
      </c>
      <c r="Y231" s="16">
        <v>0.70588235294117696</v>
      </c>
      <c r="Z231" s="16"/>
      <c r="AA231" s="16">
        <v>0.40972222222222199</v>
      </c>
      <c r="AB231" s="16">
        <v>0.453125</v>
      </c>
      <c r="AC231" s="16">
        <v>0.35714285714285698</v>
      </c>
      <c r="AD231" s="16">
        <v>0.51063829787234005</v>
      </c>
    </row>
    <row r="232" spans="2:30" x14ac:dyDescent="0.35">
      <c r="B232" t="s">
        <v>209</v>
      </c>
      <c r="C232" s="16">
        <v>0.21766561514195601</v>
      </c>
      <c r="D232" s="16">
        <v>0.22295081967213101</v>
      </c>
      <c r="E232" s="16">
        <v>0</v>
      </c>
      <c r="F232" s="16"/>
      <c r="G232" s="16">
        <v>0.33333333333333298</v>
      </c>
      <c r="H232" s="16">
        <v>0.22435897435897401</v>
      </c>
      <c r="I232" s="16">
        <v>0.16831683168316799</v>
      </c>
      <c r="J232" s="16">
        <v>0.24242424242424199</v>
      </c>
      <c r="K232" s="16"/>
      <c r="L232" s="16">
        <v>0.27419354838709697</v>
      </c>
      <c r="M232" s="16">
        <v>0.21249999999999999</v>
      </c>
      <c r="N232" s="16">
        <v>0.269230769230769</v>
      </c>
      <c r="O232" s="16">
        <v>0.180952380952381</v>
      </c>
      <c r="P232" s="16">
        <v>0.11111111111111099</v>
      </c>
      <c r="Q232" s="16"/>
      <c r="R232" s="16">
        <v>0.18248175182481799</v>
      </c>
      <c r="S232" s="16">
        <v>0.34782608695652201</v>
      </c>
      <c r="T232" s="16">
        <v>0.23214285714285701</v>
      </c>
      <c r="U232" s="16">
        <v>0.18918918918918901</v>
      </c>
      <c r="V232" s="16"/>
      <c r="W232" s="16">
        <v>0.18932038834951501</v>
      </c>
      <c r="X232" s="16">
        <v>0.36065573770491799</v>
      </c>
      <c r="Y232" s="16">
        <v>0.17647058823529399</v>
      </c>
      <c r="Z232" s="16"/>
      <c r="AA232" s="16">
        <v>0.22916666666666699</v>
      </c>
      <c r="AB232" s="16">
        <v>0.203125</v>
      </c>
      <c r="AC232" s="16">
        <v>0.16666666666666699</v>
      </c>
      <c r="AD232" s="16">
        <v>0.25531914893617003</v>
      </c>
    </row>
    <row r="233" spans="2:30" x14ac:dyDescent="0.35">
      <c r="B233" t="s">
        <v>200</v>
      </c>
      <c r="C233" s="16">
        <v>0.110410094637224</v>
      </c>
      <c r="D233" s="16">
        <v>0.114754098360656</v>
      </c>
      <c r="E233" s="16">
        <v>0</v>
      </c>
      <c r="F233" s="16"/>
      <c r="G233" s="16">
        <v>0.11111111111111099</v>
      </c>
      <c r="H233" s="16">
        <v>0.147435897435897</v>
      </c>
      <c r="I233" s="16">
        <v>6.9306930693069299E-2</v>
      </c>
      <c r="J233" s="16">
        <v>6.0606060606060601E-2</v>
      </c>
      <c r="K233" s="16"/>
      <c r="L233" s="16">
        <v>6.4516129032258104E-2</v>
      </c>
      <c r="M233" s="16">
        <v>0.1</v>
      </c>
      <c r="N233" s="16">
        <v>0.17307692307692299</v>
      </c>
      <c r="O233" s="16">
        <v>0.104761904761905</v>
      </c>
      <c r="P233" s="16">
        <v>0.16666666666666699</v>
      </c>
      <c r="Q233" s="16"/>
      <c r="R233" s="16">
        <v>0.13138686131386901</v>
      </c>
      <c r="S233" s="16">
        <v>8.6956521739130405E-2</v>
      </c>
      <c r="T233" s="16">
        <v>0.107142857142857</v>
      </c>
      <c r="U233" s="16">
        <v>8.1081081081081099E-2</v>
      </c>
      <c r="V233" s="16"/>
      <c r="W233" s="16">
        <v>0.13106796116504901</v>
      </c>
      <c r="X233" s="16">
        <v>1.63934426229508E-2</v>
      </c>
      <c r="Y233" s="16">
        <v>0.11764705882352899</v>
      </c>
      <c r="Z233" s="16"/>
      <c r="AA233" s="16">
        <v>0.125</v>
      </c>
      <c r="AB233" s="16">
        <v>7.8125E-2</v>
      </c>
      <c r="AC233" s="16">
        <v>0.119047619047619</v>
      </c>
      <c r="AD233" s="16">
        <v>6.3829787234042507E-2</v>
      </c>
    </row>
    <row r="234" spans="2:30" x14ac:dyDescent="0.35">
      <c r="B234" t="s">
        <v>201</v>
      </c>
      <c r="C234" s="16">
        <v>4.7318611987381701E-2</v>
      </c>
      <c r="D234" s="16">
        <v>3.9344262295081998E-2</v>
      </c>
      <c r="E234" s="16">
        <v>0</v>
      </c>
      <c r="F234" s="16"/>
      <c r="G234" s="16">
        <v>3.7037037037037E-2</v>
      </c>
      <c r="H234" s="16">
        <v>5.1282051282051301E-2</v>
      </c>
      <c r="I234" s="16">
        <v>3.9603960396039598E-2</v>
      </c>
      <c r="J234" s="16">
        <v>6.0606060606060601E-2</v>
      </c>
      <c r="K234" s="16"/>
      <c r="L234" s="16">
        <v>8.0645161290322606E-2</v>
      </c>
      <c r="M234" s="16">
        <v>3.7499999999999999E-2</v>
      </c>
      <c r="N234" s="16">
        <v>3.8461538461538498E-2</v>
      </c>
      <c r="O234" s="16">
        <v>4.7619047619047603E-2</v>
      </c>
      <c r="P234" s="16">
        <v>0</v>
      </c>
      <c r="Q234" s="16"/>
      <c r="R234" s="16">
        <v>2.18978102189781E-2</v>
      </c>
      <c r="S234" s="16">
        <v>8.6956521739130405E-2</v>
      </c>
      <c r="T234" s="16">
        <v>4.4642857142857102E-2</v>
      </c>
      <c r="U234" s="16">
        <v>8.1081081081081099E-2</v>
      </c>
      <c r="V234" s="16"/>
      <c r="W234" s="16">
        <v>6.3106796116504896E-2</v>
      </c>
      <c r="X234" s="16">
        <v>1.63934426229508E-2</v>
      </c>
      <c r="Y234" s="16">
        <v>0</v>
      </c>
      <c r="Z234" s="16"/>
      <c r="AA234" s="16">
        <v>4.8611111111111098E-2</v>
      </c>
      <c r="AB234" s="16">
        <v>7.8125E-2</v>
      </c>
      <c r="AC234" s="16">
        <v>2.3809523809523801E-2</v>
      </c>
      <c r="AD234" s="16">
        <v>4.2553191489361701E-2</v>
      </c>
    </row>
    <row r="235" spans="2:30" x14ac:dyDescent="0.35">
      <c r="B235" t="s">
        <v>202</v>
      </c>
      <c r="C235" s="16">
        <v>4.41640378548896E-2</v>
      </c>
      <c r="D235" s="16">
        <v>3.9344262295081998E-2</v>
      </c>
      <c r="E235" s="16">
        <v>0.33333333333333298</v>
      </c>
      <c r="F235" s="16"/>
      <c r="G235" s="16">
        <v>3.7037037037037E-2</v>
      </c>
      <c r="H235" s="16">
        <v>5.7692307692307702E-2</v>
      </c>
      <c r="I235" s="16">
        <v>3.9603960396039598E-2</v>
      </c>
      <c r="J235" s="16">
        <v>0</v>
      </c>
      <c r="K235" s="16"/>
      <c r="L235" s="16">
        <v>3.2258064516128997E-2</v>
      </c>
      <c r="M235" s="16">
        <v>7.4999999999999997E-2</v>
      </c>
      <c r="N235" s="16">
        <v>1.9230769230769201E-2</v>
      </c>
      <c r="O235" s="16">
        <v>2.8571428571428598E-2</v>
      </c>
      <c r="P235" s="16">
        <v>0.11111111111111099</v>
      </c>
      <c r="Q235" s="16"/>
      <c r="R235" s="16">
        <v>4.3795620437956199E-2</v>
      </c>
      <c r="S235" s="16">
        <v>0</v>
      </c>
      <c r="T235" s="16">
        <v>5.3571428571428603E-2</v>
      </c>
      <c r="U235" s="16">
        <v>5.4054054054054099E-2</v>
      </c>
      <c r="V235" s="16"/>
      <c r="W235" s="16">
        <v>5.8252427184466E-2</v>
      </c>
      <c r="X235" s="16">
        <v>1.63934426229508E-2</v>
      </c>
      <c r="Y235" s="16">
        <v>0</v>
      </c>
      <c r="Z235" s="16"/>
      <c r="AA235" s="16">
        <v>2.7777777777777801E-2</v>
      </c>
      <c r="AB235" s="16">
        <v>4.6875E-2</v>
      </c>
      <c r="AC235" s="16">
        <v>9.5238095238095205E-2</v>
      </c>
      <c r="AD235" s="16">
        <v>2.1276595744680899E-2</v>
      </c>
    </row>
    <row r="236" spans="2:30" x14ac:dyDescent="0.35">
      <c r="B236" t="s">
        <v>210</v>
      </c>
      <c r="C236" s="16">
        <v>8.83280757097792E-2</v>
      </c>
      <c r="D236" s="16">
        <v>9.18032786885246E-2</v>
      </c>
      <c r="E236" s="16">
        <v>0</v>
      </c>
      <c r="F236" s="16"/>
      <c r="G236" s="16">
        <v>0.22222222222222199</v>
      </c>
      <c r="H236" s="16">
        <v>9.6153846153846201E-2</v>
      </c>
      <c r="I236" s="16">
        <v>3.9603960396039598E-2</v>
      </c>
      <c r="J236" s="16">
        <v>9.0909090909090898E-2</v>
      </c>
      <c r="K236" s="16"/>
      <c r="L236" s="16">
        <v>8.0645161290322606E-2</v>
      </c>
      <c r="M236" s="16">
        <v>0.1</v>
      </c>
      <c r="N236" s="16">
        <v>9.6153846153846201E-2</v>
      </c>
      <c r="O236" s="16">
        <v>7.6190476190476197E-2</v>
      </c>
      <c r="P236" s="16">
        <v>0.11111111111111099</v>
      </c>
      <c r="Q236" s="16"/>
      <c r="R236" s="16">
        <v>8.7591240875912399E-2</v>
      </c>
      <c r="S236" s="16">
        <v>4.3478260869565202E-2</v>
      </c>
      <c r="T236" s="16">
        <v>8.9285714285714302E-2</v>
      </c>
      <c r="U236" s="16">
        <v>0.108108108108108</v>
      </c>
      <c r="V236" s="16"/>
      <c r="W236" s="16">
        <v>8.2524271844660199E-2</v>
      </c>
      <c r="X236" s="16">
        <v>8.1967213114754106E-2</v>
      </c>
      <c r="Y236" s="16">
        <v>0</v>
      </c>
      <c r="Z236" s="16"/>
      <c r="AA236" s="16">
        <v>0.104166666666667</v>
      </c>
      <c r="AB236" s="16">
        <v>3.125E-2</v>
      </c>
      <c r="AC236" s="16">
        <v>0.119047619047619</v>
      </c>
      <c r="AD236" s="16">
        <v>8.5106382978723402E-2</v>
      </c>
    </row>
    <row r="237" spans="2:30" x14ac:dyDescent="0.35">
      <c r="B237" t="s">
        <v>64</v>
      </c>
      <c r="C237" s="16">
        <v>7.2555205047318605E-2</v>
      </c>
      <c r="D237" s="16">
        <v>7.2131147540983598E-2</v>
      </c>
      <c r="E237" s="16">
        <v>0</v>
      </c>
      <c r="F237" s="16"/>
      <c r="G237" s="16">
        <v>3.7037037037037E-2</v>
      </c>
      <c r="H237" s="16">
        <v>7.69230769230769E-2</v>
      </c>
      <c r="I237" s="16">
        <v>7.9207920792079195E-2</v>
      </c>
      <c r="J237" s="16">
        <v>6.0606060606060601E-2</v>
      </c>
      <c r="K237" s="16"/>
      <c r="L237" s="16">
        <v>4.8387096774193498E-2</v>
      </c>
      <c r="M237" s="16">
        <v>7.4999999999999997E-2</v>
      </c>
      <c r="N237" s="16">
        <v>3.8461538461538498E-2</v>
      </c>
      <c r="O237" s="16">
        <v>8.5714285714285701E-2</v>
      </c>
      <c r="P237" s="16">
        <v>0.16666666666666699</v>
      </c>
      <c r="Q237" s="16"/>
      <c r="R237" s="16">
        <v>8.7591240875912399E-2</v>
      </c>
      <c r="S237" s="16">
        <v>0.173913043478261</v>
      </c>
      <c r="T237" s="16">
        <v>5.3571428571428603E-2</v>
      </c>
      <c r="U237" s="16">
        <v>2.7027027027027001E-2</v>
      </c>
      <c r="V237" s="16"/>
      <c r="W237" s="16">
        <v>5.8252427184466E-2</v>
      </c>
      <c r="X237" s="16">
        <v>6.5573770491803296E-2</v>
      </c>
      <c r="Y237" s="16">
        <v>0</v>
      </c>
      <c r="Z237" s="16"/>
      <c r="AA237" s="16">
        <v>5.5555555555555601E-2</v>
      </c>
      <c r="AB237" s="16">
        <v>0.109375</v>
      </c>
      <c r="AC237" s="16">
        <v>0.119047619047619</v>
      </c>
      <c r="AD237" s="16">
        <v>2.1276595744680899E-2</v>
      </c>
    </row>
    <row r="238" spans="2:30" x14ac:dyDescent="0.35">
      <c r="B238" t="s">
        <v>205</v>
      </c>
      <c r="C238" s="16">
        <v>0</v>
      </c>
      <c r="D238" s="16">
        <v>0</v>
      </c>
      <c r="E238" s="16">
        <v>0</v>
      </c>
      <c r="F238" s="16"/>
      <c r="G238" s="16">
        <v>0</v>
      </c>
      <c r="H238" s="16">
        <v>0</v>
      </c>
      <c r="I238" s="16">
        <v>0</v>
      </c>
      <c r="J238" s="16">
        <v>0</v>
      </c>
      <c r="K238" s="16"/>
      <c r="L238" s="16">
        <v>0</v>
      </c>
      <c r="M238" s="16">
        <v>0</v>
      </c>
      <c r="N238" s="16">
        <v>0</v>
      </c>
      <c r="O238" s="16">
        <v>0</v>
      </c>
      <c r="P238" s="16">
        <v>0</v>
      </c>
      <c r="Q238" s="16"/>
      <c r="R238" s="16">
        <v>0</v>
      </c>
      <c r="S238" s="16">
        <v>0</v>
      </c>
      <c r="T238" s="16">
        <v>0</v>
      </c>
      <c r="U238" s="16">
        <v>0</v>
      </c>
      <c r="V238" s="16"/>
      <c r="W238" s="16">
        <v>0</v>
      </c>
      <c r="X238" s="16">
        <v>0</v>
      </c>
      <c r="Y238" s="16">
        <v>0</v>
      </c>
      <c r="Z238" s="16"/>
      <c r="AA238" s="16">
        <v>0</v>
      </c>
      <c r="AB238" s="16">
        <v>0</v>
      </c>
      <c r="AC238" s="16">
        <v>0</v>
      </c>
      <c r="AD238" s="16">
        <v>0</v>
      </c>
    </row>
    <row r="239" spans="2:30" x14ac:dyDescent="0.35">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row>
    <row r="240" spans="2:30" x14ac:dyDescent="0.35">
      <c r="B240" s="6" t="s">
        <v>217</v>
      </c>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row>
    <row r="241" spans="2:30" x14ac:dyDescent="0.35">
      <c r="B241" s="23" t="s">
        <v>218</v>
      </c>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row>
    <row r="242" spans="2:30" x14ac:dyDescent="0.35">
      <c r="B242" t="s">
        <v>142</v>
      </c>
      <c r="C242" s="16">
        <v>0.21285140562249</v>
      </c>
      <c r="D242" s="16">
        <v>0.21325051759834401</v>
      </c>
      <c r="E242" s="16">
        <v>0.25</v>
      </c>
      <c r="F242" s="16"/>
      <c r="G242" s="16">
        <v>0.233333333333333</v>
      </c>
      <c r="H242" s="16">
        <v>0.25560538116591902</v>
      </c>
      <c r="I242" s="16">
        <v>0.19428571428571401</v>
      </c>
      <c r="J242" s="16">
        <v>0.114285714285714</v>
      </c>
      <c r="K242" s="16"/>
      <c r="L242" s="16">
        <v>0.353658536585366</v>
      </c>
      <c r="M242" s="16">
        <v>0.28235294117647097</v>
      </c>
      <c r="N242" s="16">
        <v>0.21666666666666701</v>
      </c>
      <c r="O242" s="16">
        <v>0.15686274509803899</v>
      </c>
      <c r="P242" s="16">
        <v>0.13559322033898299</v>
      </c>
      <c r="Q242" s="16"/>
      <c r="R242" s="16">
        <v>0.2</v>
      </c>
      <c r="S242" s="16">
        <v>0.22222222222222199</v>
      </c>
      <c r="T242" s="16">
        <v>0.220588235294118</v>
      </c>
      <c r="U242" s="16">
        <v>0.26190476190476197</v>
      </c>
      <c r="V242" s="16"/>
      <c r="W242" s="16">
        <v>0.23343848580441601</v>
      </c>
      <c r="X242" s="16">
        <v>0.20408163265306101</v>
      </c>
      <c r="Y242" s="16">
        <v>0.173913043478261</v>
      </c>
      <c r="Z242" s="16"/>
      <c r="AA242" s="16">
        <v>0.24390243902438999</v>
      </c>
      <c r="AB242" s="16">
        <v>0.22807017543859601</v>
      </c>
      <c r="AC242" s="16">
        <v>0.157142857142857</v>
      </c>
      <c r="AD242" s="16">
        <v>0.1875</v>
      </c>
    </row>
    <row r="243" spans="2:30" x14ac:dyDescent="0.35">
      <c r="B243" t="s">
        <v>213</v>
      </c>
      <c r="C243" s="16">
        <v>0.31927710843373502</v>
      </c>
      <c r="D243" s="16">
        <v>0.32091097308488598</v>
      </c>
      <c r="E243" s="16">
        <v>0.25</v>
      </c>
      <c r="F243" s="16"/>
      <c r="G243" s="16">
        <v>0.266666666666667</v>
      </c>
      <c r="H243" s="16">
        <v>0.31390134529148001</v>
      </c>
      <c r="I243" s="16">
        <v>0.29142857142857098</v>
      </c>
      <c r="J243" s="16">
        <v>0.42857142857142899</v>
      </c>
      <c r="K243" s="16"/>
      <c r="L243" s="16">
        <v>0.26829268292682901</v>
      </c>
      <c r="M243" s="16">
        <v>0.317647058823529</v>
      </c>
      <c r="N243" s="16">
        <v>0.36666666666666697</v>
      </c>
      <c r="O243" s="16">
        <v>0.26143790849673199</v>
      </c>
      <c r="P243" s="16">
        <v>0.40677966101694901</v>
      </c>
      <c r="Q243" s="16"/>
      <c r="R243" s="16">
        <v>0.30188679245283001</v>
      </c>
      <c r="S243" s="16">
        <v>0.30555555555555602</v>
      </c>
      <c r="T243" s="16">
        <v>0.34558823529411797</v>
      </c>
      <c r="U243" s="16">
        <v>0.33333333333333298</v>
      </c>
      <c r="V243" s="16"/>
      <c r="W243" s="16">
        <v>0.32807570977917999</v>
      </c>
      <c r="X243" s="16">
        <v>0.28571428571428598</v>
      </c>
      <c r="Y243" s="16">
        <v>0.39130434782608697</v>
      </c>
      <c r="Z243" s="16"/>
      <c r="AA243" s="16">
        <v>0.29756097560975597</v>
      </c>
      <c r="AB243" s="16">
        <v>0.33333333333333298</v>
      </c>
      <c r="AC243" s="16">
        <v>0.22857142857142901</v>
      </c>
      <c r="AD243" s="16">
        <v>0.41249999999999998</v>
      </c>
    </row>
    <row r="244" spans="2:30" x14ac:dyDescent="0.35">
      <c r="B244" t="s">
        <v>144</v>
      </c>
      <c r="C244" s="16">
        <v>0.238955823293173</v>
      </c>
      <c r="D244" s="16">
        <v>0.238095238095238</v>
      </c>
      <c r="E244" s="16">
        <v>0.5</v>
      </c>
      <c r="F244" s="16"/>
      <c r="G244" s="16">
        <v>0.3</v>
      </c>
      <c r="H244" s="16">
        <v>0.19730941704035901</v>
      </c>
      <c r="I244" s="16">
        <v>0.24</v>
      </c>
      <c r="J244" s="16">
        <v>0.34285714285714303</v>
      </c>
      <c r="K244" s="16"/>
      <c r="L244" s="16">
        <v>0.18292682926829301</v>
      </c>
      <c r="M244" s="16">
        <v>0.21176470588235299</v>
      </c>
      <c r="N244" s="16">
        <v>0.233333333333333</v>
      </c>
      <c r="O244" s="16">
        <v>0.26143790849673199</v>
      </c>
      <c r="P244" s="16">
        <v>0.27118644067796599</v>
      </c>
      <c r="Q244" s="16"/>
      <c r="R244" s="16">
        <v>0.252830188679245</v>
      </c>
      <c r="S244" s="16">
        <v>0.25</v>
      </c>
      <c r="T244" s="16">
        <v>0.20588235294117599</v>
      </c>
      <c r="U244" s="16">
        <v>0.28571428571428598</v>
      </c>
      <c r="V244" s="16"/>
      <c r="W244" s="16">
        <v>0.230283911671924</v>
      </c>
      <c r="X244" s="16">
        <v>0.28571428571428598</v>
      </c>
      <c r="Y244" s="16">
        <v>0.173913043478261</v>
      </c>
      <c r="Z244" s="16"/>
      <c r="AA244" s="16">
        <v>0.23902439024390201</v>
      </c>
      <c r="AB244" s="16">
        <v>0.24561403508771901</v>
      </c>
      <c r="AC244" s="16">
        <v>0.314285714285714</v>
      </c>
      <c r="AD244" s="16">
        <v>0.16250000000000001</v>
      </c>
    </row>
    <row r="245" spans="2:30" x14ac:dyDescent="0.35">
      <c r="B245" t="s">
        <v>214</v>
      </c>
      <c r="C245" s="16">
        <v>0.130522088353414</v>
      </c>
      <c r="D245" s="16">
        <v>0.12836438923395399</v>
      </c>
      <c r="E245" s="16">
        <v>0</v>
      </c>
      <c r="F245" s="16"/>
      <c r="G245" s="16">
        <v>0</v>
      </c>
      <c r="H245" s="16">
        <v>0.134529147982063</v>
      </c>
      <c r="I245" s="16">
        <v>0.16</v>
      </c>
      <c r="J245" s="16">
        <v>0.1</v>
      </c>
      <c r="K245" s="16"/>
      <c r="L245" s="16">
        <v>7.3170731707317097E-2</v>
      </c>
      <c r="M245" s="16">
        <v>9.41176470588235E-2</v>
      </c>
      <c r="N245" s="16">
        <v>0.116666666666667</v>
      </c>
      <c r="O245" s="16">
        <v>0.21568627450980399</v>
      </c>
      <c r="P245" s="16">
        <v>9.3220338983050793E-2</v>
      </c>
      <c r="Q245" s="16"/>
      <c r="R245" s="16">
        <v>0.13207547169811301</v>
      </c>
      <c r="S245" s="16">
        <v>0.16666666666666699</v>
      </c>
      <c r="T245" s="16">
        <v>0.13235294117647101</v>
      </c>
      <c r="U245" s="16">
        <v>9.5238095238095205E-2</v>
      </c>
      <c r="V245" s="16"/>
      <c r="W245" s="16">
        <v>0.1198738170347</v>
      </c>
      <c r="X245" s="16">
        <v>0.15306122448979601</v>
      </c>
      <c r="Y245" s="16">
        <v>0.217391304347826</v>
      </c>
      <c r="Z245" s="16"/>
      <c r="AA245" s="16">
        <v>0.12682926829268301</v>
      </c>
      <c r="AB245" s="16">
        <v>0.13157894736842099</v>
      </c>
      <c r="AC245" s="16">
        <v>0.17142857142857101</v>
      </c>
      <c r="AD245" s="16">
        <v>0.1125</v>
      </c>
    </row>
    <row r="246" spans="2:30" x14ac:dyDescent="0.35">
      <c r="B246" t="s">
        <v>152</v>
      </c>
      <c r="C246" s="16">
        <v>6.82730923694779E-2</v>
      </c>
      <c r="D246" s="16">
        <v>7.0393374741200804E-2</v>
      </c>
      <c r="E246" s="16">
        <v>0</v>
      </c>
      <c r="F246" s="16"/>
      <c r="G246" s="16">
        <v>0.133333333333333</v>
      </c>
      <c r="H246" s="16">
        <v>7.1748878923766801E-2</v>
      </c>
      <c r="I246" s="16">
        <v>7.4285714285714302E-2</v>
      </c>
      <c r="J246" s="16">
        <v>1.4285714285714299E-2</v>
      </c>
      <c r="K246" s="16"/>
      <c r="L246" s="16">
        <v>8.5365853658536606E-2</v>
      </c>
      <c r="M246" s="16">
        <v>7.0588235294117604E-2</v>
      </c>
      <c r="N246" s="16">
        <v>6.6666666666666693E-2</v>
      </c>
      <c r="O246" s="16">
        <v>7.1895424836601302E-2</v>
      </c>
      <c r="P246" s="16">
        <v>5.0847457627118599E-2</v>
      </c>
      <c r="Q246" s="16"/>
      <c r="R246" s="16">
        <v>9.0566037735849106E-2</v>
      </c>
      <c r="S246" s="16">
        <v>5.5555555555555601E-2</v>
      </c>
      <c r="T246" s="16">
        <v>4.4117647058823498E-2</v>
      </c>
      <c r="U246" s="16">
        <v>2.3809523809523801E-2</v>
      </c>
      <c r="V246" s="16"/>
      <c r="W246" s="16">
        <v>5.9936908517350201E-2</v>
      </c>
      <c r="X246" s="16">
        <v>5.10204081632653E-2</v>
      </c>
      <c r="Y246" s="16">
        <v>4.3478260869565202E-2</v>
      </c>
      <c r="Z246" s="16"/>
      <c r="AA246" s="16">
        <v>6.8292682926829301E-2</v>
      </c>
      <c r="AB246" s="16">
        <v>3.5087719298245598E-2</v>
      </c>
      <c r="AC246" s="16">
        <v>8.5714285714285701E-2</v>
      </c>
      <c r="AD246" s="16">
        <v>8.7499999999999994E-2</v>
      </c>
    </row>
    <row r="247" spans="2:30" x14ac:dyDescent="0.35">
      <c r="B247" t="s">
        <v>64</v>
      </c>
      <c r="C247" s="16">
        <v>3.0120481927710802E-2</v>
      </c>
      <c r="D247" s="16">
        <v>2.8985507246376802E-2</v>
      </c>
      <c r="E247" s="16">
        <v>0</v>
      </c>
      <c r="F247" s="16"/>
      <c r="G247" s="16">
        <v>6.6666666666666693E-2</v>
      </c>
      <c r="H247" s="16">
        <v>2.6905829596412599E-2</v>
      </c>
      <c r="I247" s="16">
        <v>0.04</v>
      </c>
      <c r="J247" s="16">
        <v>0</v>
      </c>
      <c r="K247" s="16"/>
      <c r="L247" s="16">
        <v>3.65853658536585E-2</v>
      </c>
      <c r="M247" s="16">
        <v>2.3529411764705899E-2</v>
      </c>
      <c r="N247" s="16">
        <v>0</v>
      </c>
      <c r="O247" s="16">
        <v>3.2679738562091498E-2</v>
      </c>
      <c r="P247" s="16">
        <v>4.2372881355932202E-2</v>
      </c>
      <c r="Q247" s="16"/>
      <c r="R247" s="16">
        <v>2.2641509433962301E-2</v>
      </c>
      <c r="S247" s="16">
        <v>0</v>
      </c>
      <c r="T247" s="16">
        <v>5.1470588235294101E-2</v>
      </c>
      <c r="U247" s="16">
        <v>0</v>
      </c>
      <c r="V247" s="16"/>
      <c r="W247" s="16">
        <v>2.8391167192429002E-2</v>
      </c>
      <c r="X247" s="16">
        <v>2.04081632653061E-2</v>
      </c>
      <c r="Y247" s="16">
        <v>0</v>
      </c>
      <c r="Z247" s="16"/>
      <c r="AA247" s="16">
        <v>2.4390243902439001E-2</v>
      </c>
      <c r="AB247" s="16">
        <v>2.6315789473684199E-2</v>
      </c>
      <c r="AC247" s="16">
        <v>4.2857142857142899E-2</v>
      </c>
      <c r="AD247" s="16">
        <v>3.7499999999999999E-2</v>
      </c>
    </row>
    <row r="248" spans="2:30" x14ac:dyDescent="0.35">
      <c r="B248" t="s">
        <v>215</v>
      </c>
      <c r="C248" s="16">
        <v>0</v>
      </c>
      <c r="D248" s="16">
        <v>0</v>
      </c>
      <c r="E248" s="16">
        <v>0</v>
      </c>
      <c r="F248" s="16"/>
      <c r="G248" s="16">
        <v>0</v>
      </c>
      <c r="H248" s="16">
        <v>0</v>
      </c>
      <c r="I248" s="16">
        <v>0</v>
      </c>
      <c r="J248" s="16">
        <v>0</v>
      </c>
      <c r="K248" s="16"/>
      <c r="L248" s="16">
        <v>0</v>
      </c>
      <c r="M248" s="16">
        <v>0</v>
      </c>
      <c r="N248" s="16">
        <v>0</v>
      </c>
      <c r="O248" s="16">
        <v>0</v>
      </c>
      <c r="P248" s="16">
        <v>0</v>
      </c>
      <c r="Q248" s="16"/>
      <c r="R248" s="16">
        <v>0</v>
      </c>
      <c r="S248" s="16">
        <v>0</v>
      </c>
      <c r="T248" s="16">
        <v>0</v>
      </c>
      <c r="U248" s="16">
        <v>0</v>
      </c>
      <c r="V248" s="16"/>
      <c r="W248" s="16">
        <v>0</v>
      </c>
      <c r="X248" s="16">
        <v>0</v>
      </c>
      <c r="Y248" s="16">
        <v>0</v>
      </c>
      <c r="Z248" s="16"/>
      <c r="AA248" s="16">
        <v>0</v>
      </c>
      <c r="AB248" s="16">
        <v>0</v>
      </c>
      <c r="AC248" s="16">
        <v>0</v>
      </c>
      <c r="AD248" s="16">
        <v>0</v>
      </c>
    </row>
    <row r="249" spans="2:30" x14ac:dyDescent="0.35">
      <c r="B249" t="s">
        <v>216</v>
      </c>
      <c r="C249" s="16">
        <v>0</v>
      </c>
      <c r="D249" s="16">
        <v>0</v>
      </c>
      <c r="E249" s="16">
        <v>0</v>
      </c>
      <c r="F249" s="16"/>
      <c r="G249" s="16">
        <v>0</v>
      </c>
      <c r="H249" s="16">
        <v>0</v>
      </c>
      <c r="I249" s="16">
        <v>0</v>
      </c>
      <c r="J249" s="16">
        <v>0</v>
      </c>
      <c r="K249" s="16"/>
      <c r="L249" s="16">
        <v>0</v>
      </c>
      <c r="M249" s="16">
        <v>0</v>
      </c>
      <c r="N249" s="16">
        <v>0</v>
      </c>
      <c r="O249" s="16">
        <v>0</v>
      </c>
      <c r="P249" s="16">
        <v>0</v>
      </c>
      <c r="Q249" s="16"/>
      <c r="R249" s="16">
        <v>0</v>
      </c>
      <c r="S249" s="16">
        <v>0</v>
      </c>
      <c r="T249" s="16">
        <v>0</v>
      </c>
      <c r="U249" s="16">
        <v>0</v>
      </c>
      <c r="V249" s="16"/>
      <c r="W249" s="16">
        <v>0</v>
      </c>
      <c r="X249" s="16">
        <v>0</v>
      </c>
      <c r="Y249" s="16">
        <v>0</v>
      </c>
      <c r="Z249" s="16"/>
      <c r="AA249" s="16">
        <v>0</v>
      </c>
      <c r="AB249" s="16">
        <v>0</v>
      </c>
      <c r="AC249" s="16">
        <v>0</v>
      </c>
      <c r="AD249" s="16">
        <v>0</v>
      </c>
    </row>
    <row r="250" spans="2:30" x14ac:dyDescent="0.35">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row>
    <row r="251" spans="2:30" x14ac:dyDescent="0.35">
      <c r="B251" s="6" t="s">
        <v>223</v>
      </c>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row>
    <row r="252" spans="2:30" x14ac:dyDescent="0.35">
      <c r="B252" s="23" t="s">
        <v>218</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row>
    <row r="253" spans="2:30" x14ac:dyDescent="0.35">
      <c r="B253" t="s">
        <v>219</v>
      </c>
      <c r="C253" s="16">
        <v>1.8072289156626498E-2</v>
      </c>
      <c r="D253" s="16">
        <v>1.8633540372670801E-2</v>
      </c>
      <c r="E253" s="16">
        <v>0</v>
      </c>
      <c r="F253" s="16"/>
      <c r="G253" s="16">
        <v>3.3333333333333298E-2</v>
      </c>
      <c r="H253" s="16">
        <v>2.6905829596412599E-2</v>
      </c>
      <c r="I253" s="16">
        <v>5.7142857142857099E-3</v>
      </c>
      <c r="J253" s="16">
        <v>1.4285714285714299E-2</v>
      </c>
      <c r="K253" s="16"/>
      <c r="L253" s="16">
        <v>1.21951219512195E-2</v>
      </c>
      <c r="M253" s="16">
        <v>1.1764705882352899E-2</v>
      </c>
      <c r="N253" s="16">
        <v>0.05</v>
      </c>
      <c r="O253" s="16">
        <v>1.30718954248366E-2</v>
      </c>
      <c r="P253" s="16">
        <v>1.6949152542372899E-2</v>
      </c>
      <c r="Q253" s="16"/>
      <c r="R253" s="16">
        <v>2.6415094339622601E-2</v>
      </c>
      <c r="S253" s="16">
        <v>0</v>
      </c>
      <c r="T253" s="16">
        <v>7.3529411764705899E-3</v>
      </c>
      <c r="U253" s="16">
        <v>0</v>
      </c>
      <c r="V253" s="16"/>
      <c r="W253" s="16">
        <v>2.8391167192429002E-2</v>
      </c>
      <c r="X253" s="16">
        <v>0</v>
      </c>
      <c r="Y253" s="16">
        <v>0</v>
      </c>
      <c r="Z253" s="16"/>
      <c r="AA253" s="16">
        <v>2.92682926829268E-2</v>
      </c>
      <c r="AB253" s="16">
        <v>0</v>
      </c>
      <c r="AC253" s="16">
        <v>1.4285714285714299E-2</v>
      </c>
      <c r="AD253" s="16">
        <v>1.2500000000000001E-2</v>
      </c>
    </row>
    <row r="254" spans="2:30" x14ac:dyDescent="0.35">
      <c r="B254" t="s">
        <v>220</v>
      </c>
      <c r="C254" s="16">
        <v>3.8152610441767099E-2</v>
      </c>
      <c r="D254" s="16">
        <v>3.9337474120082802E-2</v>
      </c>
      <c r="E254" s="16">
        <v>0</v>
      </c>
      <c r="F254" s="16"/>
      <c r="G254" s="16">
        <v>0.1</v>
      </c>
      <c r="H254" s="16">
        <v>3.5874439461883401E-2</v>
      </c>
      <c r="I254" s="16">
        <v>0.04</v>
      </c>
      <c r="J254" s="16">
        <v>1.4285714285714299E-2</v>
      </c>
      <c r="K254" s="16"/>
      <c r="L254" s="16">
        <v>6.0975609756097601E-2</v>
      </c>
      <c r="M254" s="16">
        <v>1.1764705882352899E-2</v>
      </c>
      <c r="N254" s="16">
        <v>8.3333333333333301E-2</v>
      </c>
      <c r="O254" s="16">
        <v>1.9607843137254902E-2</v>
      </c>
      <c r="P254" s="16">
        <v>4.2372881355932202E-2</v>
      </c>
      <c r="Q254" s="16"/>
      <c r="R254" s="16">
        <v>4.5283018867924497E-2</v>
      </c>
      <c r="S254" s="16">
        <v>0</v>
      </c>
      <c r="T254" s="16">
        <v>4.4117647058823498E-2</v>
      </c>
      <c r="U254" s="16">
        <v>0</v>
      </c>
      <c r="V254" s="16"/>
      <c r="W254" s="16">
        <v>4.1009463722397499E-2</v>
      </c>
      <c r="X254" s="16">
        <v>6.1224489795918401E-2</v>
      </c>
      <c r="Y254" s="16">
        <v>0</v>
      </c>
      <c r="Z254" s="16"/>
      <c r="AA254" s="16">
        <v>2.92682926829268E-2</v>
      </c>
      <c r="AB254" s="16">
        <v>1.7543859649122799E-2</v>
      </c>
      <c r="AC254" s="16">
        <v>5.7142857142857099E-2</v>
      </c>
      <c r="AD254" s="16">
        <v>7.4999999999999997E-2</v>
      </c>
    </row>
    <row r="255" spans="2:30" x14ac:dyDescent="0.35">
      <c r="B255" t="s">
        <v>213</v>
      </c>
      <c r="C255" s="16">
        <v>9.0361445783132502E-2</v>
      </c>
      <c r="D255" s="16">
        <v>8.9026915113871605E-2</v>
      </c>
      <c r="E255" s="16">
        <v>0</v>
      </c>
      <c r="F255" s="16"/>
      <c r="G255" s="16">
        <v>0.16666666666666699</v>
      </c>
      <c r="H255" s="16">
        <v>9.8654708520179393E-2</v>
      </c>
      <c r="I255" s="16">
        <v>7.4285714285714302E-2</v>
      </c>
      <c r="J255" s="16">
        <v>7.1428571428571397E-2</v>
      </c>
      <c r="K255" s="16"/>
      <c r="L255" s="16">
        <v>0.12195121951219499</v>
      </c>
      <c r="M255" s="16">
        <v>5.8823529411764698E-2</v>
      </c>
      <c r="N255" s="16">
        <v>6.6666666666666693E-2</v>
      </c>
      <c r="O255" s="16">
        <v>0.10457516339869299</v>
      </c>
      <c r="P255" s="16">
        <v>8.4745762711864403E-2</v>
      </c>
      <c r="Q255" s="16"/>
      <c r="R255" s="16">
        <v>8.6792452830188702E-2</v>
      </c>
      <c r="S255" s="16">
        <v>8.3333333333333301E-2</v>
      </c>
      <c r="T255" s="16">
        <v>8.8235294117647106E-2</v>
      </c>
      <c r="U255" s="16">
        <v>0.119047619047619</v>
      </c>
      <c r="V255" s="16"/>
      <c r="W255" s="16">
        <v>8.83280757097792E-2</v>
      </c>
      <c r="X255" s="16">
        <v>0.102040816326531</v>
      </c>
      <c r="Y255" s="16">
        <v>4.3478260869565202E-2</v>
      </c>
      <c r="Z255" s="16"/>
      <c r="AA255" s="16">
        <v>0.107317073170732</v>
      </c>
      <c r="AB255" s="16">
        <v>9.6491228070175405E-2</v>
      </c>
      <c r="AC255" s="16">
        <v>7.1428571428571397E-2</v>
      </c>
      <c r="AD255" s="16">
        <v>6.25E-2</v>
      </c>
    </row>
    <row r="256" spans="2:30" x14ac:dyDescent="0.35">
      <c r="B256" t="s">
        <v>144</v>
      </c>
      <c r="C256" s="16">
        <v>0.116465863453815</v>
      </c>
      <c r="D256" s="16">
        <v>0.118012422360248</v>
      </c>
      <c r="E256" s="16">
        <v>0</v>
      </c>
      <c r="F256" s="16"/>
      <c r="G256" s="16">
        <v>0.133333333333333</v>
      </c>
      <c r="H256" s="16">
        <v>8.5201793721973104E-2</v>
      </c>
      <c r="I256" s="16">
        <v>0.14285714285714299</v>
      </c>
      <c r="J256" s="16">
        <v>0.14285714285714299</v>
      </c>
      <c r="K256" s="16"/>
      <c r="L256" s="16">
        <v>0.15853658536585399</v>
      </c>
      <c r="M256" s="16">
        <v>0.16470588235294101</v>
      </c>
      <c r="N256" s="16">
        <v>1.6666666666666701E-2</v>
      </c>
      <c r="O256" s="16">
        <v>8.4967320261437898E-2</v>
      </c>
      <c r="P256" s="16">
        <v>0.144067796610169</v>
      </c>
      <c r="Q256" s="16"/>
      <c r="R256" s="16">
        <v>0.12452830188679199</v>
      </c>
      <c r="S256" s="16">
        <v>0.11111111111111099</v>
      </c>
      <c r="T256" s="16">
        <v>7.3529411764705899E-2</v>
      </c>
      <c r="U256" s="16">
        <v>0.14285714285714299</v>
      </c>
      <c r="V256" s="16"/>
      <c r="W256" s="16">
        <v>0.12933753943217699</v>
      </c>
      <c r="X256" s="16">
        <v>0.122448979591837</v>
      </c>
      <c r="Y256" s="16">
        <v>4.3478260869565202E-2</v>
      </c>
      <c r="Z256" s="16"/>
      <c r="AA256" s="16">
        <v>9.7560975609756101E-2</v>
      </c>
      <c r="AB256" s="16">
        <v>0.140350877192982</v>
      </c>
      <c r="AC256" s="16">
        <v>0.157142857142857</v>
      </c>
      <c r="AD256" s="16">
        <v>6.25E-2</v>
      </c>
    </row>
    <row r="257" spans="2:30" x14ac:dyDescent="0.35">
      <c r="B257" t="s">
        <v>145</v>
      </c>
      <c r="C257" s="16">
        <v>0.14859437751004001</v>
      </c>
      <c r="D257" s="16">
        <v>0.153209109730849</v>
      </c>
      <c r="E257" s="16">
        <v>0</v>
      </c>
      <c r="F257" s="16"/>
      <c r="G257" s="16">
        <v>0.133333333333333</v>
      </c>
      <c r="H257" s="16">
        <v>0.14349775784753399</v>
      </c>
      <c r="I257" s="16">
        <v>0.154285714285714</v>
      </c>
      <c r="J257" s="16">
        <v>0.157142857142857</v>
      </c>
      <c r="K257" s="16"/>
      <c r="L257" s="16">
        <v>8.5365853658536606E-2</v>
      </c>
      <c r="M257" s="16">
        <v>0.152941176470588</v>
      </c>
      <c r="N257" s="16">
        <v>0.233333333333333</v>
      </c>
      <c r="O257" s="16">
        <v>0.15032679738562099</v>
      </c>
      <c r="P257" s="16">
        <v>0.144067796610169</v>
      </c>
      <c r="Q257" s="16"/>
      <c r="R257" s="16">
        <v>0.17358490566037699</v>
      </c>
      <c r="S257" s="16">
        <v>0.194444444444444</v>
      </c>
      <c r="T257" s="16">
        <v>0.110294117647059</v>
      </c>
      <c r="U257" s="16">
        <v>7.1428571428571397E-2</v>
      </c>
      <c r="V257" s="16"/>
      <c r="W257" s="16">
        <v>0.173501577287066</v>
      </c>
      <c r="X257" s="16">
        <v>0.102040816326531</v>
      </c>
      <c r="Y257" s="16">
        <v>8.6956521739130405E-2</v>
      </c>
      <c r="Z257" s="16"/>
      <c r="AA257" s="16">
        <v>0.151219512195122</v>
      </c>
      <c r="AB257" s="16">
        <v>0.140350877192982</v>
      </c>
      <c r="AC257" s="16">
        <v>0.14285714285714299</v>
      </c>
      <c r="AD257" s="16">
        <v>0.1875</v>
      </c>
    </row>
    <row r="258" spans="2:30" x14ac:dyDescent="0.35">
      <c r="B258" t="s">
        <v>221</v>
      </c>
      <c r="C258" s="16">
        <v>0.54216867469879504</v>
      </c>
      <c r="D258" s="16">
        <v>0.53623188405797095</v>
      </c>
      <c r="E258" s="16">
        <v>1</v>
      </c>
      <c r="F258" s="16"/>
      <c r="G258" s="16">
        <v>0.36666666666666697</v>
      </c>
      <c r="H258" s="16">
        <v>0.56502242152466398</v>
      </c>
      <c r="I258" s="16">
        <v>0.53714285714285703</v>
      </c>
      <c r="J258" s="16">
        <v>0.55714285714285705</v>
      </c>
      <c r="K258" s="16"/>
      <c r="L258" s="16">
        <v>0.51219512195121997</v>
      </c>
      <c r="M258" s="16">
        <v>0.55294117647058805</v>
      </c>
      <c r="N258" s="16">
        <v>0.5</v>
      </c>
      <c r="O258" s="16">
        <v>0.59477124183006502</v>
      </c>
      <c r="P258" s="16">
        <v>0.50847457627118597</v>
      </c>
      <c r="Q258" s="16"/>
      <c r="R258" s="16">
        <v>0.490566037735849</v>
      </c>
      <c r="S258" s="16">
        <v>0.61111111111111105</v>
      </c>
      <c r="T258" s="16">
        <v>0.61029411764705899</v>
      </c>
      <c r="U258" s="16">
        <v>0.66666666666666696</v>
      </c>
      <c r="V258" s="16"/>
      <c r="W258" s="16">
        <v>0.49842271293375401</v>
      </c>
      <c r="X258" s="16">
        <v>0.58163265306122403</v>
      </c>
      <c r="Y258" s="16">
        <v>0.82608695652173902</v>
      </c>
      <c r="Z258" s="16"/>
      <c r="AA258" s="16">
        <v>0.54634146341463397</v>
      </c>
      <c r="AB258" s="16">
        <v>0.57894736842105299</v>
      </c>
      <c r="AC258" s="16">
        <v>0.47142857142857097</v>
      </c>
      <c r="AD258" s="16">
        <v>0.52500000000000002</v>
      </c>
    </row>
    <row r="259" spans="2:30" x14ac:dyDescent="0.35">
      <c r="B259" t="s">
        <v>64</v>
      </c>
      <c r="C259" s="16">
        <v>4.6184738955823298E-2</v>
      </c>
      <c r="D259" s="16">
        <v>4.5548654244306402E-2</v>
      </c>
      <c r="E259" s="16">
        <v>0</v>
      </c>
      <c r="F259" s="16"/>
      <c r="G259" s="16">
        <v>6.6666666666666693E-2</v>
      </c>
      <c r="H259" s="16">
        <v>4.4843049327354299E-2</v>
      </c>
      <c r="I259" s="16">
        <v>4.57142857142857E-2</v>
      </c>
      <c r="J259" s="16">
        <v>4.2857142857142899E-2</v>
      </c>
      <c r="K259" s="16"/>
      <c r="L259" s="16">
        <v>4.8780487804878099E-2</v>
      </c>
      <c r="M259" s="16">
        <v>4.7058823529411799E-2</v>
      </c>
      <c r="N259" s="16">
        <v>0.05</v>
      </c>
      <c r="O259" s="16">
        <v>3.2679738562091498E-2</v>
      </c>
      <c r="P259" s="16">
        <v>5.93220338983051E-2</v>
      </c>
      <c r="Q259" s="16"/>
      <c r="R259" s="16">
        <v>5.2830188679245299E-2</v>
      </c>
      <c r="S259" s="16">
        <v>0</v>
      </c>
      <c r="T259" s="16">
        <v>6.6176470588235295E-2</v>
      </c>
      <c r="U259" s="16">
        <v>0</v>
      </c>
      <c r="V259" s="16"/>
      <c r="W259" s="16">
        <v>4.1009463722397499E-2</v>
      </c>
      <c r="X259" s="16">
        <v>3.06122448979592E-2</v>
      </c>
      <c r="Y259" s="16">
        <v>0</v>
      </c>
      <c r="Z259" s="16"/>
      <c r="AA259" s="16">
        <v>3.9024390243902397E-2</v>
      </c>
      <c r="AB259" s="16">
        <v>2.6315789473684199E-2</v>
      </c>
      <c r="AC259" s="16">
        <v>8.5714285714285701E-2</v>
      </c>
      <c r="AD259" s="16">
        <v>7.4999999999999997E-2</v>
      </c>
    </row>
    <row r="260" spans="2:30" x14ac:dyDescent="0.35">
      <c r="B260" t="s">
        <v>222</v>
      </c>
      <c r="C260" s="16">
        <v>0</v>
      </c>
      <c r="D260" s="16">
        <v>0</v>
      </c>
      <c r="E260" s="16">
        <v>0</v>
      </c>
      <c r="F260" s="16"/>
      <c r="G260" s="16">
        <v>0</v>
      </c>
      <c r="H260" s="16">
        <v>0</v>
      </c>
      <c r="I260" s="16">
        <v>0</v>
      </c>
      <c r="J260" s="16">
        <v>0</v>
      </c>
      <c r="K260" s="16"/>
      <c r="L260" s="16">
        <v>0</v>
      </c>
      <c r="M260" s="16">
        <v>0</v>
      </c>
      <c r="N260" s="16">
        <v>0</v>
      </c>
      <c r="O260" s="16">
        <v>0</v>
      </c>
      <c r="P260" s="16">
        <v>0</v>
      </c>
      <c r="Q260" s="16"/>
      <c r="R260" s="16">
        <v>0</v>
      </c>
      <c r="S260" s="16">
        <v>0</v>
      </c>
      <c r="T260" s="16">
        <v>0</v>
      </c>
      <c r="U260" s="16">
        <v>0</v>
      </c>
      <c r="V260" s="16"/>
      <c r="W260" s="16">
        <v>0</v>
      </c>
      <c r="X260" s="16">
        <v>0</v>
      </c>
      <c r="Y260" s="16">
        <v>0</v>
      </c>
      <c r="Z260" s="16"/>
      <c r="AA260" s="16">
        <v>0</v>
      </c>
      <c r="AB260" s="16">
        <v>0</v>
      </c>
      <c r="AC260" s="16">
        <v>0</v>
      </c>
      <c r="AD260" s="16">
        <v>0</v>
      </c>
    </row>
    <row r="261" spans="2:30" x14ac:dyDescent="0.35">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row>
    <row r="262" spans="2:30" x14ac:dyDescent="0.35">
      <c r="B262" s="6" t="s">
        <v>227</v>
      </c>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row>
    <row r="263" spans="2:30" x14ac:dyDescent="0.35">
      <c r="B263" s="23" t="s">
        <v>228</v>
      </c>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row>
    <row r="264" spans="2:30" x14ac:dyDescent="0.35">
      <c r="B264" t="s">
        <v>224</v>
      </c>
      <c r="C264" s="16">
        <v>0.176878612716763</v>
      </c>
      <c r="D264" s="16">
        <v>0.17775090689238199</v>
      </c>
      <c r="E264" s="16">
        <v>0.25</v>
      </c>
      <c r="F264" s="16"/>
      <c r="G264" s="16">
        <v>0.18918918918918901</v>
      </c>
      <c r="H264" s="16">
        <v>0.14323607427055701</v>
      </c>
      <c r="I264" s="16">
        <v>0.19480519480519501</v>
      </c>
      <c r="J264" s="16">
        <v>0.223776223776224</v>
      </c>
      <c r="K264" s="16"/>
      <c r="L264" s="16">
        <v>0.20467836257309899</v>
      </c>
      <c r="M264" s="16">
        <v>0.158730158730159</v>
      </c>
      <c r="N264" s="16">
        <v>0.21794871794871801</v>
      </c>
      <c r="O264" s="16">
        <v>0.17460317460317501</v>
      </c>
      <c r="P264" s="16">
        <v>0.15546218487395</v>
      </c>
      <c r="Q264" s="16"/>
      <c r="R264" s="16">
        <v>0.19545454545454499</v>
      </c>
      <c r="S264" s="16">
        <v>0.14864864864864899</v>
      </c>
      <c r="T264" s="16">
        <v>0.16078431372549001</v>
      </c>
      <c r="U264" s="16">
        <v>0.15277777777777801</v>
      </c>
      <c r="V264" s="16"/>
      <c r="W264" s="16">
        <v>0.16382978723404301</v>
      </c>
      <c r="X264" s="16">
        <v>0.21875</v>
      </c>
      <c r="Y264" s="16">
        <v>0.126984126984127</v>
      </c>
      <c r="Z264" s="16"/>
      <c r="AA264" s="16">
        <v>0.17287234042553201</v>
      </c>
      <c r="AB264" s="16">
        <v>0.17085427135678399</v>
      </c>
      <c r="AC264" s="16">
        <v>0.18548387096774199</v>
      </c>
      <c r="AD264" s="16">
        <v>0.18699186991869901</v>
      </c>
    </row>
    <row r="265" spans="2:30" x14ac:dyDescent="0.35">
      <c r="B265" t="s">
        <v>225</v>
      </c>
      <c r="C265" s="16">
        <v>0.152601156069364</v>
      </c>
      <c r="D265" s="16">
        <v>0.15356711003627599</v>
      </c>
      <c r="E265" s="16">
        <v>0.25</v>
      </c>
      <c r="F265" s="16"/>
      <c r="G265" s="16">
        <v>0.108108108108108</v>
      </c>
      <c r="H265" s="16">
        <v>0.14323607427055701</v>
      </c>
      <c r="I265" s="16">
        <v>0.14935064935064901</v>
      </c>
      <c r="J265" s="16">
        <v>0.195804195804196</v>
      </c>
      <c r="K265" s="16"/>
      <c r="L265" s="16">
        <v>0.175438596491228</v>
      </c>
      <c r="M265" s="16">
        <v>0.14285714285714299</v>
      </c>
      <c r="N265" s="16">
        <v>0.128205128205128</v>
      </c>
      <c r="O265" s="16">
        <v>0.13888888888888901</v>
      </c>
      <c r="P265" s="16">
        <v>0.16386554621848701</v>
      </c>
      <c r="Q265" s="16"/>
      <c r="R265" s="16">
        <v>0.170454545454545</v>
      </c>
      <c r="S265" s="16">
        <v>0.14864864864864899</v>
      </c>
      <c r="T265" s="16">
        <v>0.12549019607843101</v>
      </c>
      <c r="U265" s="16">
        <v>0.15277777777777801</v>
      </c>
      <c r="V265" s="16"/>
      <c r="W265" s="16">
        <v>0.16170212765957401</v>
      </c>
      <c r="X265" s="16">
        <v>0.14285714285714299</v>
      </c>
      <c r="Y265" s="16">
        <v>0.19047619047618999</v>
      </c>
      <c r="Z265" s="16"/>
      <c r="AA265" s="16">
        <v>0.15691489361702099</v>
      </c>
      <c r="AB265" s="16">
        <v>0.14572864321608001</v>
      </c>
      <c r="AC265" s="16">
        <v>0.15322580645161299</v>
      </c>
      <c r="AD265" s="16">
        <v>0.146341463414634</v>
      </c>
    </row>
    <row r="266" spans="2:30" x14ac:dyDescent="0.35">
      <c r="B266" t="s">
        <v>226</v>
      </c>
      <c r="C266" s="16">
        <v>0.49364161849711002</v>
      </c>
      <c r="D266" s="16">
        <v>0.49455864570737601</v>
      </c>
      <c r="E266" s="16">
        <v>0.5</v>
      </c>
      <c r="F266" s="16"/>
      <c r="G266" s="16">
        <v>0.54054054054054101</v>
      </c>
      <c r="H266" s="16">
        <v>0.53315649867374004</v>
      </c>
      <c r="I266" s="16">
        <v>0.5</v>
      </c>
      <c r="J266" s="16">
        <v>0.36363636363636398</v>
      </c>
      <c r="K266" s="16"/>
      <c r="L266" s="16">
        <v>0.43859649122806998</v>
      </c>
      <c r="M266" s="16">
        <v>0.5</v>
      </c>
      <c r="N266" s="16">
        <v>0.55128205128205099</v>
      </c>
      <c r="O266" s="16">
        <v>0.53571428571428603</v>
      </c>
      <c r="P266" s="16">
        <v>0.46638655462184903</v>
      </c>
      <c r="Q266" s="16"/>
      <c r="R266" s="16">
        <v>0.45</v>
      </c>
      <c r="S266" s="16">
        <v>0.51351351351351304</v>
      </c>
      <c r="T266" s="16">
        <v>0.545098039215686</v>
      </c>
      <c r="U266" s="16">
        <v>0.54166666666666696</v>
      </c>
      <c r="V266" s="16"/>
      <c r="W266" s="16">
        <v>0.49361702127659601</v>
      </c>
      <c r="X266" s="16">
        <v>0.47767857142857101</v>
      </c>
      <c r="Y266" s="16">
        <v>0.55555555555555602</v>
      </c>
      <c r="Z266" s="16"/>
      <c r="AA266" s="16">
        <v>0.51063829787234005</v>
      </c>
      <c r="AB266" s="16">
        <v>0.49748743718593003</v>
      </c>
      <c r="AC266" s="16">
        <v>0.47580645161290303</v>
      </c>
      <c r="AD266" s="16">
        <v>0.48780487804877998</v>
      </c>
    </row>
    <row r="267" spans="2:30" x14ac:dyDescent="0.35">
      <c r="B267" t="s">
        <v>64</v>
      </c>
      <c r="C267" s="16">
        <v>0.176878612716763</v>
      </c>
      <c r="D267" s="16">
        <v>0.17412333736396601</v>
      </c>
      <c r="E267" s="16">
        <v>0</v>
      </c>
      <c r="F267" s="16"/>
      <c r="G267" s="16">
        <v>0.162162162162162</v>
      </c>
      <c r="H267" s="16">
        <v>0.18037135278514599</v>
      </c>
      <c r="I267" s="16">
        <v>0.15584415584415601</v>
      </c>
      <c r="J267" s="16">
        <v>0.21678321678321699</v>
      </c>
      <c r="K267" s="16"/>
      <c r="L267" s="16">
        <v>0.181286549707602</v>
      </c>
      <c r="M267" s="16">
        <v>0.19841269841269801</v>
      </c>
      <c r="N267" s="16">
        <v>0.102564102564103</v>
      </c>
      <c r="O267" s="16">
        <v>0.15079365079365101</v>
      </c>
      <c r="P267" s="16">
        <v>0.214285714285714</v>
      </c>
      <c r="Q267" s="16"/>
      <c r="R267" s="16">
        <v>0.184090909090909</v>
      </c>
      <c r="S267" s="16">
        <v>0.18918918918918901</v>
      </c>
      <c r="T267" s="16">
        <v>0.168627450980392</v>
      </c>
      <c r="U267" s="16">
        <v>0.15277777777777801</v>
      </c>
      <c r="V267" s="16"/>
      <c r="W267" s="16">
        <v>0.180851063829787</v>
      </c>
      <c r="X267" s="16">
        <v>0.160714285714286</v>
      </c>
      <c r="Y267" s="16">
        <v>0.126984126984127</v>
      </c>
      <c r="Z267" s="16"/>
      <c r="AA267" s="16">
        <v>0.159574468085106</v>
      </c>
      <c r="AB267" s="16">
        <v>0.185929648241206</v>
      </c>
      <c r="AC267" s="16">
        <v>0.18548387096774199</v>
      </c>
      <c r="AD267" s="16">
        <v>0.17886178861788599</v>
      </c>
    </row>
    <row r="268" spans="2:30" x14ac:dyDescent="0.35">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row>
    <row r="269" spans="2:30" x14ac:dyDescent="0.35">
      <c r="B269" s="6" t="s">
        <v>234</v>
      </c>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row>
    <row r="270" spans="2:30" x14ac:dyDescent="0.35">
      <c r="B270" s="23" t="s">
        <v>235</v>
      </c>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row>
    <row r="271" spans="2:30" x14ac:dyDescent="0.35">
      <c r="B271" t="s">
        <v>229</v>
      </c>
      <c r="C271" s="16">
        <v>0.22875816993464099</v>
      </c>
      <c r="D271" s="16">
        <v>0.23129251700680301</v>
      </c>
      <c r="E271" s="16">
        <v>0</v>
      </c>
      <c r="F271" s="16"/>
      <c r="G271" s="16">
        <v>0.28571428571428598</v>
      </c>
      <c r="H271" s="16">
        <v>0.31481481481481499</v>
      </c>
      <c r="I271" s="16">
        <v>0.16666666666666699</v>
      </c>
      <c r="J271" s="16">
        <v>0.1875</v>
      </c>
      <c r="K271" s="16"/>
      <c r="L271" s="16">
        <v>0.371428571428571</v>
      </c>
      <c r="M271" s="16">
        <v>0.1</v>
      </c>
      <c r="N271" s="16">
        <v>0.23529411764705899</v>
      </c>
      <c r="O271" s="16">
        <v>0.18181818181818199</v>
      </c>
      <c r="P271" s="16">
        <v>0.21621621621621601</v>
      </c>
      <c r="Q271" s="16"/>
      <c r="R271" s="16">
        <v>0.30232558139534899</v>
      </c>
      <c r="S271" s="16">
        <v>0.18181818181818199</v>
      </c>
      <c r="T271" s="16">
        <v>0.146341463414634</v>
      </c>
      <c r="U271" s="16">
        <v>0</v>
      </c>
      <c r="V271" s="16"/>
      <c r="W271" s="16">
        <v>0.28571428571428598</v>
      </c>
      <c r="X271" s="16">
        <v>0.16326530612244899</v>
      </c>
      <c r="Y271" s="16">
        <v>0.125</v>
      </c>
      <c r="Z271" s="16"/>
      <c r="AA271" s="16">
        <v>0.29230769230769199</v>
      </c>
      <c r="AB271" s="16">
        <v>8.8235294117647106E-2</v>
      </c>
      <c r="AC271" s="16">
        <v>0.217391304347826</v>
      </c>
      <c r="AD271" s="16">
        <v>0.217391304347826</v>
      </c>
    </row>
    <row r="272" spans="2:30" x14ac:dyDescent="0.35">
      <c r="B272" t="s">
        <v>230</v>
      </c>
      <c r="C272" s="16">
        <v>0.23529411764705899</v>
      </c>
      <c r="D272" s="16">
        <v>0.238095238095238</v>
      </c>
      <c r="E272" s="16">
        <v>0</v>
      </c>
      <c r="F272" s="16"/>
      <c r="G272" s="16">
        <v>0.28571428571428598</v>
      </c>
      <c r="H272" s="16">
        <v>0.16666666666666699</v>
      </c>
      <c r="I272" s="16">
        <v>0.25</v>
      </c>
      <c r="J272" s="16">
        <v>0.3125</v>
      </c>
      <c r="K272" s="16"/>
      <c r="L272" s="16">
        <v>0.14285714285714299</v>
      </c>
      <c r="M272" s="16">
        <v>0.2</v>
      </c>
      <c r="N272" s="16">
        <v>0.23529411764705899</v>
      </c>
      <c r="O272" s="16">
        <v>0.36363636363636398</v>
      </c>
      <c r="P272" s="16">
        <v>0.18918918918918901</v>
      </c>
      <c r="Q272" s="16"/>
      <c r="R272" s="16">
        <v>0.209302325581395</v>
      </c>
      <c r="S272" s="16">
        <v>0.36363636363636398</v>
      </c>
      <c r="T272" s="16">
        <v>0.24390243902438999</v>
      </c>
      <c r="U272" s="16">
        <v>0.27272727272727298</v>
      </c>
      <c r="V272" s="16"/>
      <c r="W272" s="16">
        <v>0.22077922077922099</v>
      </c>
      <c r="X272" s="16">
        <v>0.30612244897959201</v>
      </c>
      <c r="Y272" s="16">
        <v>0.25</v>
      </c>
      <c r="Z272" s="16"/>
      <c r="AA272" s="16">
        <v>0.230769230769231</v>
      </c>
      <c r="AB272" s="16">
        <v>0.26470588235294101</v>
      </c>
      <c r="AC272" s="16">
        <v>0.217391304347826</v>
      </c>
      <c r="AD272" s="16">
        <v>0.26086956521739102</v>
      </c>
    </row>
    <row r="273" spans="2:30" x14ac:dyDescent="0.35">
      <c r="B273" t="s">
        <v>231</v>
      </c>
      <c r="C273" s="16">
        <v>0.23529411764705899</v>
      </c>
      <c r="D273" s="16">
        <v>0.238095238095238</v>
      </c>
      <c r="E273" s="16">
        <v>0.5</v>
      </c>
      <c r="F273" s="16"/>
      <c r="G273" s="16">
        <v>0.28571428571428598</v>
      </c>
      <c r="H273" s="16">
        <v>0.296296296296296</v>
      </c>
      <c r="I273" s="16">
        <v>0.21666666666666701</v>
      </c>
      <c r="J273" s="16">
        <v>0.15625</v>
      </c>
      <c r="K273" s="16"/>
      <c r="L273" s="16">
        <v>0.28571428571428598</v>
      </c>
      <c r="M273" s="16">
        <v>0.25</v>
      </c>
      <c r="N273" s="16">
        <v>0.23529411764705899</v>
      </c>
      <c r="O273" s="16">
        <v>0.15909090909090901</v>
      </c>
      <c r="P273" s="16">
        <v>0.27027027027027001</v>
      </c>
      <c r="Q273" s="16"/>
      <c r="R273" s="16">
        <v>0.209302325581395</v>
      </c>
      <c r="S273" s="16">
        <v>0.18181818181818199</v>
      </c>
      <c r="T273" s="16">
        <v>0.31707317073170699</v>
      </c>
      <c r="U273" s="16">
        <v>0.18181818181818199</v>
      </c>
      <c r="V273" s="16"/>
      <c r="W273" s="16">
        <v>0.207792207792208</v>
      </c>
      <c r="X273" s="16">
        <v>0.26530612244898</v>
      </c>
      <c r="Y273" s="16">
        <v>0.25</v>
      </c>
      <c r="Z273" s="16"/>
      <c r="AA273" s="16">
        <v>0.15384615384615399</v>
      </c>
      <c r="AB273" s="16">
        <v>0.35294117647058798</v>
      </c>
      <c r="AC273" s="16">
        <v>0.30434782608695699</v>
      </c>
      <c r="AD273" s="16">
        <v>0.30434782608695699</v>
      </c>
    </row>
    <row r="274" spans="2:30" x14ac:dyDescent="0.35">
      <c r="B274" t="s">
        <v>232</v>
      </c>
      <c r="C274" s="16">
        <v>9.8039215686274495E-2</v>
      </c>
      <c r="D274" s="16">
        <v>9.5238095238095205E-2</v>
      </c>
      <c r="E274" s="16">
        <v>0</v>
      </c>
      <c r="F274" s="16"/>
      <c r="G274" s="16">
        <v>0.14285714285714299</v>
      </c>
      <c r="H274" s="16">
        <v>5.5555555555555601E-2</v>
      </c>
      <c r="I274" s="16">
        <v>0.116666666666667</v>
      </c>
      <c r="J274" s="16">
        <v>0.125</v>
      </c>
      <c r="K274" s="16"/>
      <c r="L274" s="16">
        <v>8.5714285714285701E-2</v>
      </c>
      <c r="M274" s="16">
        <v>0.1</v>
      </c>
      <c r="N274" s="16">
        <v>0.17647058823529399</v>
      </c>
      <c r="O274" s="16">
        <v>9.0909090909090898E-2</v>
      </c>
      <c r="P274" s="16">
        <v>8.1081081081081099E-2</v>
      </c>
      <c r="Q274" s="16"/>
      <c r="R274" s="16">
        <v>9.3023255813953501E-2</v>
      </c>
      <c r="S274" s="16">
        <v>0</v>
      </c>
      <c r="T274" s="16">
        <v>9.7560975609756101E-2</v>
      </c>
      <c r="U274" s="16">
        <v>0.18181818181818199</v>
      </c>
      <c r="V274" s="16"/>
      <c r="W274" s="16">
        <v>6.4935064935064901E-2</v>
      </c>
      <c r="X274" s="16">
        <v>0.14285714285714299</v>
      </c>
      <c r="Y274" s="16">
        <v>0.125</v>
      </c>
      <c r="Z274" s="16"/>
      <c r="AA274" s="16">
        <v>0.107692307692308</v>
      </c>
      <c r="AB274" s="16">
        <v>0.11764705882352899</v>
      </c>
      <c r="AC274" s="16">
        <v>4.3478260869565202E-2</v>
      </c>
      <c r="AD274" s="16">
        <v>8.6956521739130405E-2</v>
      </c>
    </row>
    <row r="275" spans="2:30" x14ac:dyDescent="0.35">
      <c r="B275" t="s">
        <v>233</v>
      </c>
      <c r="C275" s="16">
        <v>7.1895424836601302E-2</v>
      </c>
      <c r="D275" s="16">
        <v>7.4829931972789102E-2</v>
      </c>
      <c r="E275" s="16">
        <v>0</v>
      </c>
      <c r="F275" s="16"/>
      <c r="G275" s="16">
        <v>0</v>
      </c>
      <c r="H275" s="16">
        <v>7.4074074074074098E-2</v>
      </c>
      <c r="I275" s="16">
        <v>6.6666666666666693E-2</v>
      </c>
      <c r="J275" s="16">
        <v>9.375E-2</v>
      </c>
      <c r="K275" s="16"/>
      <c r="L275" s="16">
        <v>0</v>
      </c>
      <c r="M275" s="16">
        <v>0.2</v>
      </c>
      <c r="N275" s="16">
        <v>5.8823529411764698E-2</v>
      </c>
      <c r="O275" s="16">
        <v>0.11363636363636399</v>
      </c>
      <c r="P275" s="16">
        <v>2.7027027027027001E-2</v>
      </c>
      <c r="Q275" s="16"/>
      <c r="R275" s="16">
        <v>8.1395348837209294E-2</v>
      </c>
      <c r="S275" s="16">
        <v>0</v>
      </c>
      <c r="T275" s="16">
        <v>9.7560975609756101E-2</v>
      </c>
      <c r="U275" s="16">
        <v>0</v>
      </c>
      <c r="V275" s="16"/>
      <c r="W275" s="16">
        <v>7.7922077922077906E-2</v>
      </c>
      <c r="X275" s="16">
        <v>2.04081632653061E-2</v>
      </c>
      <c r="Y275" s="16">
        <v>0.125</v>
      </c>
      <c r="Z275" s="16"/>
      <c r="AA275" s="16">
        <v>0.107692307692308</v>
      </c>
      <c r="AB275" s="16">
        <v>5.8823529411764698E-2</v>
      </c>
      <c r="AC275" s="16">
        <v>4.3478260869565202E-2</v>
      </c>
      <c r="AD275" s="16">
        <v>4.3478260869565202E-2</v>
      </c>
    </row>
    <row r="276" spans="2:30" x14ac:dyDescent="0.35">
      <c r="B276" t="s">
        <v>97</v>
      </c>
      <c r="C276" s="16">
        <v>0.13071895424836599</v>
      </c>
      <c r="D276" s="16">
        <v>0.122448979591837</v>
      </c>
      <c r="E276" s="16">
        <v>0.5</v>
      </c>
      <c r="F276" s="16"/>
      <c r="G276" s="16">
        <v>0</v>
      </c>
      <c r="H276" s="16">
        <v>9.2592592592592601E-2</v>
      </c>
      <c r="I276" s="16">
        <v>0.18333333333333299</v>
      </c>
      <c r="J276" s="16">
        <v>0.125</v>
      </c>
      <c r="K276" s="16"/>
      <c r="L276" s="16">
        <v>0.114285714285714</v>
      </c>
      <c r="M276" s="16">
        <v>0.15</v>
      </c>
      <c r="N276" s="16">
        <v>5.8823529411764698E-2</v>
      </c>
      <c r="O276" s="16">
        <v>9.0909090909090898E-2</v>
      </c>
      <c r="P276" s="16">
        <v>0.21621621621621601</v>
      </c>
      <c r="Q276" s="16"/>
      <c r="R276" s="16">
        <v>0.104651162790698</v>
      </c>
      <c r="S276" s="16">
        <v>0.27272727272727298</v>
      </c>
      <c r="T276" s="16">
        <v>9.7560975609756101E-2</v>
      </c>
      <c r="U276" s="16">
        <v>0.36363636363636398</v>
      </c>
      <c r="V276" s="16"/>
      <c r="W276" s="16">
        <v>0.14285714285714299</v>
      </c>
      <c r="X276" s="16">
        <v>0.102040816326531</v>
      </c>
      <c r="Y276" s="16">
        <v>0.125</v>
      </c>
      <c r="Z276" s="16"/>
      <c r="AA276" s="16">
        <v>0.107692307692308</v>
      </c>
      <c r="AB276" s="16">
        <v>0.11764705882352899</v>
      </c>
      <c r="AC276" s="16">
        <v>0.173913043478261</v>
      </c>
      <c r="AD276" s="16">
        <v>8.6956521739130405E-2</v>
      </c>
    </row>
    <row r="277" spans="2:30" x14ac:dyDescent="0.35">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row>
    <row r="278" spans="2:30" x14ac:dyDescent="0.35">
      <c r="B278" s="6" t="s">
        <v>241</v>
      </c>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row>
    <row r="279" spans="2:30" x14ac:dyDescent="0.35">
      <c r="B279" s="23" t="s">
        <v>242</v>
      </c>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row>
    <row r="280" spans="2:30" x14ac:dyDescent="0.35">
      <c r="B280" t="s">
        <v>236</v>
      </c>
      <c r="C280" s="16">
        <v>0.13317757009345799</v>
      </c>
      <c r="D280" s="16">
        <v>0.129268292682927</v>
      </c>
      <c r="E280" s="16">
        <v>0.25</v>
      </c>
      <c r="F280" s="16"/>
      <c r="G280" s="16">
        <v>0.14285714285714299</v>
      </c>
      <c r="H280" s="16">
        <v>0.144278606965174</v>
      </c>
      <c r="I280" s="16">
        <v>0.11038961038961</v>
      </c>
      <c r="J280" s="16">
        <v>0.15384615384615399</v>
      </c>
      <c r="K280" s="16"/>
      <c r="L280" s="16">
        <v>0.12</v>
      </c>
      <c r="M280" s="16">
        <v>0.17460317460317501</v>
      </c>
      <c r="N280" s="16">
        <v>0.13636363636363599</v>
      </c>
      <c r="O280" s="16">
        <v>0.10370370370370401</v>
      </c>
      <c r="P280" s="16">
        <v>0.153153153153153</v>
      </c>
      <c r="Q280" s="16"/>
      <c r="R280" s="16">
        <v>0.16161616161616199</v>
      </c>
      <c r="S280" s="16">
        <v>0.157894736842105</v>
      </c>
      <c r="T280" s="16">
        <v>0.114285714285714</v>
      </c>
      <c r="U280" s="16">
        <v>5.1282051282051301E-2</v>
      </c>
      <c r="V280" s="16"/>
      <c r="W280" s="16">
        <v>0.12931034482758599</v>
      </c>
      <c r="X280" s="16">
        <v>0.121495327102804</v>
      </c>
      <c r="Y280" s="16">
        <v>0.17142857142857101</v>
      </c>
      <c r="Z280" s="16"/>
      <c r="AA280" s="16">
        <v>0.125</v>
      </c>
      <c r="AB280" s="16">
        <v>0.12</v>
      </c>
      <c r="AC280" s="16">
        <v>6.7796610169491497E-2</v>
      </c>
      <c r="AD280" s="16">
        <v>0.2</v>
      </c>
    </row>
    <row r="281" spans="2:30" x14ac:dyDescent="0.35">
      <c r="B281" t="s">
        <v>237</v>
      </c>
      <c r="C281" s="16">
        <v>0.19158878504672899</v>
      </c>
      <c r="D281" s="16">
        <v>0.190243902439024</v>
      </c>
      <c r="E281" s="16">
        <v>0.25</v>
      </c>
      <c r="F281" s="16"/>
      <c r="G281" s="16">
        <v>0.28571428571428598</v>
      </c>
      <c r="H281" s="16">
        <v>0.174129353233831</v>
      </c>
      <c r="I281" s="16">
        <v>0.207792207792208</v>
      </c>
      <c r="J281" s="16">
        <v>0.17307692307692299</v>
      </c>
      <c r="K281" s="16"/>
      <c r="L281" s="16">
        <v>0.24</v>
      </c>
      <c r="M281" s="16">
        <v>0.14285714285714299</v>
      </c>
      <c r="N281" s="16">
        <v>0.31818181818181801</v>
      </c>
      <c r="O281" s="16">
        <v>0.155555555555556</v>
      </c>
      <c r="P281" s="16">
        <v>0.18018018018018001</v>
      </c>
      <c r="Q281" s="16"/>
      <c r="R281" s="16">
        <v>0.18686868686868699</v>
      </c>
      <c r="S281" s="16">
        <v>0.157894736842105</v>
      </c>
      <c r="T281" s="16">
        <v>0.185714285714286</v>
      </c>
      <c r="U281" s="16">
        <v>0.28205128205128199</v>
      </c>
      <c r="V281" s="16"/>
      <c r="W281" s="16">
        <v>0.21551724137931</v>
      </c>
      <c r="X281" s="16">
        <v>0.20560747663551401</v>
      </c>
      <c r="Y281" s="16">
        <v>0.14285714285714299</v>
      </c>
      <c r="Z281" s="16"/>
      <c r="AA281" s="16">
        <v>0.16145833333333301</v>
      </c>
      <c r="AB281" s="16">
        <v>0.21</v>
      </c>
      <c r="AC281" s="16">
        <v>0.27118644067796599</v>
      </c>
      <c r="AD281" s="16">
        <v>0.16666666666666699</v>
      </c>
    </row>
    <row r="282" spans="2:30" x14ac:dyDescent="0.35">
      <c r="B282" t="s">
        <v>238</v>
      </c>
      <c r="C282" s="16">
        <v>0.210280373831776</v>
      </c>
      <c r="D282" s="16">
        <v>0.21463414634146299</v>
      </c>
      <c r="E282" s="16">
        <v>0.25</v>
      </c>
      <c r="F282" s="16"/>
      <c r="G282" s="16">
        <v>0.14285714285714299</v>
      </c>
      <c r="H282" s="16">
        <v>0.16915422885572101</v>
      </c>
      <c r="I282" s="16">
        <v>0.246753246753247</v>
      </c>
      <c r="J282" s="16">
        <v>0.28846153846153799</v>
      </c>
      <c r="K282" s="16"/>
      <c r="L282" s="16">
        <v>0.21333333333333299</v>
      </c>
      <c r="M282" s="16">
        <v>0.11111111111111099</v>
      </c>
      <c r="N282" s="16">
        <v>0.18181818181818199</v>
      </c>
      <c r="O282" s="16">
        <v>0.21481481481481501</v>
      </c>
      <c r="P282" s="16">
        <v>0.27027027027027001</v>
      </c>
      <c r="Q282" s="16"/>
      <c r="R282" s="16">
        <v>0.21717171717171699</v>
      </c>
      <c r="S282" s="16">
        <v>0.26315789473684198</v>
      </c>
      <c r="T282" s="16">
        <v>0.2</v>
      </c>
      <c r="U282" s="16">
        <v>0.15384615384615399</v>
      </c>
      <c r="V282" s="16"/>
      <c r="W282" s="16">
        <v>0.21551724137931</v>
      </c>
      <c r="X282" s="16">
        <v>0.22429906542056099</v>
      </c>
      <c r="Y282" s="16">
        <v>0.22857142857142901</v>
      </c>
      <c r="Z282" s="16"/>
      <c r="AA282" s="16">
        <v>0.22395833333333301</v>
      </c>
      <c r="AB282" s="16">
        <v>0.26</v>
      </c>
      <c r="AC282" s="16">
        <v>0.11864406779661001</v>
      </c>
      <c r="AD282" s="16">
        <v>0.18333333333333299</v>
      </c>
    </row>
    <row r="283" spans="2:30" x14ac:dyDescent="0.35">
      <c r="B283" t="s">
        <v>239</v>
      </c>
      <c r="C283" s="16">
        <v>0.18691588785046701</v>
      </c>
      <c r="D283" s="16">
        <v>0.19268292682926799</v>
      </c>
      <c r="E283" s="16">
        <v>0</v>
      </c>
      <c r="F283" s="16"/>
      <c r="G283" s="16">
        <v>9.5238095238095205E-2</v>
      </c>
      <c r="H283" s="16">
        <v>0.21890547263681601</v>
      </c>
      <c r="I283" s="16">
        <v>0.18831168831168801</v>
      </c>
      <c r="J283" s="16">
        <v>9.6153846153846201E-2</v>
      </c>
      <c r="K283" s="16"/>
      <c r="L283" s="16">
        <v>0.22666666666666699</v>
      </c>
      <c r="M283" s="16">
        <v>0.17460317460317501</v>
      </c>
      <c r="N283" s="16">
        <v>0.22727272727272699</v>
      </c>
      <c r="O283" s="16">
        <v>0.19259259259259301</v>
      </c>
      <c r="P283" s="16">
        <v>0.144144144144144</v>
      </c>
      <c r="Q283" s="16"/>
      <c r="R283" s="16">
        <v>0.17676767676767699</v>
      </c>
      <c r="S283" s="16">
        <v>0.18421052631578899</v>
      </c>
      <c r="T283" s="16">
        <v>0.20714285714285699</v>
      </c>
      <c r="U283" s="16">
        <v>0.17948717948717899</v>
      </c>
      <c r="V283" s="16"/>
      <c r="W283" s="16">
        <v>0.176724137931034</v>
      </c>
      <c r="X283" s="16">
        <v>0.20560747663551401</v>
      </c>
      <c r="Y283" s="16">
        <v>0.17142857142857101</v>
      </c>
      <c r="Z283" s="16"/>
      <c r="AA283" s="16">
        <v>0.17708333333333301</v>
      </c>
      <c r="AB283" s="16">
        <v>0.19</v>
      </c>
      <c r="AC283" s="16">
        <v>0.22033898305084701</v>
      </c>
      <c r="AD283" s="16">
        <v>0.233333333333333</v>
      </c>
    </row>
    <row r="284" spans="2:30" x14ac:dyDescent="0.35">
      <c r="B284" t="s">
        <v>240</v>
      </c>
      <c r="C284" s="16">
        <v>0.22897196261682201</v>
      </c>
      <c r="D284" s="16">
        <v>0.224390243902439</v>
      </c>
      <c r="E284" s="16">
        <v>0.25</v>
      </c>
      <c r="F284" s="16"/>
      <c r="G284" s="16">
        <v>0.19047619047618999</v>
      </c>
      <c r="H284" s="16">
        <v>0.238805970149254</v>
      </c>
      <c r="I284" s="16">
        <v>0.22727272727272699</v>
      </c>
      <c r="J284" s="16">
        <v>0.21153846153846201</v>
      </c>
      <c r="K284" s="16"/>
      <c r="L284" s="16">
        <v>0.146666666666667</v>
      </c>
      <c r="M284" s="16">
        <v>0.30158730158730201</v>
      </c>
      <c r="N284" s="16">
        <v>0.11363636363636399</v>
      </c>
      <c r="O284" s="16">
        <v>0.31851851851851898</v>
      </c>
      <c r="P284" s="16">
        <v>0.18018018018018001</v>
      </c>
      <c r="Q284" s="16"/>
      <c r="R284" s="16">
        <v>0.21717171717171699</v>
      </c>
      <c r="S284" s="16">
        <v>0.21052631578947401</v>
      </c>
      <c r="T284" s="16">
        <v>0.23571428571428599</v>
      </c>
      <c r="U284" s="16">
        <v>0.256410256410256</v>
      </c>
      <c r="V284" s="16"/>
      <c r="W284" s="16">
        <v>0.232758620689655</v>
      </c>
      <c r="X284" s="16">
        <v>0.18691588785046701</v>
      </c>
      <c r="Y284" s="16">
        <v>0.2</v>
      </c>
      <c r="Z284" s="16"/>
      <c r="AA284" s="16">
        <v>0.265625</v>
      </c>
      <c r="AB284" s="16">
        <v>0.17</v>
      </c>
      <c r="AC284" s="16">
        <v>0.25423728813559299</v>
      </c>
      <c r="AD284" s="16">
        <v>0.2</v>
      </c>
    </row>
    <row r="285" spans="2:30" x14ac:dyDescent="0.35">
      <c r="B285" t="s">
        <v>97</v>
      </c>
      <c r="C285" s="16">
        <v>4.9065420560747697E-2</v>
      </c>
      <c r="D285" s="16">
        <v>4.8780487804878099E-2</v>
      </c>
      <c r="E285" s="16">
        <v>0</v>
      </c>
      <c r="F285" s="16"/>
      <c r="G285" s="16">
        <v>0.14285714285714299</v>
      </c>
      <c r="H285" s="16">
        <v>5.4726368159204002E-2</v>
      </c>
      <c r="I285" s="16">
        <v>1.9480519480519501E-2</v>
      </c>
      <c r="J285" s="16">
        <v>7.69230769230769E-2</v>
      </c>
      <c r="K285" s="16"/>
      <c r="L285" s="16">
        <v>5.3333333333333302E-2</v>
      </c>
      <c r="M285" s="16">
        <v>9.5238095238095205E-2</v>
      </c>
      <c r="N285" s="16">
        <v>2.27272727272727E-2</v>
      </c>
      <c r="O285" s="16">
        <v>1.48148148148148E-2</v>
      </c>
      <c r="P285" s="16">
        <v>7.2072072072072099E-2</v>
      </c>
      <c r="Q285" s="16"/>
      <c r="R285" s="16">
        <v>4.0404040404040401E-2</v>
      </c>
      <c r="S285" s="16">
        <v>2.6315789473684199E-2</v>
      </c>
      <c r="T285" s="16">
        <v>5.7142857142857099E-2</v>
      </c>
      <c r="U285" s="16">
        <v>7.69230769230769E-2</v>
      </c>
      <c r="V285" s="16"/>
      <c r="W285" s="16">
        <v>3.0172413793103401E-2</v>
      </c>
      <c r="X285" s="16">
        <v>5.60747663551402E-2</v>
      </c>
      <c r="Y285" s="16">
        <v>8.5714285714285701E-2</v>
      </c>
      <c r="Z285" s="16"/>
      <c r="AA285" s="16">
        <v>4.6875E-2</v>
      </c>
      <c r="AB285" s="16">
        <v>0.05</v>
      </c>
      <c r="AC285" s="16">
        <v>6.7796610169491497E-2</v>
      </c>
      <c r="AD285" s="16">
        <v>1.6666666666666701E-2</v>
      </c>
    </row>
    <row r="286" spans="2:30" x14ac:dyDescent="0.35">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row>
    <row r="287" spans="2:30" x14ac:dyDescent="0.35">
      <c r="B287" s="6" t="s">
        <v>246</v>
      </c>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row>
    <row r="288" spans="2:30" x14ac:dyDescent="0.35">
      <c r="B288" s="23" t="s">
        <v>67</v>
      </c>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row>
    <row r="289" spans="2:30" x14ac:dyDescent="0.35">
      <c r="B289" t="s">
        <v>243</v>
      </c>
      <c r="C289" s="16">
        <v>0.51670951156812295</v>
      </c>
      <c r="D289" s="16">
        <v>0.51931716082659496</v>
      </c>
      <c r="E289" s="16">
        <v>0.53846153846153799</v>
      </c>
      <c r="F289" s="16"/>
      <c r="G289" s="16">
        <v>0.64912280701754399</v>
      </c>
      <c r="H289" s="16">
        <v>0.53754940711462496</v>
      </c>
      <c r="I289" s="16">
        <v>0.47058823529411797</v>
      </c>
      <c r="J289" s="16">
        <v>0.52513966480446905</v>
      </c>
      <c r="K289" s="16"/>
      <c r="L289" s="16">
        <v>0.55652173913043501</v>
      </c>
      <c r="M289" s="16">
        <v>0.59281437125748504</v>
      </c>
      <c r="N289" s="16">
        <v>0.49090909090909102</v>
      </c>
      <c r="O289" s="16">
        <v>0.44868035190615801</v>
      </c>
      <c r="P289" s="16">
        <v>0.52978056426332298</v>
      </c>
      <c r="Q289" s="16"/>
      <c r="R289" s="16">
        <v>0.49662162162162199</v>
      </c>
      <c r="S289" s="16">
        <v>0.45871559633027498</v>
      </c>
      <c r="T289" s="16">
        <v>0.56772334293948101</v>
      </c>
      <c r="U289" s="16">
        <v>0.581395348837209</v>
      </c>
      <c r="V289" s="16"/>
      <c r="W289" s="16">
        <v>0.50771604938271597</v>
      </c>
      <c r="X289" s="16">
        <v>0.54152823920265802</v>
      </c>
      <c r="Y289" s="16">
        <v>0.55128205128205099</v>
      </c>
      <c r="Z289" s="16"/>
      <c r="AA289" s="16">
        <v>0.51745379876796704</v>
      </c>
      <c r="AB289" s="16">
        <v>0.52272727272727304</v>
      </c>
      <c r="AC289" s="16">
        <v>0.54597701149425304</v>
      </c>
      <c r="AD289" s="16">
        <v>0.51412429378531099</v>
      </c>
    </row>
    <row r="290" spans="2:30" x14ac:dyDescent="0.35">
      <c r="B290" t="s">
        <v>244</v>
      </c>
      <c r="C290" s="16">
        <v>0.39074550128534702</v>
      </c>
      <c r="D290" s="16">
        <v>0.38634321653189602</v>
      </c>
      <c r="E290" s="16">
        <v>0.53846153846153799</v>
      </c>
      <c r="F290" s="16"/>
      <c r="G290" s="16">
        <v>0.28070175438596501</v>
      </c>
      <c r="H290" s="16">
        <v>0.35177865612648201</v>
      </c>
      <c r="I290" s="16">
        <v>0.41647058823529398</v>
      </c>
      <c r="J290" s="16">
        <v>0.474860335195531</v>
      </c>
      <c r="K290" s="16"/>
      <c r="L290" s="16">
        <v>0.36521739130434799</v>
      </c>
      <c r="M290" s="16">
        <v>0.37724550898203602</v>
      </c>
      <c r="N290" s="16">
        <v>0.40909090909090901</v>
      </c>
      <c r="O290" s="16">
        <v>0.39589442815249298</v>
      </c>
      <c r="P290" s="16">
        <v>0.40438871473354199</v>
      </c>
      <c r="Q290" s="16"/>
      <c r="R290" s="16">
        <v>0.41554054054054101</v>
      </c>
      <c r="S290" s="16">
        <v>0.38532110091743099</v>
      </c>
      <c r="T290" s="16">
        <v>0.38328530259366</v>
      </c>
      <c r="U290" s="16">
        <v>0.24418604651162801</v>
      </c>
      <c r="V290" s="16"/>
      <c r="W290" s="16">
        <v>0.40123456790123502</v>
      </c>
      <c r="X290" s="16">
        <v>0.38538205980066398</v>
      </c>
      <c r="Y290" s="16">
        <v>0.46153846153846201</v>
      </c>
      <c r="Z290" s="16"/>
      <c r="AA290" s="16">
        <v>0.416837782340862</v>
      </c>
      <c r="AB290" s="16">
        <v>0.435606060606061</v>
      </c>
      <c r="AC290" s="16">
        <v>0.34482758620689702</v>
      </c>
      <c r="AD290" s="16">
        <v>0.338983050847458</v>
      </c>
    </row>
    <row r="291" spans="2:30" x14ac:dyDescent="0.35">
      <c r="B291" t="s">
        <v>245</v>
      </c>
      <c r="C291" s="16">
        <v>0.11225364181662401</v>
      </c>
      <c r="D291" s="16">
        <v>0.115004492362983</v>
      </c>
      <c r="E291" s="16">
        <v>0</v>
      </c>
      <c r="F291" s="16"/>
      <c r="G291" s="16">
        <v>0.157894736842105</v>
      </c>
      <c r="H291" s="16">
        <v>0.12845849802371501</v>
      </c>
      <c r="I291" s="16">
        <v>9.8823529411764699E-2</v>
      </c>
      <c r="J291" s="16">
        <v>8.3798882681564199E-2</v>
      </c>
      <c r="K291" s="16"/>
      <c r="L291" s="16">
        <v>8.6956521739130405E-2</v>
      </c>
      <c r="M291" s="16">
        <v>0.11377245508981999</v>
      </c>
      <c r="N291" s="16">
        <v>0.12727272727272701</v>
      </c>
      <c r="O291" s="16">
        <v>0.12609970674486801</v>
      </c>
      <c r="P291" s="16">
        <v>0.109717868338558</v>
      </c>
      <c r="Q291" s="16"/>
      <c r="R291" s="16">
        <v>0.12331081081081099</v>
      </c>
      <c r="S291" s="16">
        <v>0.155963302752294</v>
      </c>
      <c r="T291" s="16">
        <v>8.9337175792507204E-2</v>
      </c>
      <c r="U291" s="16">
        <v>5.8139534883720902E-2</v>
      </c>
      <c r="V291" s="16"/>
      <c r="W291" s="16">
        <v>0.117283950617284</v>
      </c>
      <c r="X291" s="16">
        <v>0.116279069767442</v>
      </c>
      <c r="Y291" s="16">
        <v>8.9743589743589702E-2</v>
      </c>
      <c r="Z291" s="16"/>
      <c r="AA291" s="16">
        <v>0.10061601642710501</v>
      </c>
      <c r="AB291" s="16">
        <v>8.7121212121212099E-2</v>
      </c>
      <c r="AC291" s="16">
        <v>0.13793103448275901</v>
      </c>
      <c r="AD291" s="16">
        <v>0.129943502824859</v>
      </c>
    </row>
    <row r="292" spans="2:30" x14ac:dyDescent="0.35">
      <c r="B292" t="s">
        <v>64</v>
      </c>
      <c r="C292" s="16">
        <v>5.9125964010282799E-2</v>
      </c>
      <c r="D292" s="16">
        <v>5.6603773584905703E-2</v>
      </c>
      <c r="E292" s="16">
        <v>0</v>
      </c>
      <c r="F292" s="16"/>
      <c r="G292" s="16">
        <v>0.105263157894737</v>
      </c>
      <c r="H292" s="16">
        <v>5.5335968379446598E-2</v>
      </c>
      <c r="I292" s="16">
        <v>7.0588235294117604E-2</v>
      </c>
      <c r="J292" s="16">
        <v>2.7932960893854698E-2</v>
      </c>
      <c r="K292" s="16"/>
      <c r="L292" s="16">
        <v>7.3913043478260901E-2</v>
      </c>
      <c r="M292" s="16">
        <v>1.79640718562874E-2</v>
      </c>
      <c r="N292" s="16">
        <v>6.3636363636363602E-2</v>
      </c>
      <c r="O292" s="16">
        <v>7.0381231671554301E-2</v>
      </c>
      <c r="P292" s="16">
        <v>5.6426332288401299E-2</v>
      </c>
      <c r="Q292" s="16"/>
      <c r="R292" s="16">
        <v>5.7432432432432401E-2</v>
      </c>
      <c r="S292" s="16">
        <v>1.8348623853211E-2</v>
      </c>
      <c r="T292" s="16">
        <v>8.0691642651296802E-2</v>
      </c>
      <c r="U292" s="16">
        <v>3.4883720930232599E-2</v>
      </c>
      <c r="V292" s="16"/>
      <c r="W292" s="16">
        <v>5.2469135802469098E-2</v>
      </c>
      <c r="X292" s="16">
        <v>4.3189368770764097E-2</v>
      </c>
      <c r="Y292" s="16">
        <v>3.8461538461538498E-2</v>
      </c>
      <c r="Z292" s="16"/>
      <c r="AA292" s="16">
        <v>4.9281314168377797E-2</v>
      </c>
      <c r="AB292" s="16">
        <v>3.4090909090909102E-2</v>
      </c>
      <c r="AC292" s="16">
        <v>8.04597701149425E-2</v>
      </c>
      <c r="AD292" s="16">
        <v>7.3446327683615795E-2</v>
      </c>
    </row>
    <row r="293" spans="2:30" x14ac:dyDescent="0.35">
      <c r="B293" t="s">
        <v>92</v>
      </c>
      <c r="C293" s="16">
        <v>1.3710368466152501E-2</v>
      </c>
      <c r="D293" s="16">
        <v>1.3477088948787099E-2</v>
      </c>
      <c r="E293" s="16">
        <v>0</v>
      </c>
      <c r="F293" s="16"/>
      <c r="G293" s="16">
        <v>0</v>
      </c>
      <c r="H293" s="16">
        <v>1.38339920948617E-2</v>
      </c>
      <c r="I293" s="16">
        <v>1.6470588235294101E-2</v>
      </c>
      <c r="J293" s="16">
        <v>1.11731843575419E-2</v>
      </c>
      <c r="K293" s="16"/>
      <c r="L293" s="16">
        <v>1.3043478260869599E-2</v>
      </c>
      <c r="M293" s="16">
        <v>1.19760479041916E-2</v>
      </c>
      <c r="N293" s="16">
        <v>9.0909090909090905E-3</v>
      </c>
      <c r="O293" s="16">
        <v>1.17302052785924E-2</v>
      </c>
      <c r="P293" s="16">
        <v>1.88087774294671E-2</v>
      </c>
      <c r="Q293" s="16"/>
      <c r="R293" s="16">
        <v>1.35135135135135E-2</v>
      </c>
      <c r="S293" s="16">
        <v>1.8348623853211E-2</v>
      </c>
      <c r="T293" s="16">
        <v>1.4409221902017299E-2</v>
      </c>
      <c r="U293" s="16">
        <v>1.16279069767442E-2</v>
      </c>
      <c r="V293" s="16"/>
      <c r="W293" s="16">
        <v>1.08024691358025E-2</v>
      </c>
      <c r="X293" s="16">
        <v>1.9933554817275701E-2</v>
      </c>
      <c r="Y293" s="16">
        <v>2.5641025641025599E-2</v>
      </c>
      <c r="Z293" s="16"/>
      <c r="AA293" s="16">
        <v>2.4640657084188899E-2</v>
      </c>
      <c r="AB293" s="16">
        <v>3.7878787878787902E-3</v>
      </c>
      <c r="AC293" s="16">
        <v>0</v>
      </c>
      <c r="AD293" s="16">
        <v>5.6497175141242903E-3</v>
      </c>
    </row>
    <row r="294" spans="2:30" x14ac:dyDescent="0.35">
      <c r="B294" t="s">
        <v>65</v>
      </c>
      <c r="C294" s="16">
        <v>7.3693230505569807E-2</v>
      </c>
      <c r="D294" s="16">
        <v>7.5471698113207503E-2</v>
      </c>
      <c r="E294" s="16">
        <v>0</v>
      </c>
      <c r="F294" s="16"/>
      <c r="G294" s="16">
        <v>3.5087719298245598E-2</v>
      </c>
      <c r="H294" s="16">
        <v>8.4980237154150207E-2</v>
      </c>
      <c r="I294" s="16">
        <v>7.7647058823529402E-2</v>
      </c>
      <c r="J294" s="16">
        <v>4.4692737430167599E-2</v>
      </c>
      <c r="K294" s="16"/>
      <c r="L294" s="16">
        <v>4.7826086956521699E-2</v>
      </c>
      <c r="M294" s="16">
        <v>3.59281437125748E-2</v>
      </c>
      <c r="N294" s="16">
        <v>9.0909090909090898E-2</v>
      </c>
      <c r="O294" s="16">
        <v>0.13196480938416399</v>
      </c>
      <c r="P294" s="16">
        <v>4.3887147335423198E-2</v>
      </c>
      <c r="Q294" s="16"/>
      <c r="R294" s="16">
        <v>6.9256756756756799E-2</v>
      </c>
      <c r="S294" s="16">
        <v>9.1743119266055106E-2</v>
      </c>
      <c r="T294" s="16">
        <v>4.3227665706051903E-2</v>
      </c>
      <c r="U294" s="16">
        <v>0.15116279069767399</v>
      </c>
      <c r="V294" s="16"/>
      <c r="W294" s="16">
        <v>7.5617283950617301E-2</v>
      </c>
      <c r="X294" s="16">
        <v>5.9800664451827197E-2</v>
      </c>
      <c r="Y294" s="16">
        <v>6.4102564102564097E-2</v>
      </c>
      <c r="Z294" s="16"/>
      <c r="AA294" s="16">
        <v>6.3655030800821397E-2</v>
      </c>
      <c r="AB294" s="16">
        <v>8.3333333333333301E-2</v>
      </c>
      <c r="AC294" s="16">
        <v>4.5977011494252901E-2</v>
      </c>
      <c r="AD294" s="16">
        <v>9.03954802259887E-2</v>
      </c>
    </row>
    <row r="295" spans="2:30" x14ac:dyDescent="0.35">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row>
    <row r="296" spans="2:30" x14ac:dyDescent="0.35">
      <c r="B296" s="6" t="s">
        <v>256</v>
      </c>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row>
    <row r="297" spans="2:30" x14ac:dyDescent="0.35">
      <c r="B297" s="23" t="s">
        <v>67</v>
      </c>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row>
    <row r="298" spans="2:30" x14ac:dyDescent="0.35">
      <c r="B298" t="s">
        <v>247</v>
      </c>
      <c r="C298" s="16">
        <v>0.152527849185947</v>
      </c>
      <c r="D298" s="16">
        <v>0.15633423180593001</v>
      </c>
      <c r="E298" s="16">
        <v>0.15384615384615399</v>
      </c>
      <c r="F298" s="16"/>
      <c r="G298" s="16">
        <v>0.36842105263157898</v>
      </c>
      <c r="H298" s="16">
        <v>0.18379446640316199</v>
      </c>
      <c r="I298" s="16">
        <v>0.10352941176470599</v>
      </c>
      <c r="J298" s="16">
        <v>0.111731843575419</v>
      </c>
      <c r="K298" s="16"/>
      <c r="L298" s="16">
        <v>0.178260869565217</v>
      </c>
      <c r="M298" s="16">
        <v>0.14371257485029901</v>
      </c>
      <c r="N298" s="16">
        <v>0.2</v>
      </c>
      <c r="O298" s="16">
        <v>0.15835777126099701</v>
      </c>
      <c r="P298" s="16">
        <v>0.115987460815047</v>
      </c>
      <c r="Q298" s="16"/>
      <c r="R298" s="16">
        <v>0.133445945945946</v>
      </c>
      <c r="S298" s="16">
        <v>0.119266055045872</v>
      </c>
      <c r="T298" s="16">
        <v>0.181556195965418</v>
      </c>
      <c r="U298" s="16">
        <v>0.186046511627907</v>
      </c>
      <c r="V298" s="16"/>
      <c r="W298" s="16">
        <v>0.16203703703703701</v>
      </c>
      <c r="X298" s="16">
        <v>0.13953488372093001</v>
      </c>
      <c r="Y298" s="16">
        <v>0.16666666666666699</v>
      </c>
      <c r="Z298" s="16"/>
      <c r="AA298" s="16">
        <v>0.14168377823408601</v>
      </c>
      <c r="AB298" s="16">
        <v>0.13636363636363599</v>
      </c>
      <c r="AC298" s="16">
        <v>0.20114942528735599</v>
      </c>
      <c r="AD298" s="16">
        <v>0.169491525423729</v>
      </c>
    </row>
    <row r="299" spans="2:30" x14ac:dyDescent="0.35">
      <c r="B299" t="s">
        <v>248</v>
      </c>
      <c r="C299" s="16">
        <v>0.113967437874893</v>
      </c>
      <c r="D299" s="16">
        <v>0.11141060197664</v>
      </c>
      <c r="E299" s="16">
        <v>0.15384615384615399</v>
      </c>
      <c r="F299" s="16"/>
      <c r="G299" s="16">
        <v>8.7719298245614002E-2</v>
      </c>
      <c r="H299" s="16">
        <v>0.116600790513834</v>
      </c>
      <c r="I299" s="16">
        <v>0.13882352941176501</v>
      </c>
      <c r="J299" s="16">
        <v>5.5865921787709501E-2</v>
      </c>
      <c r="K299" s="16"/>
      <c r="L299" s="16">
        <v>0.13478260869565201</v>
      </c>
      <c r="M299" s="16">
        <v>8.9820359281437098E-2</v>
      </c>
      <c r="N299" s="16">
        <v>0.118181818181818</v>
      </c>
      <c r="O299" s="16">
        <v>0.120234604105572</v>
      </c>
      <c r="P299" s="16">
        <v>0.10344827586206901</v>
      </c>
      <c r="Q299" s="16"/>
      <c r="R299" s="16">
        <v>0.119932432432432</v>
      </c>
      <c r="S299" s="16">
        <v>7.3394495412843999E-2</v>
      </c>
      <c r="T299" s="16">
        <v>0.103746397694524</v>
      </c>
      <c r="U299" s="16">
        <v>0.186046511627907</v>
      </c>
      <c r="V299" s="16"/>
      <c r="W299" s="16">
        <v>0.117283950617284</v>
      </c>
      <c r="X299" s="16">
        <v>0.12624584717608001</v>
      </c>
      <c r="Y299" s="16">
        <v>0.102564102564103</v>
      </c>
      <c r="Z299" s="16"/>
      <c r="AA299" s="16">
        <v>9.8562628336755706E-2</v>
      </c>
      <c r="AB299" s="16">
        <v>0.13257575757575801</v>
      </c>
      <c r="AC299" s="16">
        <v>0.109195402298851</v>
      </c>
      <c r="AD299" s="16">
        <v>0.14689265536723201</v>
      </c>
    </row>
    <row r="300" spans="2:30" x14ac:dyDescent="0.35">
      <c r="B300" t="s">
        <v>249</v>
      </c>
      <c r="C300" s="16">
        <v>0.132819194515853</v>
      </c>
      <c r="D300" s="16">
        <v>0.12668463611859801</v>
      </c>
      <c r="E300" s="16">
        <v>0.15384615384615399</v>
      </c>
      <c r="F300" s="16"/>
      <c r="G300" s="16">
        <v>0.175438596491228</v>
      </c>
      <c r="H300" s="16">
        <v>0.14822134387351801</v>
      </c>
      <c r="I300" s="16">
        <v>0.11529411764705901</v>
      </c>
      <c r="J300" s="16">
        <v>0.11731843575419</v>
      </c>
      <c r="K300" s="16"/>
      <c r="L300" s="16">
        <v>0.15652173913043499</v>
      </c>
      <c r="M300" s="16">
        <v>9.5808383233532898E-2</v>
      </c>
      <c r="N300" s="16">
        <v>0.15454545454545501</v>
      </c>
      <c r="O300" s="16">
        <v>0.12903225806451599</v>
      </c>
      <c r="P300" s="16">
        <v>0.13166144200627</v>
      </c>
      <c r="Q300" s="16"/>
      <c r="R300" s="16">
        <v>0.121621621621622</v>
      </c>
      <c r="S300" s="16">
        <v>0.12844036697247699</v>
      </c>
      <c r="T300" s="16">
        <v>0.15273775216138299</v>
      </c>
      <c r="U300" s="16">
        <v>0.127906976744186</v>
      </c>
      <c r="V300" s="16"/>
      <c r="W300" s="16">
        <v>0.13117283950617301</v>
      </c>
      <c r="X300" s="16">
        <v>0.13289036544850499</v>
      </c>
      <c r="Y300" s="16">
        <v>7.69230769230769E-2</v>
      </c>
      <c r="Z300" s="16"/>
      <c r="AA300" s="16">
        <v>0.12936344969199201</v>
      </c>
      <c r="AB300" s="16">
        <v>0.117424242424242</v>
      </c>
      <c r="AC300" s="16">
        <v>0.12068965517241401</v>
      </c>
      <c r="AD300" s="16">
        <v>0.152542372881356</v>
      </c>
    </row>
    <row r="301" spans="2:30" x14ac:dyDescent="0.35">
      <c r="B301" t="s">
        <v>250</v>
      </c>
      <c r="C301" s="16">
        <v>0.15167095115681201</v>
      </c>
      <c r="D301" s="16">
        <v>0.15363881401617299</v>
      </c>
      <c r="E301" s="16">
        <v>0.15384615384615399</v>
      </c>
      <c r="F301" s="16"/>
      <c r="G301" s="16">
        <v>0.21052631578947401</v>
      </c>
      <c r="H301" s="16">
        <v>0.158102766798419</v>
      </c>
      <c r="I301" s="16">
        <v>0.155294117647059</v>
      </c>
      <c r="J301" s="16">
        <v>0.106145251396648</v>
      </c>
      <c r="K301" s="16"/>
      <c r="L301" s="16">
        <v>0.15217391304347799</v>
      </c>
      <c r="M301" s="16">
        <v>0.13772455089820401</v>
      </c>
      <c r="N301" s="16">
        <v>0.163636363636364</v>
      </c>
      <c r="O301" s="16">
        <v>0.16129032258064499</v>
      </c>
      <c r="P301" s="16">
        <v>0.14420062695924801</v>
      </c>
      <c r="Q301" s="16"/>
      <c r="R301" s="16">
        <v>0.14864864864864899</v>
      </c>
      <c r="S301" s="16">
        <v>0.13761467889908299</v>
      </c>
      <c r="T301" s="16">
        <v>0.164265129682997</v>
      </c>
      <c r="U301" s="16">
        <v>0.17441860465116299</v>
      </c>
      <c r="V301" s="16"/>
      <c r="W301" s="16">
        <v>0.15123456790123499</v>
      </c>
      <c r="X301" s="16">
        <v>0.162790697674419</v>
      </c>
      <c r="Y301" s="16">
        <v>0.15384615384615399</v>
      </c>
      <c r="Z301" s="16"/>
      <c r="AA301" s="16">
        <v>0.17453798767967099</v>
      </c>
      <c r="AB301" s="16">
        <v>0.125</v>
      </c>
      <c r="AC301" s="16">
        <v>0.18390804597701099</v>
      </c>
      <c r="AD301" s="16">
        <v>0.129943502824859</v>
      </c>
    </row>
    <row r="302" spans="2:30" x14ac:dyDescent="0.35">
      <c r="B302" t="s">
        <v>251</v>
      </c>
      <c r="C302" s="16">
        <v>8.3976006855184193E-2</v>
      </c>
      <c r="D302" s="16">
        <v>8.6253369272237201E-2</v>
      </c>
      <c r="E302" s="16">
        <v>7.69230769230769E-2</v>
      </c>
      <c r="F302" s="16"/>
      <c r="G302" s="16">
        <v>8.7719298245614002E-2</v>
      </c>
      <c r="H302" s="16">
        <v>9.4861660079051405E-2</v>
      </c>
      <c r="I302" s="16">
        <v>7.2941176470588204E-2</v>
      </c>
      <c r="J302" s="16">
        <v>7.8212290502793297E-2</v>
      </c>
      <c r="K302" s="16"/>
      <c r="L302" s="16">
        <v>7.3913043478260901E-2</v>
      </c>
      <c r="M302" s="16">
        <v>8.3832335329341298E-2</v>
      </c>
      <c r="N302" s="16">
        <v>4.5454545454545497E-2</v>
      </c>
      <c r="O302" s="16">
        <v>9.6774193548387094E-2</v>
      </c>
      <c r="P302" s="16">
        <v>9.0909090909090898E-2</v>
      </c>
      <c r="Q302" s="16"/>
      <c r="R302" s="16">
        <v>8.4459459459459499E-2</v>
      </c>
      <c r="S302" s="16">
        <v>9.1743119266055106E-2</v>
      </c>
      <c r="T302" s="16">
        <v>8.9337175792507204E-2</v>
      </c>
      <c r="U302" s="16">
        <v>4.6511627906976702E-2</v>
      </c>
      <c r="V302" s="16"/>
      <c r="W302" s="16">
        <v>8.1790123456790098E-2</v>
      </c>
      <c r="X302" s="16">
        <v>8.3056478405315604E-2</v>
      </c>
      <c r="Y302" s="16">
        <v>0.102564102564103</v>
      </c>
      <c r="Z302" s="16"/>
      <c r="AA302" s="16">
        <v>8.8295687885010299E-2</v>
      </c>
      <c r="AB302" s="16">
        <v>9.8484848484848495E-2</v>
      </c>
      <c r="AC302" s="16">
        <v>4.0229885057471299E-2</v>
      </c>
      <c r="AD302" s="16">
        <v>9.6045197740112997E-2</v>
      </c>
    </row>
    <row r="303" spans="2:30" x14ac:dyDescent="0.35">
      <c r="B303" t="s">
        <v>252</v>
      </c>
      <c r="C303" s="16">
        <v>9.6829477292202204E-2</v>
      </c>
      <c r="D303" s="16">
        <v>9.9730458221024304E-2</v>
      </c>
      <c r="E303" s="16">
        <v>0</v>
      </c>
      <c r="F303" s="16"/>
      <c r="G303" s="16">
        <v>0</v>
      </c>
      <c r="H303" s="16">
        <v>8.10276679841897E-2</v>
      </c>
      <c r="I303" s="16">
        <v>9.8823529411764699E-2</v>
      </c>
      <c r="J303" s="16">
        <v>0.16759776536312801</v>
      </c>
      <c r="K303" s="16"/>
      <c r="L303" s="16">
        <v>8.6956521739130405E-2</v>
      </c>
      <c r="M303" s="16">
        <v>0.17365269461077801</v>
      </c>
      <c r="N303" s="16">
        <v>9.0909090909090898E-2</v>
      </c>
      <c r="O303" s="16">
        <v>7.9178885630498505E-2</v>
      </c>
      <c r="P303" s="16">
        <v>8.4639498432601906E-2</v>
      </c>
      <c r="Q303" s="16"/>
      <c r="R303" s="16">
        <v>0.106418918918919</v>
      </c>
      <c r="S303" s="16">
        <v>9.1743119266055106E-2</v>
      </c>
      <c r="T303" s="16">
        <v>8.9337175792507204E-2</v>
      </c>
      <c r="U303" s="16">
        <v>4.6511627906976702E-2</v>
      </c>
      <c r="V303" s="16"/>
      <c r="W303" s="16">
        <v>9.1049382716049398E-2</v>
      </c>
      <c r="X303" s="16">
        <v>8.3056478405315604E-2</v>
      </c>
      <c r="Y303" s="16">
        <v>0.128205128205128</v>
      </c>
      <c r="Z303" s="16"/>
      <c r="AA303" s="16">
        <v>0.102669404517454</v>
      </c>
      <c r="AB303" s="16">
        <v>0.11363636363636399</v>
      </c>
      <c r="AC303" s="16">
        <v>8.04597701149425E-2</v>
      </c>
      <c r="AD303" s="16">
        <v>7.9096045197740106E-2</v>
      </c>
    </row>
    <row r="304" spans="2:30" x14ac:dyDescent="0.35">
      <c r="B304" t="s">
        <v>253</v>
      </c>
      <c r="C304" s="16">
        <v>7.6263924592973403E-2</v>
      </c>
      <c r="D304" s="16">
        <v>7.2776280323450099E-2</v>
      </c>
      <c r="E304" s="16">
        <v>0.15384615384615399</v>
      </c>
      <c r="F304" s="16"/>
      <c r="G304" s="16">
        <v>0</v>
      </c>
      <c r="H304" s="16">
        <v>5.9288537549407098E-2</v>
      </c>
      <c r="I304" s="16">
        <v>0.10117647058823501</v>
      </c>
      <c r="J304" s="16">
        <v>8.9385474860335198E-2</v>
      </c>
      <c r="K304" s="16"/>
      <c r="L304" s="16">
        <v>5.6521739130434803E-2</v>
      </c>
      <c r="M304" s="16">
        <v>9.5808383233532898E-2</v>
      </c>
      <c r="N304" s="16">
        <v>0.1</v>
      </c>
      <c r="O304" s="16">
        <v>7.62463343108504E-2</v>
      </c>
      <c r="P304" s="16">
        <v>7.2100313479623798E-2</v>
      </c>
      <c r="Q304" s="16"/>
      <c r="R304" s="16">
        <v>8.1081081081081099E-2</v>
      </c>
      <c r="S304" s="16">
        <v>9.1743119266055106E-2</v>
      </c>
      <c r="T304" s="16">
        <v>6.3400576368876096E-2</v>
      </c>
      <c r="U304" s="16">
        <v>8.1395348837209294E-2</v>
      </c>
      <c r="V304" s="16"/>
      <c r="W304" s="16">
        <v>8.1790123456790098E-2</v>
      </c>
      <c r="X304" s="16">
        <v>5.9800664451827197E-2</v>
      </c>
      <c r="Y304" s="16">
        <v>7.69230769230769E-2</v>
      </c>
      <c r="Z304" s="16"/>
      <c r="AA304" s="16">
        <v>8.2135523613962994E-2</v>
      </c>
      <c r="AB304" s="16">
        <v>7.9545454545454503E-2</v>
      </c>
      <c r="AC304" s="16">
        <v>6.8965517241379296E-2</v>
      </c>
      <c r="AD304" s="16">
        <v>6.7796610169491497E-2</v>
      </c>
    </row>
    <row r="305" spans="2:30" x14ac:dyDescent="0.35">
      <c r="B305" t="s">
        <v>254</v>
      </c>
      <c r="C305" s="16">
        <v>6.0839760068551803E-2</v>
      </c>
      <c r="D305" s="16">
        <v>5.92991913746631E-2</v>
      </c>
      <c r="E305" s="16">
        <v>0.15384615384615399</v>
      </c>
      <c r="F305" s="16"/>
      <c r="G305" s="16">
        <v>0</v>
      </c>
      <c r="H305" s="16">
        <v>6.1264822134387401E-2</v>
      </c>
      <c r="I305" s="16">
        <v>5.6470588235294099E-2</v>
      </c>
      <c r="J305" s="16">
        <v>8.9385474860335198E-2</v>
      </c>
      <c r="K305" s="16"/>
      <c r="L305" s="16">
        <v>6.08695652173913E-2</v>
      </c>
      <c r="M305" s="16">
        <v>5.9880239520958098E-2</v>
      </c>
      <c r="N305" s="16">
        <v>4.5454545454545497E-2</v>
      </c>
      <c r="O305" s="16">
        <v>5.2785923753665698E-2</v>
      </c>
      <c r="P305" s="16">
        <v>7.5235109717868301E-2</v>
      </c>
      <c r="Q305" s="16"/>
      <c r="R305" s="16">
        <v>5.4054054054054099E-2</v>
      </c>
      <c r="S305" s="16">
        <v>8.2568807339449504E-2</v>
      </c>
      <c r="T305" s="16">
        <v>6.9164265129683003E-2</v>
      </c>
      <c r="U305" s="16">
        <v>3.4883720930232599E-2</v>
      </c>
      <c r="V305" s="16"/>
      <c r="W305" s="16">
        <v>5.5555555555555601E-2</v>
      </c>
      <c r="X305" s="16">
        <v>6.6445182724252497E-2</v>
      </c>
      <c r="Y305" s="16">
        <v>6.4102564102564097E-2</v>
      </c>
      <c r="Z305" s="16"/>
      <c r="AA305" s="16">
        <v>5.5441478439425103E-2</v>
      </c>
      <c r="AB305" s="16">
        <v>5.3030303030302997E-2</v>
      </c>
      <c r="AC305" s="16">
        <v>7.4712643678160898E-2</v>
      </c>
      <c r="AD305" s="16">
        <v>5.6497175141242903E-2</v>
      </c>
    </row>
    <row r="306" spans="2:30" x14ac:dyDescent="0.35">
      <c r="B306" t="s">
        <v>255</v>
      </c>
      <c r="C306" s="16">
        <v>0.118251928020566</v>
      </c>
      <c r="D306" s="16">
        <v>0.12039532794249801</v>
      </c>
      <c r="E306" s="16">
        <v>0</v>
      </c>
      <c r="F306" s="16"/>
      <c r="G306" s="16">
        <v>1.7543859649122799E-2</v>
      </c>
      <c r="H306" s="16">
        <v>8.3003952569169995E-2</v>
      </c>
      <c r="I306" s="16">
        <v>0.14823529411764699</v>
      </c>
      <c r="J306" s="16">
        <v>0.17877094972067001</v>
      </c>
      <c r="K306" s="16"/>
      <c r="L306" s="16">
        <v>8.2608695652173894E-2</v>
      </c>
      <c r="M306" s="16">
        <v>0.119760479041916</v>
      </c>
      <c r="N306" s="16">
        <v>6.3636363636363602E-2</v>
      </c>
      <c r="O306" s="16">
        <v>0.117302052785924</v>
      </c>
      <c r="P306" s="16">
        <v>0.163009404388715</v>
      </c>
      <c r="Q306" s="16"/>
      <c r="R306" s="16">
        <v>0.133445945945946</v>
      </c>
      <c r="S306" s="16">
        <v>0.17431192660550501</v>
      </c>
      <c r="T306" s="16">
        <v>7.7809798270893404E-2</v>
      </c>
      <c r="U306" s="16">
        <v>0.116279069767442</v>
      </c>
      <c r="V306" s="16"/>
      <c r="W306" s="16">
        <v>0.114197530864198</v>
      </c>
      <c r="X306" s="16">
        <v>0.136212624584718</v>
      </c>
      <c r="Y306" s="16">
        <v>0.128205128205128</v>
      </c>
      <c r="Z306" s="16"/>
      <c r="AA306" s="16">
        <v>0.121149897330595</v>
      </c>
      <c r="AB306" s="16">
        <v>0.13257575757575801</v>
      </c>
      <c r="AC306" s="16">
        <v>0.109195402298851</v>
      </c>
      <c r="AD306" s="16">
        <v>8.4745762711864403E-2</v>
      </c>
    </row>
    <row r="307" spans="2:30" x14ac:dyDescent="0.35">
      <c r="B307" t="s">
        <v>64</v>
      </c>
      <c r="C307" s="16">
        <v>1.2853470437018E-2</v>
      </c>
      <c r="D307" s="16">
        <v>1.3477088948787099E-2</v>
      </c>
      <c r="E307" s="16">
        <v>0</v>
      </c>
      <c r="F307" s="16"/>
      <c r="G307" s="16">
        <v>5.2631578947368397E-2</v>
      </c>
      <c r="H307" s="16">
        <v>1.38339920948617E-2</v>
      </c>
      <c r="I307" s="16">
        <v>9.4117647058823504E-3</v>
      </c>
      <c r="J307" s="16">
        <v>5.5865921787709499E-3</v>
      </c>
      <c r="K307" s="16"/>
      <c r="L307" s="16">
        <v>1.7391304347826101E-2</v>
      </c>
      <c r="M307" s="16">
        <v>0</v>
      </c>
      <c r="N307" s="16">
        <v>1.8181818181818198E-2</v>
      </c>
      <c r="O307" s="16">
        <v>8.7976539589442806E-3</v>
      </c>
      <c r="P307" s="16">
        <v>1.88087774294671E-2</v>
      </c>
      <c r="Q307" s="16"/>
      <c r="R307" s="16">
        <v>1.68918918918919E-2</v>
      </c>
      <c r="S307" s="16">
        <v>9.1743119266055103E-3</v>
      </c>
      <c r="T307" s="16">
        <v>8.6455331412103806E-3</v>
      </c>
      <c r="U307" s="16">
        <v>0</v>
      </c>
      <c r="V307" s="16"/>
      <c r="W307" s="16">
        <v>1.38888888888889E-2</v>
      </c>
      <c r="X307" s="16">
        <v>9.9667774086378697E-3</v>
      </c>
      <c r="Y307" s="16">
        <v>0</v>
      </c>
      <c r="Z307" s="16"/>
      <c r="AA307" s="16">
        <v>6.1601642710472299E-3</v>
      </c>
      <c r="AB307" s="16">
        <v>1.13636363636364E-2</v>
      </c>
      <c r="AC307" s="16">
        <v>1.1494252873563199E-2</v>
      </c>
      <c r="AD307" s="16">
        <v>1.6949152542372899E-2</v>
      </c>
    </row>
    <row r="308" spans="2:30" x14ac:dyDescent="0.35">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row>
    <row r="309" spans="2:30" x14ac:dyDescent="0.35">
      <c r="B309" s="6" t="s">
        <v>262</v>
      </c>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row>
    <row r="310" spans="2:30" x14ac:dyDescent="0.35">
      <c r="B310" s="23" t="s">
        <v>67</v>
      </c>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row>
    <row r="311" spans="2:30" x14ac:dyDescent="0.35">
      <c r="B311" t="s">
        <v>257</v>
      </c>
      <c r="C311" s="16">
        <v>0.43187660668380501</v>
      </c>
      <c r="D311" s="16">
        <v>0.42587601078167098</v>
      </c>
      <c r="E311" s="16">
        <v>0.92307692307692302</v>
      </c>
      <c r="F311" s="16"/>
      <c r="G311" s="16">
        <v>0.50877192982456099</v>
      </c>
      <c r="H311" s="16">
        <v>0.42094861660079103</v>
      </c>
      <c r="I311" s="16">
        <v>0.41882352941176498</v>
      </c>
      <c r="J311" s="16">
        <v>0.46927374301676</v>
      </c>
      <c r="K311" s="16"/>
      <c r="L311" s="16">
        <v>0.44782608695652198</v>
      </c>
      <c r="M311" s="16">
        <v>0.37125748502993999</v>
      </c>
      <c r="N311" s="16">
        <v>0.472727272727273</v>
      </c>
      <c r="O311" s="16">
        <v>0.47214076246334302</v>
      </c>
      <c r="P311" s="16">
        <v>0.39498432601880901</v>
      </c>
      <c r="Q311" s="16"/>
      <c r="R311" s="16">
        <v>0.46959459459459502</v>
      </c>
      <c r="S311" s="16">
        <v>0.46788990825688098</v>
      </c>
      <c r="T311" s="16">
        <v>0.37175792507204602</v>
      </c>
      <c r="U311" s="16">
        <v>0.36046511627907002</v>
      </c>
      <c r="V311" s="16"/>
      <c r="W311" s="16">
        <v>0.422839506172839</v>
      </c>
      <c r="X311" s="16">
        <v>0.45182724252491702</v>
      </c>
      <c r="Y311" s="16">
        <v>0.34615384615384598</v>
      </c>
      <c r="Z311" s="16"/>
      <c r="AA311" s="16">
        <v>0.44147843942505099</v>
      </c>
      <c r="AB311" s="16">
        <v>0.32954545454545497</v>
      </c>
      <c r="AC311" s="16">
        <v>0.5</v>
      </c>
      <c r="AD311" s="16">
        <v>0.46327683615819198</v>
      </c>
    </row>
    <row r="312" spans="2:30" x14ac:dyDescent="0.35">
      <c r="B312" t="s">
        <v>258</v>
      </c>
      <c r="C312" s="16">
        <v>0.19365895458440399</v>
      </c>
      <c r="D312" s="16">
        <v>0.199460916442049</v>
      </c>
      <c r="E312" s="16">
        <v>0</v>
      </c>
      <c r="F312" s="16"/>
      <c r="G312" s="16">
        <v>8.7719298245614002E-2</v>
      </c>
      <c r="H312" s="16">
        <v>0.201581027667984</v>
      </c>
      <c r="I312" s="16">
        <v>0.188235294117647</v>
      </c>
      <c r="J312" s="16">
        <v>0.217877094972067</v>
      </c>
      <c r="K312" s="16"/>
      <c r="L312" s="16">
        <v>0.22608695652173899</v>
      </c>
      <c r="M312" s="16">
        <v>0.22155688622754499</v>
      </c>
      <c r="N312" s="16">
        <v>0.18181818181818199</v>
      </c>
      <c r="O312" s="16">
        <v>0.19941348973607001</v>
      </c>
      <c r="P312" s="16">
        <v>0.15360501567398099</v>
      </c>
      <c r="Q312" s="16"/>
      <c r="R312" s="16">
        <v>0.17229729729729701</v>
      </c>
      <c r="S312" s="16">
        <v>0.192660550458716</v>
      </c>
      <c r="T312" s="16">
        <v>0.22478386167146999</v>
      </c>
      <c r="U312" s="16">
        <v>0.24418604651162801</v>
      </c>
      <c r="V312" s="16"/>
      <c r="W312" s="16">
        <v>0.202160493827161</v>
      </c>
      <c r="X312" s="16">
        <v>0.209302325581395</v>
      </c>
      <c r="Y312" s="16">
        <v>0.230769230769231</v>
      </c>
      <c r="Z312" s="16"/>
      <c r="AA312" s="16">
        <v>0.193018480492813</v>
      </c>
      <c r="AB312" s="16">
        <v>0.24621212121212099</v>
      </c>
      <c r="AC312" s="16">
        <v>0.160919540229885</v>
      </c>
      <c r="AD312" s="16">
        <v>0.19774011299434999</v>
      </c>
    </row>
    <row r="313" spans="2:30" x14ac:dyDescent="0.35">
      <c r="B313" t="s">
        <v>259</v>
      </c>
      <c r="C313" s="16">
        <v>0.19965724078834601</v>
      </c>
      <c r="D313" s="16">
        <v>0.19856244384546301</v>
      </c>
      <c r="E313" s="16">
        <v>0</v>
      </c>
      <c r="F313" s="16"/>
      <c r="G313" s="16">
        <v>0.157894736842105</v>
      </c>
      <c r="H313" s="16">
        <v>0.19960474308300399</v>
      </c>
      <c r="I313" s="16">
        <v>0.21176470588235299</v>
      </c>
      <c r="J313" s="16">
        <v>0.18435754189944101</v>
      </c>
      <c r="K313" s="16"/>
      <c r="L313" s="16">
        <v>0.178260869565217</v>
      </c>
      <c r="M313" s="16">
        <v>0.25748502994012001</v>
      </c>
      <c r="N313" s="16">
        <v>0.13636363636363599</v>
      </c>
      <c r="O313" s="16">
        <v>0.18768328445747801</v>
      </c>
      <c r="P313" s="16">
        <v>0.21943573667711599</v>
      </c>
      <c r="Q313" s="16"/>
      <c r="R313" s="16">
        <v>0.20101351351351401</v>
      </c>
      <c r="S313" s="16">
        <v>0.21100917431192701</v>
      </c>
      <c r="T313" s="16">
        <v>0.190201729106628</v>
      </c>
      <c r="U313" s="16">
        <v>0.232558139534884</v>
      </c>
      <c r="V313" s="16"/>
      <c r="W313" s="16">
        <v>0.18364197530864201</v>
      </c>
      <c r="X313" s="16">
        <v>0.21594684385382101</v>
      </c>
      <c r="Y313" s="16">
        <v>0.243589743589744</v>
      </c>
      <c r="Z313" s="16"/>
      <c r="AA313" s="16">
        <v>0.195071868583162</v>
      </c>
      <c r="AB313" s="16">
        <v>0.21212121212121199</v>
      </c>
      <c r="AC313" s="16">
        <v>0.18390804597701099</v>
      </c>
      <c r="AD313" s="16">
        <v>0.19774011299434999</v>
      </c>
    </row>
    <row r="314" spans="2:30" x14ac:dyDescent="0.35">
      <c r="B314" t="s">
        <v>260</v>
      </c>
      <c r="C314" s="16">
        <v>8.2262210796915203E-2</v>
      </c>
      <c r="D314" s="16">
        <v>8.3557951482479798E-2</v>
      </c>
      <c r="E314" s="16">
        <v>0</v>
      </c>
      <c r="F314" s="16"/>
      <c r="G314" s="16">
        <v>8.7719298245614002E-2</v>
      </c>
      <c r="H314" s="16">
        <v>7.5098814229248995E-2</v>
      </c>
      <c r="I314" s="16">
        <v>9.41176470588235E-2</v>
      </c>
      <c r="J314" s="16">
        <v>7.2625698324022395E-2</v>
      </c>
      <c r="K314" s="16"/>
      <c r="L314" s="16">
        <v>6.5217391304347797E-2</v>
      </c>
      <c r="M314" s="16">
        <v>0.101796407185629</v>
      </c>
      <c r="N314" s="16">
        <v>6.3636363636363602E-2</v>
      </c>
      <c r="O314" s="16">
        <v>5.8651026392961901E-2</v>
      </c>
      <c r="P314" s="16">
        <v>0.115987460815047</v>
      </c>
      <c r="Q314" s="16"/>
      <c r="R314" s="16">
        <v>8.6148648648648601E-2</v>
      </c>
      <c r="S314" s="16">
        <v>7.3394495412843999E-2</v>
      </c>
      <c r="T314" s="16">
        <v>9.2219020172910698E-2</v>
      </c>
      <c r="U314" s="16">
        <v>3.4883720930232599E-2</v>
      </c>
      <c r="V314" s="16"/>
      <c r="W314" s="16">
        <v>9.5679012345678993E-2</v>
      </c>
      <c r="X314" s="16">
        <v>6.3122923588039906E-2</v>
      </c>
      <c r="Y314" s="16">
        <v>0.102564102564103</v>
      </c>
      <c r="Z314" s="16"/>
      <c r="AA314" s="16">
        <v>8.2135523613962994E-2</v>
      </c>
      <c r="AB314" s="16">
        <v>0.102272727272727</v>
      </c>
      <c r="AC314" s="16">
        <v>8.04597701149425E-2</v>
      </c>
      <c r="AD314" s="16">
        <v>5.6497175141242903E-2</v>
      </c>
    </row>
    <row r="315" spans="2:30" x14ac:dyDescent="0.35">
      <c r="B315" t="s">
        <v>261</v>
      </c>
      <c r="C315" s="16">
        <v>7.1122536418166196E-2</v>
      </c>
      <c r="D315" s="16">
        <v>7.1877807726864307E-2</v>
      </c>
      <c r="E315" s="16">
        <v>7.69230769230769E-2</v>
      </c>
      <c r="F315" s="16"/>
      <c r="G315" s="16">
        <v>0.12280701754386</v>
      </c>
      <c r="H315" s="16">
        <v>8.3003952569169995E-2</v>
      </c>
      <c r="I315" s="16">
        <v>6.5882352941176503E-2</v>
      </c>
      <c r="J315" s="16">
        <v>3.3519553072625698E-2</v>
      </c>
      <c r="K315" s="16"/>
      <c r="L315" s="16">
        <v>6.5217391304347797E-2</v>
      </c>
      <c r="M315" s="16">
        <v>2.9940119760479E-2</v>
      </c>
      <c r="N315" s="16">
        <v>0.118181818181818</v>
      </c>
      <c r="O315" s="16">
        <v>6.7448680351906196E-2</v>
      </c>
      <c r="P315" s="16">
        <v>8.4639498432601906E-2</v>
      </c>
      <c r="Q315" s="16"/>
      <c r="R315" s="16">
        <v>4.89864864864865E-2</v>
      </c>
      <c r="S315" s="16">
        <v>4.5871559633027498E-2</v>
      </c>
      <c r="T315" s="16">
        <v>0.103746397694524</v>
      </c>
      <c r="U315" s="16">
        <v>0.116279069767442</v>
      </c>
      <c r="V315" s="16"/>
      <c r="W315" s="16">
        <v>8.0246913580246895E-2</v>
      </c>
      <c r="X315" s="16">
        <v>3.6544850498338902E-2</v>
      </c>
      <c r="Y315" s="16">
        <v>6.4102564102564097E-2</v>
      </c>
      <c r="Z315" s="16"/>
      <c r="AA315" s="16">
        <v>7.8028747433264906E-2</v>
      </c>
      <c r="AB315" s="16">
        <v>7.9545454545454503E-2</v>
      </c>
      <c r="AC315" s="16">
        <v>4.0229885057471299E-2</v>
      </c>
      <c r="AD315" s="16">
        <v>6.21468926553672E-2</v>
      </c>
    </row>
    <row r="316" spans="2:30" x14ac:dyDescent="0.35">
      <c r="B316" t="s">
        <v>64</v>
      </c>
      <c r="C316" s="16">
        <v>2.1422450728363299E-2</v>
      </c>
      <c r="D316" s="16">
        <v>2.0664869721473501E-2</v>
      </c>
      <c r="E316" s="16">
        <v>0</v>
      </c>
      <c r="F316" s="16"/>
      <c r="G316" s="16">
        <v>3.5087719298245598E-2</v>
      </c>
      <c r="H316" s="16">
        <v>1.97628458498024E-2</v>
      </c>
      <c r="I316" s="16">
        <v>2.11764705882353E-2</v>
      </c>
      <c r="J316" s="16">
        <v>2.23463687150838E-2</v>
      </c>
      <c r="K316" s="16"/>
      <c r="L316" s="16">
        <v>1.7391304347826101E-2</v>
      </c>
      <c r="M316" s="16">
        <v>1.79640718562874E-2</v>
      </c>
      <c r="N316" s="16">
        <v>2.7272727272727299E-2</v>
      </c>
      <c r="O316" s="16">
        <v>1.46627565982405E-2</v>
      </c>
      <c r="P316" s="16">
        <v>3.1347962382445103E-2</v>
      </c>
      <c r="Q316" s="16"/>
      <c r="R316" s="16">
        <v>2.1959459459459499E-2</v>
      </c>
      <c r="S316" s="16">
        <v>9.1743119266055103E-3</v>
      </c>
      <c r="T316" s="16">
        <v>1.7291066282420799E-2</v>
      </c>
      <c r="U316" s="16">
        <v>1.16279069767442E-2</v>
      </c>
      <c r="V316" s="16"/>
      <c r="W316" s="16">
        <v>1.54320987654321E-2</v>
      </c>
      <c r="X316" s="16">
        <v>2.32558139534884E-2</v>
      </c>
      <c r="Y316" s="16">
        <v>1.2820512820512799E-2</v>
      </c>
      <c r="Z316" s="16"/>
      <c r="AA316" s="16">
        <v>1.02669404517454E-2</v>
      </c>
      <c r="AB316" s="16">
        <v>3.03030303030303E-2</v>
      </c>
      <c r="AC316" s="16">
        <v>3.4482758620689703E-2</v>
      </c>
      <c r="AD316" s="16">
        <v>2.2598870056497199E-2</v>
      </c>
    </row>
    <row r="317" spans="2:30" x14ac:dyDescent="0.35">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row>
    <row r="318" spans="2:30" x14ac:dyDescent="0.35">
      <c r="B318" s="6" t="s">
        <v>271</v>
      </c>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row>
    <row r="319" spans="2:30" x14ac:dyDescent="0.35">
      <c r="B319" s="23" t="s">
        <v>67</v>
      </c>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row>
    <row r="320" spans="2:30" x14ac:dyDescent="0.35">
      <c r="B320" t="s">
        <v>263</v>
      </c>
      <c r="C320" s="16">
        <v>0.458440445586975</v>
      </c>
      <c r="D320" s="16">
        <v>0.46271338724168898</v>
      </c>
      <c r="E320" s="16">
        <v>0.53846153846153799</v>
      </c>
      <c r="F320" s="16"/>
      <c r="G320" s="16">
        <v>0.45614035087719301</v>
      </c>
      <c r="H320" s="16">
        <v>0.468379446640316</v>
      </c>
      <c r="I320" s="16">
        <v>0.46117647058823502</v>
      </c>
      <c r="J320" s="16">
        <v>0.42458100558659201</v>
      </c>
      <c r="K320" s="16"/>
      <c r="L320" s="16">
        <v>0.41739130434782601</v>
      </c>
      <c r="M320" s="16">
        <v>0.45508982035928103</v>
      </c>
      <c r="N320" s="16">
        <v>0.4</v>
      </c>
      <c r="O320" s="16">
        <v>0.48093841642228702</v>
      </c>
      <c r="P320" s="16">
        <v>0.4858934169279</v>
      </c>
      <c r="Q320" s="16"/>
      <c r="R320" s="16">
        <v>0.45270270270270302</v>
      </c>
      <c r="S320" s="16">
        <v>0.43119266055045902</v>
      </c>
      <c r="T320" s="16">
        <v>0.455331412103746</v>
      </c>
      <c r="U320" s="16">
        <v>0.56976744186046502</v>
      </c>
      <c r="V320" s="16"/>
      <c r="W320" s="16">
        <v>0.44290123456790098</v>
      </c>
      <c r="X320" s="16">
        <v>0.47840531561461802</v>
      </c>
      <c r="Y320" s="16">
        <v>0.53846153846153799</v>
      </c>
      <c r="Z320" s="16"/>
      <c r="AA320" s="16">
        <v>0.47843942505133502</v>
      </c>
      <c r="AB320" s="16">
        <v>0.46969696969697</v>
      </c>
      <c r="AC320" s="16">
        <v>0.43678160919540199</v>
      </c>
      <c r="AD320" s="16">
        <v>0.418079096045198</v>
      </c>
    </row>
    <row r="321" spans="2:30" x14ac:dyDescent="0.35">
      <c r="B321" t="s">
        <v>264</v>
      </c>
      <c r="C321" s="16">
        <v>0.18937446443873199</v>
      </c>
      <c r="D321" s="16">
        <v>0.19047619047618999</v>
      </c>
      <c r="E321" s="16">
        <v>0.230769230769231</v>
      </c>
      <c r="F321" s="16"/>
      <c r="G321" s="16">
        <v>0.21052631578947401</v>
      </c>
      <c r="H321" s="16">
        <v>0.187747035573123</v>
      </c>
      <c r="I321" s="16">
        <v>0.20235294117647101</v>
      </c>
      <c r="J321" s="16">
        <v>0.15642458100558701</v>
      </c>
      <c r="K321" s="16"/>
      <c r="L321" s="16">
        <v>0.19130434782608699</v>
      </c>
      <c r="M321" s="16">
        <v>0.25149700598802399</v>
      </c>
      <c r="N321" s="16">
        <v>0.190909090909091</v>
      </c>
      <c r="O321" s="16">
        <v>0.19354838709677399</v>
      </c>
      <c r="P321" s="16">
        <v>0.15047021943573699</v>
      </c>
      <c r="Q321" s="16"/>
      <c r="R321" s="16">
        <v>0.17229729729729701</v>
      </c>
      <c r="S321" s="16">
        <v>0.16513761467889901</v>
      </c>
      <c r="T321" s="16">
        <v>0.22478386167146999</v>
      </c>
      <c r="U321" s="16">
        <v>0.19767441860465099</v>
      </c>
      <c r="V321" s="16"/>
      <c r="W321" s="16">
        <v>0.20833333333333301</v>
      </c>
      <c r="X321" s="16">
        <v>0.172757475083056</v>
      </c>
      <c r="Y321" s="16">
        <v>0.141025641025641</v>
      </c>
      <c r="Z321" s="16"/>
      <c r="AA321" s="16">
        <v>0.18891170431211499</v>
      </c>
      <c r="AB321" s="16">
        <v>0.19318181818181801</v>
      </c>
      <c r="AC321" s="16">
        <v>0.14942528735632199</v>
      </c>
      <c r="AD321" s="16">
        <v>0.225988700564972</v>
      </c>
    </row>
    <row r="322" spans="2:30" x14ac:dyDescent="0.35">
      <c r="B322" t="s">
        <v>265</v>
      </c>
      <c r="C322" s="16">
        <v>0.110539845758355</v>
      </c>
      <c r="D322" s="16">
        <v>0.109613656783468</v>
      </c>
      <c r="E322" s="16">
        <v>0.15384615384615399</v>
      </c>
      <c r="F322" s="16"/>
      <c r="G322" s="16">
        <v>1.7543859649122799E-2</v>
      </c>
      <c r="H322" s="16">
        <v>0.102766798418972</v>
      </c>
      <c r="I322" s="16">
        <v>0.122352941176471</v>
      </c>
      <c r="J322" s="16">
        <v>0.13407821229050301</v>
      </c>
      <c r="K322" s="16"/>
      <c r="L322" s="16">
        <v>0.108695652173913</v>
      </c>
      <c r="M322" s="16">
        <v>0.107784431137725</v>
      </c>
      <c r="N322" s="16">
        <v>8.1818181818181804E-2</v>
      </c>
      <c r="O322" s="16">
        <v>0.134897360703812</v>
      </c>
      <c r="P322" s="16">
        <v>9.7178683385579903E-2</v>
      </c>
      <c r="Q322" s="16"/>
      <c r="R322" s="16">
        <v>9.62837837837838E-2</v>
      </c>
      <c r="S322" s="16">
        <v>0.12844036697247699</v>
      </c>
      <c r="T322" s="16">
        <v>0.14121037463976899</v>
      </c>
      <c r="U322" s="16">
        <v>8.1395348837209294E-2</v>
      </c>
      <c r="V322" s="16"/>
      <c r="W322" s="16">
        <v>9.4135802469135804E-2</v>
      </c>
      <c r="X322" s="16">
        <v>0.146179401993355</v>
      </c>
      <c r="Y322" s="16">
        <v>0.16666666666666699</v>
      </c>
      <c r="Z322" s="16"/>
      <c r="AA322" s="16">
        <v>0.102669404517454</v>
      </c>
      <c r="AB322" s="16">
        <v>0.125</v>
      </c>
      <c r="AC322" s="16">
        <v>0.109195402298851</v>
      </c>
      <c r="AD322" s="16">
        <v>0.10734463276836199</v>
      </c>
    </row>
    <row r="323" spans="2:30" x14ac:dyDescent="0.35">
      <c r="B323" t="s">
        <v>266</v>
      </c>
      <c r="C323" s="16">
        <v>4.2844901456726599E-2</v>
      </c>
      <c r="D323" s="16">
        <v>4.40251572327044E-2</v>
      </c>
      <c r="E323" s="16">
        <v>0</v>
      </c>
      <c r="F323" s="16"/>
      <c r="G323" s="16">
        <v>0.21052631578947401</v>
      </c>
      <c r="H323" s="16">
        <v>5.9288537549407098E-2</v>
      </c>
      <c r="I323" s="16">
        <v>1.8823529411764701E-2</v>
      </c>
      <c r="J323" s="16">
        <v>0</v>
      </c>
      <c r="K323" s="16"/>
      <c r="L323" s="16">
        <v>6.5217391304347797E-2</v>
      </c>
      <c r="M323" s="16">
        <v>2.9940119760479E-2</v>
      </c>
      <c r="N323" s="16">
        <v>4.5454545454545497E-2</v>
      </c>
      <c r="O323" s="16">
        <v>4.6920821114369501E-2</v>
      </c>
      <c r="P323" s="16">
        <v>2.8213166144200601E-2</v>
      </c>
      <c r="Q323" s="16"/>
      <c r="R323" s="16">
        <v>3.04054054054054E-2</v>
      </c>
      <c r="S323" s="16">
        <v>8.2568807339449504E-2</v>
      </c>
      <c r="T323" s="16">
        <v>5.4755043227665702E-2</v>
      </c>
      <c r="U323" s="16">
        <v>4.6511627906976702E-2</v>
      </c>
      <c r="V323" s="16"/>
      <c r="W323" s="16">
        <v>4.7839506172839497E-2</v>
      </c>
      <c r="X323" s="16">
        <v>3.6544850498338902E-2</v>
      </c>
      <c r="Y323" s="16">
        <v>2.5641025641025599E-2</v>
      </c>
      <c r="Z323" s="16"/>
      <c r="AA323" s="16">
        <v>3.2854209445585203E-2</v>
      </c>
      <c r="AB323" s="16">
        <v>4.1666666666666699E-2</v>
      </c>
      <c r="AC323" s="16">
        <v>5.1724137931034503E-2</v>
      </c>
      <c r="AD323" s="16">
        <v>5.0847457627118599E-2</v>
      </c>
    </row>
    <row r="324" spans="2:30" x14ac:dyDescent="0.35">
      <c r="B324" t="s">
        <v>267</v>
      </c>
      <c r="C324" s="16">
        <v>7.4550128534704399E-2</v>
      </c>
      <c r="D324" s="16">
        <v>7.6370170709793406E-2</v>
      </c>
      <c r="E324" s="16">
        <v>0</v>
      </c>
      <c r="F324" s="16"/>
      <c r="G324" s="16">
        <v>5.2631578947368397E-2</v>
      </c>
      <c r="H324" s="16">
        <v>9.2885375494071207E-2</v>
      </c>
      <c r="I324" s="16">
        <v>5.17647058823529E-2</v>
      </c>
      <c r="J324" s="16">
        <v>8.3798882681564199E-2</v>
      </c>
      <c r="K324" s="16"/>
      <c r="L324" s="16">
        <v>0.108695652173913</v>
      </c>
      <c r="M324" s="16">
        <v>7.1856287425149698E-2</v>
      </c>
      <c r="N324" s="16">
        <v>0.109090909090909</v>
      </c>
      <c r="O324" s="16">
        <v>4.1055718475073298E-2</v>
      </c>
      <c r="P324" s="16">
        <v>7.5235109717868301E-2</v>
      </c>
      <c r="Q324" s="16"/>
      <c r="R324" s="16">
        <v>8.9527027027027001E-2</v>
      </c>
      <c r="S324" s="16">
        <v>8.2568807339449504E-2</v>
      </c>
      <c r="T324" s="16">
        <v>5.4755043227665702E-2</v>
      </c>
      <c r="U324" s="16">
        <v>1.16279069767442E-2</v>
      </c>
      <c r="V324" s="16"/>
      <c r="W324" s="16">
        <v>9.2592592592592601E-2</v>
      </c>
      <c r="X324" s="16">
        <v>4.6511627906976702E-2</v>
      </c>
      <c r="Y324" s="16">
        <v>2.5641025641025599E-2</v>
      </c>
      <c r="Z324" s="16"/>
      <c r="AA324" s="16">
        <v>6.9815195071868605E-2</v>
      </c>
      <c r="AB324" s="16">
        <v>4.9242424242424199E-2</v>
      </c>
      <c r="AC324" s="16">
        <v>0.12068965517241401</v>
      </c>
      <c r="AD324" s="16">
        <v>9.6045197740112997E-2</v>
      </c>
    </row>
    <row r="325" spans="2:30" x14ac:dyDescent="0.35">
      <c r="B325" t="s">
        <v>268</v>
      </c>
      <c r="C325" s="16">
        <v>2.3136246786632401E-2</v>
      </c>
      <c r="D325" s="16">
        <v>2.2461814914645099E-2</v>
      </c>
      <c r="E325" s="16">
        <v>0</v>
      </c>
      <c r="F325" s="16"/>
      <c r="G325" s="16">
        <v>1.7543859649122799E-2</v>
      </c>
      <c r="H325" s="16">
        <v>2.1739130434782601E-2</v>
      </c>
      <c r="I325" s="16">
        <v>2.8235294117647101E-2</v>
      </c>
      <c r="J325" s="16">
        <v>1.67597765363128E-2</v>
      </c>
      <c r="K325" s="16"/>
      <c r="L325" s="16">
        <v>2.6086956521739101E-2</v>
      </c>
      <c r="M325" s="16">
        <v>5.9880239520958096E-3</v>
      </c>
      <c r="N325" s="16">
        <v>3.6363636363636397E-2</v>
      </c>
      <c r="O325" s="16">
        <v>2.0527859237536701E-2</v>
      </c>
      <c r="P325" s="16">
        <v>2.8213166144200601E-2</v>
      </c>
      <c r="Q325" s="16"/>
      <c r="R325" s="16">
        <v>3.5472972972972999E-2</v>
      </c>
      <c r="S325" s="16">
        <v>1.8348623853211E-2</v>
      </c>
      <c r="T325" s="16">
        <v>5.7636887608069204E-3</v>
      </c>
      <c r="U325" s="16">
        <v>0</v>
      </c>
      <c r="V325" s="16"/>
      <c r="W325" s="16">
        <v>2.3148148148148098E-2</v>
      </c>
      <c r="X325" s="16">
        <v>2.32558139534884E-2</v>
      </c>
      <c r="Y325" s="16">
        <v>2.5641025641025599E-2</v>
      </c>
      <c r="Z325" s="16"/>
      <c r="AA325" s="16">
        <v>2.8747433264887101E-2</v>
      </c>
      <c r="AB325" s="16">
        <v>1.8939393939393898E-2</v>
      </c>
      <c r="AC325" s="16">
        <v>2.2988505747126398E-2</v>
      </c>
      <c r="AD325" s="16">
        <v>1.6949152542372899E-2</v>
      </c>
    </row>
    <row r="326" spans="2:30" x14ac:dyDescent="0.35">
      <c r="B326" t="s">
        <v>269</v>
      </c>
      <c r="C326" s="16">
        <v>1.6281062553556099E-2</v>
      </c>
      <c r="D326" s="16">
        <v>1.7070979335130299E-2</v>
      </c>
      <c r="E326" s="16">
        <v>0</v>
      </c>
      <c r="F326" s="16"/>
      <c r="G326" s="16">
        <v>0</v>
      </c>
      <c r="H326" s="16">
        <v>0</v>
      </c>
      <c r="I326" s="16">
        <v>1.6470588235294101E-2</v>
      </c>
      <c r="J326" s="16">
        <v>6.7039106145251395E-2</v>
      </c>
      <c r="K326" s="16"/>
      <c r="L326" s="16">
        <v>1.3043478260869599E-2</v>
      </c>
      <c r="M326" s="16">
        <v>1.19760479041916E-2</v>
      </c>
      <c r="N326" s="16">
        <v>1.8181818181818198E-2</v>
      </c>
      <c r="O326" s="16">
        <v>1.17302052785924E-2</v>
      </c>
      <c r="P326" s="16">
        <v>2.5078369905956101E-2</v>
      </c>
      <c r="Q326" s="16"/>
      <c r="R326" s="16">
        <v>2.1959459459459499E-2</v>
      </c>
      <c r="S326" s="16">
        <v>9.1743119266055103E-3</v>
      </c>
      <c r="T326" s="16">
        <v>5.7636887608069204E-3</v>
      </c>
      <c r="U326" s="16">
        <v>3.4883720930232599E-2</v>
      </c>
      <c r="V326" s="16"/>
      <c r="W326" s="16">
        <v>1.54320987654321E-2</v>
      </c>
      <c r="X326" s="16">
        <v>2.32558139534884E-2</v>
      </c>
      <c r="Y326" s="16">
        <v>1.2820512820512799E-2</v>
      </c>
      <c r="Z326" s="16"/>
      <c r="AA326" s="16">
        <v>1.6427104722792601E-2</v>
      </c>
      <c r="AB326" s="16">
        <v>2.27272727272727E-2</v>
      </c>
      <c r="AC326" s="16">
        <v>5.74712643678161E-3</v>
      </c>
      <c r="AD326" s="16">
        <v>2.2598870056497199E-2</v>
      </c>
    </row>
    <row r="327" spans="2:30" x14ac:dyDescent="0.35">
      <c r="B327" t="s">
        <v>78</v>
      </c>
      <c r="C327" s="16">
        <v>1.02827763496144E-2</v>
      </c>
      <c r="D327" s="16">
        <v>9.8831985624438495E-3</v>
      </c>
      <c r="E327" s="16">
        <v>7.69230769230769E-2</v>
      </c>
      <c r="F327" s="16"/>
      <c r="G327" s="16">
        <v>0</v>
      </c>
      <c r="H327" s="16">
        <v>7.9051383399209498E-3</v>
      </c>
      <c r="I327" s="16">
        <v>9.4117647058823504E-3</v>
      </c>
      <c r="J327" s="16">
        <v>2.23463687150838E-2</v>
      </c>
      <c r="K327" s="16"/>
      <c r="L327" s="16">
        <v>4.3478260869565201E-3</v>
      </c>
      <c r="M327" s="16">
        <v>1.19760479041916E-2</v>
      </c>
      <c r="N327" s="16">
        <v>9.0909090909090905E-3</v>
      </c>
      <c r="O327" s="16">
        <v>1.46627565982405E-2</v>
      </c>
      <c r="P327" s="16">
        <v>9.4043887147335394E-3</v>
      </c>
      <c r="Q327" s="16"/>
      <c r="R327" s="16">
        <v>6.7567567567567597E-3</v>
      </c>
      <c r="S327" s="16">
        <v>1.8348623853211E-2</v>
      </c>
      <c r="T327" s="16">
        <v>1.1527377521613799E-2</v>
      </c>
      <c r="U327" s="16">
        <v>2.32558139534884E-2</v>
      </c>
      <c r="V327" s="16"/>
      <c r="W327" s="16">
        <v>1.08024691358025E-2</v>
      </c>
      <c r="X327" s="16">
        <v>1.32890365448505E-2</v>
      </c>
      <c r="Y327" s="16">
        <v>0</v>
      </c>
      <c r="Z327" s="16"/>
      <c r="AA327" s="16">
        <v>1.6427104722792601E-2</v>
      </c>
      <c r="AB327" s="16">
        <v>1.13636363636364E-2</v>
      </c>
      <c r="AC327" s="16">
        <v>0</v>
      </c>
      <c r="AD327" s="16">
        <v>5.6497175141242903E-3</v>
      </c>
    </row>
    <row r="328" spans="2:30" x14ac:dyDescent="0.35">
      <c r="B328" t="s">
        <v>270</v>
      </c>
      <c r="C328" s="16">
        <v>4.1131105398457601E-2</v>
      </c>
      <c r="D328" s="16">
        <v>3.5040431266846403E-2</v>
      </c>
      <c r="E328" s="16">
        <v>0</v>
      </c>
      <c r="F328" s="16"/>
      <c r="G328" s="16">
        <v>0</v>
      </c>
      <c r="H328" s="16">
        <v>2.1739130434782601E-2</v>
      </c>
      <c r="I328" s="16">
        <v>5.41176470588235E-2</v>
      </c>
      <c r="J328" s="16">
        <v>7.8212290502793297E-2</v>
      </c>
      <c r="K328" s="16"/>
      <c r="L328" s="16">
        <v>2.1739130434782601E-2</v>
      </c>
      <c r="M328" s="16">
        <v>4.1916167664670698E-2</v>
      </c>
      <c r="N328" s="16">
        <v>4.5454545454545497E-2</v>
      </c>
      <c r="O328" s="16">
        <v>3.81231671554252E-2</v>
      </c>
      <c r="P328" s="16">
        <v>5.6426332288401299E-2</v>
      </c>
      <c r="Q328" s="16"/>
      <c r="R328" s="16">
        <v>4.72972972972973E-2</v>
      </c>
      <c r="S328" s="16">
        <v>4.5871559633027498E-2</v>
      </c>
      <c r="T328" s="16">
        <v>2.59365994236311E-2</v>
      </c>
      <c r="U328" s="16">
        <v>2.32558139534884E-2</v>
      </c>
      <c r="V328" s="16"/>
      <c r="W328" s="16">
        <v>2.9320987654321E-2</v>
      </c>
      <c r="X328" s="16">
        <v>3.6544850498338902E-2</v>
      </c>
      <c r="Y328" s="16">
        <v>6.4102564102564097E-2</v>
      </c>
      <c r="Z328" s="16"/>
      <c r="AA328" s="16">
        <v>4.3121149897330603E-2</v>
      </c>
      <c r="AB328" s="16">
        <v>4.1666666666666699E-2</v>
      </c>
      <c r="AC328" s="16">
        <v>5.1724137931034503E-2</v>
      </c>
      <c r="AD328" s="16">
        <v>5.6497175141242903E-3</v>
      </c>
    </row>
    <row r="329" spans="2:30" x14ac:dyDescent="0.35">
      <c r="B329" t="s">
        <v>64</v>
      </c>
      <c r="C329" s="16">
        <v>3.3419023136246798E-2</v>
      </c>
      <c r="D329" s="16">
        <v>3.2345013477088999E-2</v>
      </c>
      <c r="E329" s="16">
        <v>0</v>
      </c>
      <c r="F329" s="16"/>
      <c r="G329" s="16">
        <v>3.5087719298245598E-2</v>
      </c>
      <c r="H329" s="16">
        <v>3.7549407114624497E-2</v>
      </c>
      <c r="I329" s="16">
        <v>3.5294117647058802E-2</v>
      </c>
      <c r="J329" s="16">
        <v>1.67597765363128E-2</v>
      </c>
      <c r="K329" s="16"/>
      <c r="L329" s="16">
        <v>4.3478260869565202E-2</v>
      </c>
      <c r="M329" s="16">
        <v>1.19760479041916E-2</v>
      </c>
      <c r="N329" s="16">
        <v>6.3636363636363602E-2</v>
      </c>
      <c r="O329" s="16">
        <v>1.7595307917888599E-2</v>
      </c>
      <c r="P329" s="16">
        <v>4.3887147335423198E-2</v>
      </c>
      <c r="Q329" s="16"/>
      <c r="R329" s="16">
        <v>4.72972972972973E-2</v>
      </c>
      <c r="S329" s="16">
        <v>1.8348623853211E-2</v>
      </c>
      <c r="T329" s="16">
        <v>2.0172910662824201E-2</v>
      </c>
      <c r="U329" s="16">
        <v>1.16279069767442E-2</v>
      </c>
      <c r="V329" s="16"/>
      <c r="W329" s="16">
        <v>3.5493827160493797E-2</v>
      </c>
      <c r="X329" s="16">
        <v>2.32558139534884E-2</v>
      </c>
      <c r="Y329" s="16">
        <v>0</v>
      </c>
      <c r="Z329" s="16"/>
      <c r="AA329" s="16">
        <v>2.2587268993839799E-2</v>
      </c>
      <c r="AB329" s="16">
        <v>2.6515151515151499E-2</v>
      </c>
      <c r="AC329" s="16">
        <v>5.1724137931034503E-2</v>
      </c>
      <c r="AD329" s="16">
        <v>5.0847457627118599E-2</v>
      </c>
    </row>
    <row r="330" spans="2:30" x14ac:dyDescent="0.35">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row>
    <row r="331" spans="2:30" x14ac:dyDescent="0.35">
      <c r="B331" s="6" t="s">
        <v>280</v>
      </c>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row>
    <row r="332" spans="2:30" x14ac:dyDescent="0.35">
      <c r="B332" s="23" t="s">
        <v>67</v>
      </c>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row>
    <row r="333" spans="2:30" x14ac:dyDescent="0.35">
      <c r="B333" t="s">
        <v>272</v>
      </c>
      <c r="C333" s="16">
        <v>1.19965724078835E-2</v>
      </c>
      <c r="D333" s="16">
        <v>1.25786163522013E-2</v>
      </c>
      <c r="E333" s="16">
        <v>0</v>
      </c>
      <c r="F333" s="16"/>
      <c r="G333" s="16">
        <v>3.5087719298245598E-2</v>
      </c>
      <c r="H333" s="16">
        <v>1.58102766798419E-2</v>
      </c>
      <c r="I333" s="16">
        <v>9.4117647058823504E-3</v>
      </c>
      <c r="J333" s="16">
        <v>0</v>
      </c>
      <c r="K333" s="16"/>
      <c r="L333" s="16">
        <v>2.1739130434782601E-2</v>
      </c>
      <c r="M333" s="16">
        <v>5.9880239520958096E-3</v>
      </c>
      <c r="N333" s="16">
        <v>2.7272727272727299E-2</v>
      </c>
      <c r="O333" s="16">
        <v>5.8651026392961903E-3</v>
      </c>
      <c r="P333" s="16">
        <v>9.4043887147335394E-3</v>
      </c>
      <c r="Q333" s="16"/>
      <c r="R333" s="16">
        <v>1.35135135135135E-2</v>
      </c>
      <c r="S333" s="16">
        <v>9.1743119266055103E-3</v>
      </c>
      <c r="T333" s="16">
        <v>1.4409221902017299E-2</v>
      </c>
      <c r="U333" s="16">
        <v>0</v>
      </c>
      <c r="V333" s="16"/>
      <c r="W333" s="16">
        <v>1.54320987654321E-2</v>
      </c>
      <c r="X333" s="16">
        <v>3.3222591362126199E-3</v>
      </c>
      <c r="Y333" s="16">
        <v>1.2820512820512799E-2</v>
      </c>
      <c r="Z333" s="16"/>
      <c r="AA333" s="16">
        <v>1.02669404517454E-2</v>
      </c>
      <c r="AB333" s="16">
        <v>1.13636363636364E-2</v>
      </c>
      <c r="AC333" s="16">
        <v>1.1494252873563199E-2</v>
      </c>
      <c r="AD333" s="16">
        <v>1.6949152542372899E-2</v>
      </c>
    </row>
    <row r="334" spans="2:30" x14ac:dyDescent="0.35">
      <c r="B334" t="s">
        <v>273</v>
      </c>
      <c r="C334" s="16">
        <v>1.5424164524421601E-2</v>
      </c>
      <c r="D334" s="16">
        <v>1.5274034141958701E-2</v>
      </c>
      <c r="E334" s="16">
        <v>0</v>
      </c>
      <c r="F334" s="16"/>
      <c r="G334" s="16">
        <v>1.7543859649122799E-2</v>
      </c>
      <c r="H334" s="16">
        <v>2.1739130434782601E-2</v>
      </c>
      <c r="I334" s="16">
        <v>9.4117647058823504E-3</v>
      </c>
      <c r="J334" s="16">
        <v>1.11731843575419E-2</v>
      </c>
      <c r="K334" s="16"/>
      <c r="L334" s="16">
        <v>1.7391304347826101E-2</v>
      </c>
      <c r="M334" s="16">
        <v>1.19760479041916E-2</v>
      </c>
      <c r="N334" s="16">
        <v>0</v>
      </c>
      <c r="O334" s="16">
        <v>2.0527859237536701E-2</v>
      </c>
      <c r="P334" s="16">
        <v>1.56739811912226E-2</v>
      </c>
      <c r="Q334" s="16"/>
      <c r="R334" s="16">
        <v>1.1824324324324301E-2</v>
      </c>
      <c r="S334" s="16">
        <v>1.8348623853211E-2</v>
      </c>
      <c r="T334" s="16">
        <v>2.0172910662824201E-2</v>
      </c>
      <c r="U334" s="16">
        <v>1.16279069767442E-2</v>
      </c>
      <c r="V334" s="16"/>
      <c r="W334" s="16">
        <v>2.00617283950617E-2</v>
      </c>
      <c r="X334" s="16">
        <v>1.32890365448505E-2</v>
      </c>
      <c r="Y334" s="16">
        <v>1.2820512820512799E-2</v>
      </c>
      <c r="Z334" s="16"/>
      <c r="AA334" s="16">
        <v>8.2135523613963007E-3</v>
      </c>
      <c r="AB334" s="16">
        <v>1.5151515151515201E-2</v>
      </c>
      <c r="AC334" s="16">
        <v>1.72413793103448E-2</v>
      </c>
      <c r="AD334" s="16">
        <v>3.3898305084745797E-2</v>
      </c>
    </row>
    <row r="335" spans="2:30" x14ac:dyDescent="0.35">
      <c r="B335" t="s">
        <v>274</v>
      </c>
      <c r="C335" s="16">
        <v>4.0274207369323099E-2</v>
      </c>
      <c r="D335" s="16">
        <v>4.0431266846361197E-2</v>
      </c>
      <c r="E335" s="16">
        <v>0</v>
      </c>
      <c r="F335" s="16"/>
      <c r="G335" s="16">
        <v>8.7719298245614002E-2</v>
      </c>
      <c r="H335" s="16">
        <v>3.9525691699604702E-2</v>
      </c>
      <c r="I335" s="16">
        <v>3.7647058823529402E-2</v>
      </c>
      <c r="J335" s="16">
        <v>3.3519553072625698E-2</v>
      </c>
      <c r="K335" s="16"/>
      <c r="L335" s="16">
        <v>3.4782608695652202E-2</v>
      </c>
      <c r="M335" s="16">
        <v>2.39520958083832E-2</v>
      </c>
      <c r="N335" s="16">
        <v>8.1818181818181804E-2</v>
      </c>
      <c r="O335" s="16">
        <v>4.1055718475073298E-2</v>
      </c>
      <c r="P335" s="16">
        <v>3.7617554858934199E-2</v>
      </c>
      <c r="Q335" s="16"/>
      <c r="R335" s="16">
        <v>3.7162162162162199E-2</v>
      </c>
      <c r="S335" s="16">
        <v>9.1743119266055103E-3</v>
      </c>
      <c r="T335" s="16">
        <v>6.0518731988472602E-2</v>
      </c>
      <c r="U335" s="16">
        <v>3.4883720930232599E-2</v>
      </c>
      <c r="V335" s="16"/>
      <c r="W335" s="16">
        <v>5.5555555555555601E-2</v>
      </c>
      <c r="X335" s="16">
        <v>2.32558139534884E-2</v>
      </c>
      <c r="Y335" s="16">
        <v>2.5641025641025599E-2</v>
      </c>
      <c r="Z335" s="16"/>
      <c r="AA335" s="16">
        <v>3.2854209445585203E-2</v>
      </c>
      <c r="AB335" s="16">
        <v>4.5454545454545497E-2</v>
      </c>
      <c r="AC335" s="16">
        <v>4.0229885057471299E-2</v>
      </c>
      <c r="AD335" s="16">
        <v>4.5197740112994399E-2</v>
      </c>
    </row>
    <row r="336" spans="2:30" x14ac:dyDescent="0.35">
      <c r="B336" t="s">
        <v>275</v>
      </c>
      <c r="C336" s="16">
        <v>0.235646958011997</v>
      </c>
      <c r="D336" s="16">
        <v>0.234501347708895</v>
      </c>
      <c r="E336" s="16">
        <v>0.30769230769230799</v>
      </c>
      <c r="F336" s="16"/>
      <c r="G336" s="16">
        <v>0.140350877192982</v>
      </c>
      <c r="H336" s="16">
        <v>0.21541501976284599</v>
      </c>
      <c r="I336" s="16">
        <v>0.26588235294117601</v>
      </c>
      <c r="J336" s="16">
        <v>0.25139664804469303</v>
      </c>
      <c r="K336" s="16"/>
      <c r="L336" s="16">
        <v>0.291304347826087</v>
      </c>
      <c r="M336" s="16">
        <v>0.26347305389221598</v>
      </c>
      <c r="N336" s="16">
        <v>0.22727272727272699</v>
      </c>
      <c r="O336" s="16">
        <v>0.21994134897360701</v>
      </c>
      <c r="P336" s="16">
        <v>0.20062695924764901</v>
      </c>
      <c r="Q336" s="16"/>
      <c r="R336" s="16">
        <v>0.26351351351351299</v>
      </c>
      <c r="S336" s="16">
        <v>0.22018348623853201</v>
      </c>
      <c r="T336" s="16">
        <v>0.18443804034582101</v>
      </c>
      <c r="U336" s="16">
        <v>0.22093023255814001</v>
      </c>
      <c r="V336" s="16"/>
      <c r="W336" s="16">
        <v>0.25462962962962998</v>
      </c>
      <c r="X336" s="16">
        <v>0.19269102990033199</v>
      </c>
      <c r="Y336" s="16">
        <v>0.17948717948717899</v>
      </c>
      <c r="Z336" s="16"/>
      <c r="AA336" s="16">
        <v>0.207392197125257</v>
      </c>
      <c r="AB336" s="16">
        <v>0.21969696969697</v>
      </c>
      <c r="AC336" s="16">
        <v>0.27011494252873602</v>
      </c>
      <c r="AD336" s="16">
        <v>0.28248587570621497</v>
      </c>
    </row>
    <row r="337" spans="2:30" x14ac:dyDescent="0.35">
      <c r="B337" t="s">
        <v>276</v>
      </c>
      <c r="C337" s="16">
        <v>0.17395029991430999</v>
      </c>
      <c r="D337" s="16">
        <v>0.17430368373764599</v>
      </c>
      <c r="E337" s="16">
        <v>0.38461538461538503</v>
      </c>
      <c r="F337" s="16"/>
      <c r="G337" s="16">
        <v>0.22807017543859601</v>
      </c>
      <c r="H337" s="16">
        <v>0.185770750988142</v>
      </c>
      <c r="I337" s="16">
        <v>0.14823529411764699</v>
      </c>
      <c r="J337" s="16">
        <v>0.18435754189944101</v>
      </c>
      <c r="K337" s="16"/>
      <c r="L337" s="16">
        <v>0.19565217391304299</v>
      </c>
      <c r="M337" s="16">
        <v>0.13173652694610799</v>
      </c>
      <c r="N337" s="16">
        <v>0.17272727272727301</v>
      </c>
      <c r="O337" s="16">
        <v>0.14662756598240501</v>
      </c>
      <c r="P337" s="16">
        <v>0.21003134796238199</v>
      </c>
      <c r="Q337" s="16"/>
      <c r="R337" s="16">
        <v>0.1875</v>
      </c>
      <c r="S337" s="16">
        <v>0.18348623853210999</v>
      </c>
      <c r="T337" s="16">
        <v>0.14985590778098001</v>
      </c>
      <c r="U337" s="16">
        <v>0.13953488372093001</v>
      </c>
      <c r="V337" s="16"/>
      <c r="W337" s="16">
        <v>0.16049382716049401</v>
      </c>
      <c r="X337" s="16">
        <v>0.18936877076412001</v>
      </c>
      <c r="Y337" s="16">
        <v>0.19230769230769201</v>
      </c>
      <c r="Z337" s="16"/>
      <c r="AA337" s="16">
        <v>0.172484599589322</v>
      </c>
      <c r="AB337" s="16">
        <v>0.140151515151515</v>
      </c>
      <c r="AC337" s="16">
        <v>0.18965517241379301</v>
      </c>
      <c r="AD337" s="16">
        <v>0.21468926553672299</v>
      </c>
    </row>
    <row r="338" spans="2:30" x14ac:dyDescent="0.35">
      <c r="B338" t="s">
        <v>277</v>
      </c>
      <c r="C338" s="16">
        <v>0.107969151670951</v>
      </c>
      <c r="D338" s="16">
        <v>0.106918238993711</v>
      </c>
      <c r="E338" s="16">
        <v>0.230769230769231</v>
      </c>
      <c r="F338" s="16"/>
      <c r="G338" s="16">
        <v>0.105263157894737</v>
      </c>
      <c r="H338" s="16">
        <v>9.6837944664031603E-2</v>
      </c>
      <c r="I338" s="16">
        <v>0.122352941176471</v>
      </c>
      <c r="J338" s="16">
        <v>0.106145251396648</v>
      </c>
      <c r="K338" s="16"/>
      <c r="L338" s="16">
        <v>6.5217391304347797E-2</v>
      </c>
      <c r="M338" s="16">
        <v>0.19161676646706599</v>
      </c>
      <c r="N338" s="16">
        <v>0.12727272727272701</v>
      </c>
      <c r="O338" s="16">
        <v>0.117302052785924</v>
      </c>
      <c r="P338" s="16">
        <v>7.8369905956112901E-2</v>
      </c>
      <c r="Q338" s="16"/>
      <c r="R338" s="16">
        <v>8.4459459459459499E-2</v>
      </c>
      <c r="S338" s="16">
        <v>0.155963302752294</v>
      </c>
      <c r="T338" s="16">
        <v>0.12968299711815601</v>
      </c>
      <c r="U338" s="16">
        <v>0.13953488372093001</v>
      </c>
      <c r="V338" s="16"/>
      <c r="W338" s="16">
        <v>0.11882716049382699</v>
      </c>
      <c r="X338" s="16">
        <v>0.112956810631229</v>
      </c>
      <c r="Y338" s="16">
        <v>8.9743589743589702E-2</v>
      </c>
      <c r="Z338" s="16"/>
      <c r="AA338" s="16">
        <v>0.12731006160164299</v>
      </c>
      <c r="AB338" s="16">
        <v>0.102272727272727</v>
      </c>
      <c r="AC338" s="16">
        <v>9.1954022988505704E-2</v>
      </c>
      <c r="AD338" s="16">
        <v>7.9096045197740106E-2</v>
      </c>
    </row>
    <row r="339" spans="2:30" x14ac:dyDescent="0.35">
      <c r="B339" t="s">
        <v>278</v>
      </c>
      <c r="C339" s="16">
        <v>0.15424164524421599</v>
      </c>
      <c r="D339" s="16">
        <v>0.15274034141958701</v>
      </c>
      <c r="E339" s="16">
        <v>7.69230769230769E-2</v>
      </c>
      <c r="F339" s="16"/>
      <c r="G339" s="16">
        <v>0.105263157894737</v>
      </c>
      <c r="H339" s="16">
        <v>0.16205533596837901</v>
      </c>
      <c r="I339" s="16">
        <v>0.14823529411764699</v>
      </c>
      <c r="J339" s="16">
        <v>0.16201117318435801</v>
      </c>
      <c r="K339" s="16"/>
      <c r="L339" s="16">
        <v>0.1</v>
      </c>
      <c r="M339" s="16">
        <v>0.18562874251497</v>
      </c>
      <c r="N339" s="16">
        <v>0.13636363636363599</v>
      </c>
      <c r="O339" s="16">
        <v>0.16715542521994101</v>
      </c>
      <c r="P339" s="16">
        <v>0.16927899686520401</v>
      </c>
      <c r="Q339" s="16"/>
      <c r="R339" s="16">
        <v>0.141891891891892</v>
      </c>
      <c r="S339" s="16">
        <v>0.155963302752294</v>
      </c>
      <c r="T339" s="16">
        <v>0.181556195965418</v>
      </c>
      <c r="U339" s="16">
        <v>0.15116279069767399</v>
      </c>
      <c r="V339" s="16"/>
      <c r="W339" s="16">
        <v>0.14660493827160501</v>
      </c>
      <c r="X339" s="16">
        <v>0.16943521594684399</v>
      </c>
      <c r="Y339" s="16">
        <v>0.128205128205128</v>
      </c>
      <c r="Z339" s="16"/>
      <c r="AA339" s="16">
        <v>0.16632443531827501</v>
      </c>
      <c r="AB339" s="16">
        <v>0.174242424242424</v>
      </c>
      <c r="AC339" s="16">
        <v>0.13793103448275901</v>
      </c>
      <c r="AD339" s="16">
        <v>0.13559322033898299</v>
      </c>
    </row>
    <row r="340" spans="2:30" x14ac:dyDescent="0.35">
      <c r="B340" t="s">
        <v>279</v>
      </c>
      <c r="C340" s="16">
        <v>0.22879177377891999</v>
      </c>
      <c r="D340" s="16">
        <v>0.230907457322552</v>
      </c>
      <c r="E340" s="16">
        <v>0</v>
      </c>
      <c r="F340" s="16"/>
      <c r="G340" s="16">
        <v>0.21052631578947401</v>
      </c>
      <c r="H340" s="16">
        <v>0.22332015810276701</v>
      </c>
      <c r="I340" s="16">
        <v>0.23294117647058801</v>
      </c>
      <c r="J340" s="16">
        <v>0.240223463687151</v>
      </c>
      <c r="K340" s="16"/>
      <c r="L340" s="16">
        <v>0.23478260869565201</v>
      </c>
      <c r="M340" s="16">
        <v>0.179640718562874</v>
      </c>
      <c r="N340" s="16">
        <v>0.18181818181818199</v>
      </c>
      <c r="O340" s="16">
        <v>0.249266862170088</v>
      </c>
      <c r="P340" s="16">
        <v>0.24451410658307199</v>
      </c>
      <c r="Q340" s="16"/>
      <c r="R340" s="16">
        <v>0.222972972972973</v>
      </c>
      <c r="S340" s="16">
        <v>0.23853211009174299</v>
      </c>
      <c r="T340" s="16">
        <v>0.22478386167146999</v>
      </c>
      <c r="U340" s="16">
        <v>0.290697674418605</v>
      </c>
      <c r="V340" s="16"/>
      <c r="W340" s="16">
        <v>0.195987654320988</v>
      </c>
      <c r="X340" s="16">
        <v>0.26910299003322302</v>
      </c>
      <c r="Y340" s="16">
        <v>0.34615384615384598</v>
      </c>
      <c r="Z340" s="16"/>
      <c r="AA340" s="16">
        <v>0.24435318275154</v>
      </c>
      <c r="AB340" s="16">
        <v>0.26136363636363602</v>
      </c>
      <c r="AC340" s="16">
        <v>0.21839080459770099</v>
      </c>
      <c r="AD340" s="16">
        <v>0.15819209039547999</v>
      </c>
    </row>
    <row r="341" spans="2:30" x14ac:dyDescent="0.35">
      <c r="B341" t="s">
        <v>64</v>
      </c>
      <c r="C341" s="16">
        <v>3.1705227077977703E-2</v>
      </c>
      <c r="D341" s="16">
        <v>3.2345013477088999E-2</v>
      </c>
      <c r="E341" s="16">
        <v>0</v>
      </c>
      <c r="F341" s="16"/>
      <c r="G341" s="16">
        <v>7.0175438596491196E-2</v>
      </c>
      <c r="H341" s="16">
        <v>3.9525691699604702E-2</v>
      </c>
      <c r="I341" s="16">
        <v>2.5882352941176499E-2</v>
      </c>
      <c r="J341" s="16">
        <v>1.11731843575419E-2</v>
      </c>
      <c r="K341" s="16"/>
      <c r="L341" s="16">
        <v>3.9130434782608699E-2</v>
      </c>
      <c r="M341" s="16">
        <v>5.9880239520958096E-3</v>
      </c>
      <c r="N341" s="16">
        <v>4.5454545454545497E-2</v>
      </c>
      <c r="O341" s="16">
        <v>3.2258064516128997E-2</v>
      </c>
      <c r="P341" s="16">
        <v>3.4482758620689703E-2</v>
      </c>
      <c r="Q341" s="16"/>
      <c r="R341" s="16">
        <v>3.7162162162162199E-2</v>
      </c>
      <c r="S341" s="16">
        <v>9.1743119266055103E-3</v>
      </c>
      <c r="T341" s="16">
        <v>3.4582132564841501E-2</v>
      </c>
      <c r="U341" s="16">
        <v>1.16279069767442E-2</v>
      </c>
      <c r="V341" s="16"/>
      <c r="W341" s="16">
        <v>3.2407407407407399E-2</v>
      </c>
      <c r="X341" s="16">
        <v>2.6578073089701001E-2</v>
      </c>
      <c r="Y341" s="16">
        <v>1.2820512820512799E-2</v>
      </c>
      <c r="Z341" s="16"/>
      <c r="AA341" s="16">
        <v>3.08008213552361E-2</v>
      </c>
      <c r="AB341" s="16">
        <v>3.03030303030303E-2</v>
      </c>
      <c r="AC341" s="16">
        <v>2.2988505747126398E-2</v>
      </c>
      <c r="AD341" s="16">
        <v>3.3898305084745797E-2</v>
      </c>
    </row>
    <row r="342" spans="2:30" x14ac:dyDescent="0.35">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row>
    <row r="343" spans="2:30" x14ac:dyDescent="0.35">
      <c r="B343" s="6" t="s">
        <v>281</v>
      </c>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row>
    <row r="344" spans="2:30" x14ac:dyDescent="0.35">
      <c r="B344" s="23" t="s">
        <v>67</v>
      </c>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row>
    <row r="345" spans="2:30" x14ac:dyDescent="0.35">
      <c r="B345" t="s">
        <v>272</v>
      </c>
      <c r="C345" s="16">
        <v>0.14910025706940899</v>
      </c>
      <c r="D345" s="16">
        <v>0.15004492362982899</v>
      </c>
      <c r="E345" s="16">
        <v>7.69230769230769E-2</v>
      </c>
      <c r="F345" s="16"/>
      <c r="G345" s="16">
        <v>0.105263157894737</v>
      </c>
      <c r="H345" s="16">
        <v>0.158102766798419</v>
      </c>
      <c r="I345" s="16">
        <v>0.16470588235294101</v>
      </c>
      <c r="J345" s="16">
        <v>0.100558659217877</v>
      </c>
      <c r="K345" s="16"/>
      <c r="L345" s="16">
        <v>0.143478260869565</v>
      </c>
      <c r="M345" s="16">
        <v>0.179640718562874</v>
      </c>
      <c r="N345" s="16">
        <v>0.17272727272727301</v>
      </c>
      <c r="O345" s="16">
        <v>0.117302052785924</v>
      </c>
      <c r="P345" s="16">
        <v>0.163009404388715</v>
      </c>
      <c r="Q345" s="16"/>
      <c r="R345" s="16">
        <v>0.17398648648648599</v>
      </c>
      <c r="S345" s="16">
        <v>0.13761467889908299</v>
      </c>
      <c r="T345" s="16">
        <v>0.112391930835735</v>
      </c>
      <c r="U345" s="16">
        <v>0.104651162790698</v>
      </c>
      <c r="V345" s="16"/>
      <c r="W345" s="16">
        <v>0.16666666666666699</v>
      </c>
      <c r="X345" s="16">
        <v>0.12624584717608001</v>
      </c>
      <c r="Y345" s="16">
        <v>5.1282051282051301E-2</v>
      </c>
      <c r="Z345" s="16"/>
      <c r="AA345" s="16">
        <v>0.15195071868583199</v>
      </c>
      <c r="AB345" s="16">
        <v>0.12878787878787901</v>
      </c>
      <c r="AC345" s="16">
        <v>0.18965517241379301</v>
      </c>
      <c r="AD345" s="16">
        <v>0.14124293785310699</v>
      </c>
    </row>
    <row r="346" spans="2:30" x14ac:dyDescent="0.35">
      <c r="B346" t="s">
        <v>273</v>
      </c>
      <c r="C346" s="16">
        <v>7.0265638389031701E-2</v>
      </c>
      <c r="D346" s="16">
        <v>7.0080862533692695E-2</v>
      </c>
      <c r="E346" s="16">
        <v>0</v>
      </c>
      <c r="F346" s="16"/>
      <c r="G346" s="16">
        <v>0.175438596491228</v>
      </c>
      <c r="H346" s="16">
        <v>5.73122529644269E-2</v>
      </c>
      <c r="I346" s="16">
        <v>6.8235294117647102E-2</v>
      </c>
      <c r="J346" s="16">
        <v>7.8212290502793297E-2</v>
      </c>
      <c r="K346" s="16"/>
      <c r="L346" s="16">
        <v>5.21739130434783E-2</v>
      </c>
      <c r="M346" s="16">
        <v>5.9880239520958098E-2</v>
      </c>
      <c r="N346" s="16">
        <v>8.1818181818181804E-2</v>
      </c>
      <c r="O346" s="16">
        <v>7.9178885630498505E-2</v>
      </c>
      <c r="P346" s="16">
        <v>7.5235109717868301E-2</v>
      </c>
      <c r="Q346" s="16"/>
      <c r="R346" s="16">
        <v>8.1081081081081099E-2</v>
      </c>
      <c r="S346" s="16">
        <v>7.3394495412843999E-2</v>
      </c>
      <c r="T346" s="16">
        <v>5.18731988472622E-2</v>
      </c>
      <c r="U346" s="16">
        <v>4.6511627906976702E-2</v>
      </c>
      <c r="V346" s="16"/>
      <c r="W346" s="16">
        <v>6.9444444444444406E-2</v>
      </c>
      <c r="X346" s="16">
        <v>5.6478405315614599E-2</v>
      </c>
      <c r="Y346" s="16">
        <v>7.69230769230769E-2</v>
      </c>
      <c r="Z346" s="16"/>
      <c r="AA346" s="16">
        <v>8.0082135523613998E-2</v>
      </c>
      <c r="AB346" s="16">
        <v>7.1969696969697003E-2</v>
      </c>
      <c r="AC346" s="16">
        <v>5.7471264367816098E-2</v>
      </c>
      <c r="AD346" s="16">
        <v>5.0847457627118599E-2</v>
      </c>
    </row>
    <row r="347" spans="2:30" x14ac:dyDescent="0.35">
      <c r="B347" t="s">
        <v>274</v>
      </c>
      <c r="C347" s="16">
        <v>5.9982862039417301E-2</v>
      </c>
      <c r="D347" s="16">
        <v>6.0197663971248899E-2</v>
      </c>
      <c r="E347" s="16">
        <v>0</v>
      </c>
      <c r="F347" s="16"/>
      <c r="G347" s="16">
        <v>5.2631578947368397E-2</v>
      </c>
      <c r="H347" s="16">
        <v>5.9288537549407098E-2</v>
      </c>
      <c r="I347" s="16">
        <v>6.3529411764705904E-2</v>
      </c>
      <c r="J347" s="16">
        <v>5.5865921787709501E-2</v>
      </c>
      <c r="K347" s="16"/>
      <c r="L347" s="16">
        <v>6.9565217391304293E-2</v>
      </c>
      <c r="M347" s="16">
        <v>5.3892215568862298E-2</v>
      </c>
      <c r="N347" s="16">
        <v>4.5454545454545497E-2</v>
      </c>
      <c r="O347" s="16">
        <v>5.5718475073313803E-2</v>
      </c>
      <c r="P347" s="16">
        <v>6.5830721003134807E-2</v>
      </c>
      <c r="Q347" s="16"/>
      <c r="R347" s="16">
        <v>6.41891891891892E-2</v>
      </c>
      <c r="S347" s="16">
        <v>4.5871559633027498E-2</v>
      </c>
      <c r="T347" s="16">
        <v>6.0518731988472602E-2</v>
      </c>
      <c r="U347" s="16">
        <v>5.8139534883720902E-2</v>
      </c>
      <c r="V347" s="16"/>
      <c r="W347" s="16">
        <v>7.5617283950617301E-2</v>
      </c>
      <c r="X347" s="16">
        <v>3.6544850498338902E-2</v>
      </c>
      <c r="Y347" s="16">
        <v>2.5641025641025599E-2</v>
      </c>
      <c r="Z347" s="16"/>
      <c r="AA347" s="16">
        <v>4.7227926078028698E-2</v>
      </c>
      <c r="AB347" s="16">
        <v>6.0606060606060601E-2</v>
      </c>
      <c r="AC347" s="16">
        <v>8.04597701149425E-2</v>
      </c>
      <c r="AD347" s="16">
        <v>7.3446327683615795E-2</v>
      </c>
    </row>
    <row r="348" spans="2:30" x14ac:dyDescent="0.35">
      <c r="B348" t="s">
        <v>275</v>
      </c>
      <c r="C348" s="16">
        <v>0.161953727506427</v>
      </c>
      <c r="D348" s="16">
        <v>0.162623539982031</v>
      </c>
      <c r="E348" s="16">
        <v>0.15384615384615399</v>
      </c>
      <c r="F348" s="16"/>
      <c r="G348" s="16">
        <v>8.7719298245614002E-2</v>
      </c>
      <c r="H348" s="16">
        <v>0.13636363636363599</v>
      </c>
      <c r="I348" s="16">
        <v>0.17647058823529399</v>
      </c>
      <c r="J348" s="16">
        <v>0.223463687150838</v>
      </c>
      <c r="K348" s="16"/>
      <c r="L348" s="16">
        <v>0.2</v>
      </c>
      <c r="M348" s="16">
        <v>0.19161676646706599</v>
      </c>
      <c r="N348" s="16">
        <v>0.2</v>
      </c>
      <c r="O348" s="16">
        <v>0.120234604105572</v>
      </c>
      <c r="P348" s="16">
        <v>0.15047021943573699</v>
      </c>
      <c r="Q348" s="16"/>
      <c r="R348" s="16">
        <v>0.16722972972972999</v>
      </c>
      <c r="S348" s="16">
        <v>0.119266055045872</v>
      </c>
      <c r="T348" s="16">
        <v>0.164265129682997</v>
      </c>
      <c r="U348" s="16">
        <v>0.162790697674419</v>
      </c>
      <c r="V348" s="16"/>
      <c r="W348" s="16">
        <v>0.16820987654321001</v>
      </c>
      <c r="X348" s="16">
        <v>0.122923588039867</v>
      </c>
      <c r="Y348" s="16">
        <v>0.21794871794871801</v>
      </c>
      <c r="Z348" s="16"/>
      <c r="AA348" s="16">
        <v>0.15195071868583199</v>
      </c>
      <c r="AB348" s="16">
        <v>0.14393939393939401</v>
      </c>
      <c r="AC348" s="16">
        <v>0.195402298850575</v>
      </c>
      <c r="AD348" s="16">
        <v>0.19209039548022599</v>
      </c>
    </row>
    <row r="349" spans="2:30" x14ac:dyDescent="0.35">
      <c r="B349" t="s">
        <v>276</v>
      </c>
      <c r="C349" s="16">
        <v>0.113967437874893</v>
      </c>
      <c r="D349" s="16">
        <v>0.110512129380054</v>
      </c>
      <c r="E349" s="16">
        <v>0.38461538461538503</v>
      </c>
      <c r="F349" s="16"/>
      <c r="G349" s="16">
        <v>0.157894736842105</v>
      </c>
      <c r="H349" s="16">
        <v>0.12055335968379401</v>
      </c>
      <c r="I349" s="16">
        <v>0.10117647058823501</v>
      </c>
      <c r="J349" s="16">
        <v>0.111731843575419</v>
      </c>
      <c r="K349" s="16"/>
      <c r="L349" s="16">
        <v>0.12608695652173901</v>
      </c>
      <c r="M349" s="16">
        <v>0.14371257485029901</v>
      </c>
      <c r="N349" s="16">
        <v>0.109090909090909</v>
      </c>
      <c r="O349" s="16">
        <v>0.10557184750733099</v>
      </c>
      <c r="P349" s="16">
        <v>0.100313479623824</v>
      </c>
      <c r="Q349" s="16"/>
      <c r="R349" s="16">
        <v>0.114864864864865</v>
      </c>
      <c r="S349" s="16">
        <v>9.1743119266055106E-2</v>
      </c>
      <c r="T349" s="16">
        <v>0.11527377521613801</v>
      </c>
      <c r="U349" s="16">
        <v>0.13953488372093001</v>
      </c>
      <c r="V349" s="16"/>
      <c r="W349" s="16">
        <v>0.10339506172839499</v>
      </c>
      <c r="X349" s="16">
        <v>0.12624584717608001</v>
      </c>
      <c r="Y349" s="16">
        <v>0.15384615384615399</v>
      </c>
      <c r="Z349" s="16"/>
      <c r="AA349" s="16">
        <v>0.108829568788501</v>
      </c>
      <c r="AB349" s="16">
        <v>0.11363636363636399</v>
      </c>
      <c r="AC349" s="16">
        <v>9.1954022988505704E-2</v>
      </c>
      <c r="AD349" s="16">
        <v>0.14689265536723201</v>
      </c>
    </row>
    <row r="350" spans="2:30" x14ac:dyDescent="0.35">
      <c r="B350" t="s">
        <v>277</v>
      </c>
      <c r="C350" s="16">
        <v>0.110539845758355</v>
      </c>
      <c r="D350" s="16">
        <v>0.109613656783468</v>
      </c>
      <c r="E350" s="16">
        <v>0.230769230769231</v>
      </c>
      <c r="F350" s="16"/>
      <c r="G350" s="16">
        <v>0.12280701754386</v>
      </c>
      <c r="H350" s="16">
        <v>0.124505928853755</v>
      </c>
      <c r="I350" s="16">
        <v>0.08</v>
      </c>
      <c r="J350" s="16">
        <v>0.13966480446927401</v>
      </c>
      <c r="K350" s="16"/>
      <c r="L350" s="16">
        <v>7.8260869565217397E-2</v>
      </c>
      <c r="M350" s="16">
        <v>0.125748502994012</v>
      </c>
      <c r="N350" s="16">
        <v>7.2727272727272696E-2</v>
      </c>
      <c r="O350" s="16">
        <v>0.120234604105572</v>
      </c>
      <c r="P350" s="16">
        <v>0.128526645768025</v>
      </c>
      <c r="Q350" s="16"/>
      <c r="R350" s="16">
        <v>8.1081081081081099E-2</v>
      </c>
      <c r="S350" s="16">
        <v>0.13761467889908299</v>
      </c>
      <c r="T350" s="16">
        <v>0.15273775216138299</v>
      </c>
      <c r="U350" s="16">
        <v>0.116279069767442</v>
      </c>
      <c r="V350" s="16"/>
      <c r="W350" s="16">
        <v>0.11111111111111099</v>
      </c>
      <c r="X350" s="16">
        <v>0.136212624584718</v>
      </c>
      <c r="Y350" s="16">
        <v>0.102564102564103</v>
      </c>
      <c r="Z350" s="16"/>
      <c r="AA350" s="16">
        <v>0.12731006160164299</v>
      </c>
      <c r="AB350" s="16">
        <v>0.12121212121212099</v>
      </c>
      <c r="AC350" s="16">
        <v>6.8965517241379296E-2</v>
      </c>
      <c r="AD350" s="16">
        <v>0.10734463276836199</v>
      </c>
    </row>
    <row r="351" spans="2:30" x14ac:dyDescent="0.35">
      <c r="B351" t="s">
        <v>278</v>
      </c>
      <c r="C351" s="16">
        <v>0.13024850042844899</v>
      </c>
      <c r="D351" s="16">
        <v>0.131176999101527</v>
      </c>
      <c r="E351" s="16">
        <v>0</v>
      </c>
      <c r="F351" s="16"/>
      <c r="G351" s="16">
        <v>0.105263157894737</v>
      </c>
      <c r="H351" s="16">
        <v>0.116600790513834</v>
      </c>
      <c r="I351" s="16">
        <v>0.14352941176470599</v>
      </c>
      <c r="J351" s="16">
        <v>0.14525139664804501</v>
      </c>
      <c r="K351" s="16"/>
      <c r="L351" s="16">
        <v>0.11304347826087</v>
      </c>
      <c r="M351" s="16">
        <v>0.125748502994012</v>
      </c>
      <c r="N351" s="16">
        <v>0.12727272727272701</v>
      </c>
      <c r="O351" s="16">
        <v>0.155425219941349</v>
      </c>
      <c r="P351" s="16">
        <v>0.119122257053292</v>
      </c>
      <c r="Q351" s="16"/>
      <c r="R351" s="16">
        <v>0.111486486486486</v>
      </c>
      <c r="S351" s="16">
        <v>0.16513761467889901</v>
      </c>
      <c r="T351" s="16">
        <v>0.14985590778098001</v>
      </c>
      <c r="U351" s="16">
        <v>0.17441860465116299</v>
      </c>
      <c r="V351" s="16"/>
      <c r="W351" s="16">
        <v>0.12654320987654299</v>
      </c>
      <c r="X351" s="16">
        <v>0.17940199335548199</v>
      </c>
      <c r="Y351" s="16">
        <v>0.115384615384615</v>
      </c>
      <c r="Z351" s="16"/>
      <c r="AA351" s="16">
        <v>0.147843942505133</v>
      </c>
      <c r="AB351" s="16">
        <v>0.14772727272727301</v>
      </c>
      <c r="AC351" s="16">
        <v>0.126436781609195</v>
      </c>
      <c r="AD351" s="16">
        <v>7.9096045197740106E-2</v>
      </c>
    </row>
    <row r="352" spans="2:30" x14ac:dyDescent="0.35">
      <c r="B352" t="s">
        <v>279</v>
      </c>
      <c r="C352" s="16">
        <v>0.13624678663239101</v>
      </c>
      <c r="D352" s="16">
        <v>0.13746630727762801</v>
      </c>
      <c r="E352" s="16">
        <v>0.15384615384615399</v>
      </c>
      <c r="F352" s="16"/>
      <c r="G352" s="16">
        <v>0.140350877192982</v>
      </c>
      <c r="H352" s="16">
        <v>0.15217391304347799</v>
      </c>
      <c r="I352" s="16">
        <v>0.129411764705882</v>
      </c>
      <c r="J352" s="16">
        <v>0.106145251396648</v>
      </c>
      <c r="K352" s="16"/>
      <c r="L352" s="16">
        <v>0.143478260869565</v>
      </c>
      <c r="M352" s="16">
        <v>0.107784431137725</v>
      </c>
      <c r="N352" s="16">
        <v>9.0909090909090898E-2</v>
      </c>
      <c r="O352" s="16">
        <v>0.18181818181818199</v>
      </c>
      <c r="P352" s="16">
        <v>0.112852664576803</v>
      </c>
      <c r="Q352" s="16"/>
      <c r="R352" s="16">
        <v>0.13006756756756799</v>
      </c>
      <c r="S352" s="16">
        <v>0.18348623853210999</v>
      </c>
      <c r="T352" s="16">
        <v>0.12968299711815601</v>
      </c>
      <c r="U352" s="16">
        <v>0.15116279069767399</v>
      </c>
      <c r="V352" s="16"/>
      <c r="W352" s="16">
        <v>0.117283950617284</v>
      </c>
      <c r="X352" s="16">
        <v>0.162790697674419</v>
      </c>
      <c r="Y352" s="16">
        <v>0.16666666666666699</v>
      </c>
      <c r="Z352" s="16"/>
      <c r="AA352" s="16">
        <v>0.12525667351129399</v>
      </c>
      <c r="AB352" s="16">
        <v>0.14772727272727301</v>
      </c>
      <c r="AC352" s="16">
        <v>0.13793103448275901</v>
      </c>
      <c r="AD352" s="16">
        <v>0.124293785310734</v>
      </c>
    </row>
    <row r="353" spans="2:30" x14ac:dyDescent="0.35">
      <c r="B353" t="s">
        <v>64</v>
      </c>
      <c r="C353" s="16">
        <v>6.7694944301628104E-2</v>
      </c>
      <c r="D353" s="16">
        <v>6.8283917340521097E-2</v>
      </c>
      <c r="E353" s="16">
        <v>0</v>
      </c>
      <c r="F353" s="16"/>
      <c r="G353" s="16">
        <v>5.2631578947368397E-2</v>
      </c>
      <c r="H353" s="16">
        <v>7.5098814229248995E-2</v>
      </c>
      <c r="I353" s="16">
        <v>7.2941176470588204E-2</v>
      </c>
      <c r="J353" s="16">
        <v>3.91061452513966E-2</v>
      </c>
      <c r="K353" s="16"/>
      <c r="L353" s="16">
        <v>7.3913043478260901E-2</v>
      </c>
      <c r="M353" s="16">
        <v>1.19760479041916E-2</v>
      </c>
      <c r="N353" s="16">
        <v>0.1</v>
      </c>
      <c r="O353" s="16">
        <v>6.4516129032258104E-2</v>
      </c>
      <c r="P353" s="16">
        <v>8.4639498432601906E-2</v>
      </c>
      <c r="Q353" s="16"/>
      <c r="R353" s="16">
        <v>7.60135135135135E-2</v>
      </c>
      <c r="S353" s="16">
        <v>4.5871559633027498E-2</v>
      </c>
      <c r="T353" s="16">
        <v>6.3400576368876096E-2</v>
      </c>
      <c r="U353" s="16">
        <v>4.6511627906976702E-2</v>
      </c>
      <c r="V353" s="16"/>
      <c r="W353" s="16">
        <v>6.1728395061728399E-2</v>
      </c>
      <c r="X353" s="16">
        <v>5.3156146179402002E-2</v>
      </c>
      <c r="Y353" s="16">
        <v>8.9743589743589702E-2</v>
      </c>
      <c r="Z353" s="16"/>
      <c r="AA353" s="16">
        <v>5.9548254620123198E-2</v>
      </c>
      <c r="AB353" s="16">
        <v>6.4393939393939406E-2</v>
      </c>
      <c r="AC353" s="16">
        <v>5.1724137931034503E-2</v>
      </c>
      <c r="AD353" s="16">
        <v>8.4745762711864403E-2</v>
      </c>
    </row>
    <row r="354" spans="2:30" x14ac:dyDescent="0.35">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row>
    <row r="355" spans="2:30" x14ac:dyDescent="0.35">
      <c r="B355" s="6" t="s">
        <v>287</v>
      </c>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row>
    <row r="356" spans="2:30" x14ac:dyDescent="0.35">
      <c r="B356" s="23" t="s">
        <v>67</v>
      </c>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row>
    <row r="357" spans="2:30" x14ac:dyDescent="0.35">
      <c r="B357" t="s">
        <v>282</v>
      </c>
      <c r="C357" s="16">
        <v>0.58697514995715505</v>
      </c>
      <c r="D357" s="16">
        <v>0.59119496855345899</v>
      </c>
      <c r="E357" s="16">
        <v>0.69230769230769196</v>
      </c>
      <c r="F357" s="16"/>
      <c r="G357" s="16">
        <v>0.54385964912280704</v>
      </c>
      <c r="H357" s="16">
        <v>0.57905138339920903</v>
      </c>
      <c r="I357" s="16">
        <v>0.57882352941176496</v>
      </c>
      <c r="J357" s="16">
        <v>0.64245810055865904</v>
      </c>
      <c r="K357" s="16"/>
      <c r="L357" s="16">
        <v>0.62608695652173896</v>
      </c>
      <c r="M357" s="16">
        <v>0.56287425149700598</v>
      </c>
      <c r="N357" s="16">
        <v>0.63636363636363602</v>
      </c>
      <c r="O357" s="16">
        <v>0.55425219941349002</v>
      </c>
      <c r="P357" s="16">
        <v>0.58934169278996895</v>
      </c>
      <c r="Q357" s="16"/>
      <c r="R357" s="16">
        <v>0.57770270270270296</v>
      </c>
      <c r="S357" s="16">
        <v>0.596330275229358</v>
      </c>
      <c r="T357" s="16">
        <v>0.57636887608069198</v>
      </c>
      <c r="U357" s="16">
        <v>0.69767441860465096</v>
      </c>
      <c r="V357" s="16"/>
      <c r="W357" s="16">
        <v>0.60185185185185197</v>
      </c>
      <c r="X357" s="16">
        <v>0.58471760797342198</v>
      </c>
      <c r="Y357" s="16">
        <v>0.5</v>
      </c>
      <c r="Z357" s="16"/>
      <c r="AA357" s="16">
        <v>0.57700205338808996</v>
      </c>
      <c r="AB357" s="16">
        <v>0.56818181818181801</v>
      </c>
      <c r="AC357" s="16">
        <v>0.66666666666666696</v>
      </c>
      <c r="AD357" s="16">
        <v>0.59887005649717495</v>
      </c>
    </row>
    <row r="358" spans="2:30" x14ac:dyDescent="0.35">
      <c r="B358" t="s">
        <v>283</v>
      </c>
      <c r="C358" s="16">
        <v>0.113110539845758</v>
      </c>
      <c r="D358" s="16">
        <v>0.114106019766397</v>
      </c>
      <c r="E358" s="16">
        <v>7.69230769230769E-2</v>
      </c>
      <c r="F358" s="16"/>
      <c r="G358" s="16">
        <v>0.140350877192982</v>
      </c>
      <c r="H358" s="16">
        <v>0.110671936758893</v>
      </c>
      <c r="I358" s="16">
        <v>0.11529411764705901</v>
      </c>
      <c r="J358" s="16">
        <v>0.106145251396648</v>
      </c>
      <c r="K358" s="16"/>
      <c r="L358" s="16">
        <v>0.108695652173913</v>
      </c>
      <c r="M358" s="16">
        <v>0.119760479041916</v>
      </c>
      <c r="N358" s="16">
        <v>8.1818181818181804E-2</v>
      </c>
      <c r="O358" s="16">
        <v>0.12316715542522</v>
      </c>
      <c r="P358" s="16">
        <v>0.112852664576803</v>
      </c>
      <c r="Q358" s="16"/>
      <c r="R358" s="16">
        <v>0.12331081081081099</v>
      </c>
      <c r="S358" s="16">
        <v>0.12844036697247699</v>
      </c>
      <c r="T358" s="16">
        <v>0.109510086455331</v>
      </c>
      <c r="U358" s="16">
        <v>5.8139534883720902E-2</v>
      </c>
      <c r="V358" s="16"/>
      <c r="W358" s="16">
        <v>0.104938271604938</v>
      </c>
      <c r="X358" s="16">
        <v>0.14285714285714299</v>
      </c>
      <c r="Y358" s="16">
        <v>0.128205128205128</v>
      </c>
      <c r="Z358" s="16"/>
      <c r="AA358" s="16">
        <v>0.12525667351129399</v>
      </c>
      <c r="AB358" s="16">
        <v>9.4696969696969696E-2</v>
      </c>
      <c r="AC358" s="16">
        <v>9.1954022988505704E-2</v>
      </c>
      <c r="AD358" s="16">
        <v>0.124293785310734</v>
      </c>
    </row>
    <row r="359" spans="2:30" x14ac:dyDescent="0.35">
      <c r="B359" t="s">
        <v>284</v>
      </c>
      <c r="C359" s="16">
        <v>9.4258783204798594E-2</v>
      </c>
      <c r="D359" s="16">
        <v>8.9847259658580397E-2</v>
      </c>
      <c r="E359" s="16">
        <v>0.230769230769231</v>
      </c>
      <c r="F359" s="16"/>
      <c r="G359" s="16">
        <v>0.175438596491228</v>
      </c>
      <c r="H359" s="16">
        <v>0.100790513833992</v>
      </c>
      <c r="I359" s="16">
        <v>7.0588235294117604E-2</v>
      </c>
      <c r="J359" s="16">
        <v>0.106145251396648</v>
      </c>
      <c r="K359" s="16"/>
      <c r="L359" s="16">
        <v>6.9565217391304293E-2</v>
      </c>
      <c r="M359" s="16">
        <v>0.13173652694610799</v>
      </c>
      <c r="N359" s="16">
        <v>0.13636363636363599</v>
      </c>
      <c r="O359" s="16">
        <v>9.0909090909090898E-2</v>
      </c>
      <c r="P359" s="16">
        <v>8.1504702194357403E-2</v>
      </c>
      <c r="Q359" s="16"/>
      <c r="R359" s="16">
        <v>9.12162162162162E-2</v>
      </c>
      <c r="S359" s="16">
        <v>0.100917431192661</v>
      </c>
      <c r="T359" s="16">
        <v>0.100864553314121</v>
      </c>
      <c r="U359" s="16">
        <v>9.3023255813953501E-2</v>
      </c>
      <c r="V359" s="16"/>
      <c r="W359" s="16">
        <v>9.2592592592592601E-2</v>
      </c>
      <c r="X359" s="16">
        <v>0.106312292358804</v>
      </c>
      <c r="Y359" s="16">
        <v>0.115384615384615</v>
      </c>
      <c r="Z359" s="16"/>
      <c r="AA359" s="16">
        <v>0.10677618069815201</v>
      </c>
      <c r="AB359" s="16">
        <v>7.1969696969697003E-2</v>
      </c>
      <c r="AC359" s="16">
        <v>7.4712643678160898E-2</v>
      </c>
      <c r="AD359" s="16">
        <v>0.129943502824859</v>
      </c>
    </row>
    <row r="360" spans="2:30" x14ac:dyDescent="0.35">
      <c r="B360" t="s">
        <v>285</v>
      </c>
      <c r="C360" s="16">
        <v>8.0548414738646101E-2</v>
      </c>
      <c r="D360" s="16">
        <v>8.0862533692722394E-2</v>
      </c>
      <c r="E360" s="16">
        <v>0</v>
      </c>
      <c r="F360" s="16"/>
      <c r="G360" s="16">
        <v>8.7719298245614002E-2</v>
      </c>
      <c r="H360" s="16">
        <v>7.3122529644268797E-2</v>
      </c>
      <c r="I360" s="16">
        <v>9.64705882352941E-2</v>
      </c>
      <c r="J360" s="16">
        <v>6.1452513966480403E-2</v>
      </c>
      <c r="K360" s="16"/>
      <c r="L360" s="16">
        <v>6.5217391304347797E-2</v>
      </c>
      <c r="M360" s="16">
        <v>7.7844311377245498E-2</v>
      </c>
      <c r="N360" s="16">
        <v>3.6363636363636397E-2</v>
      </c>
      <c r="O360" s="16">
        <v>0.10557184750733099</v>
      </c>
      <c r="P360" s="16">
        <v>8.1504702194357403E-2</v>
      </c>
      <c r="Q360" s="16"/>
      <c r="R360" s="16">
        <v>7.2635135135135101E-2</v>
      </c>
      <c r="S360" s="16">
        <v>9.1743119266055106E-2</v>
      </c>
      <c r="T360" s="16">
        <v>9.5100864553314096E-2</v>
      </c>
      <c r="U360" s="16">
        <v>6.9767441860465101E-2</v>
      </c>
      <c r="V360" s="16"/>
      <c r="W360" s="16">
        <v>7.4074074074074098E-2</v>
      </c>
      <c r="X360" s="16">
        <v>7.3089700996677706E-2</v>
      </c>
      <c r="Y360" s="16">
        <v>0.128205128205128</v>
      </c>
      <c r="Z360" s="16"/>
      <c r="AA360" s="16">
        <v>7.3921971252566707E-2</v>
      </c>
      <c r="AB360" s="16">
        <v>0.12121212121212099</v>
      </c>
      <c r="AC360" s="16">
        <v>6.3218390804597693E-2</v>
      </c>
      <c r="AD360" s="16">
        <v>3.9548022598870101E-2</v>
      </c>
    </row>
    <row r="361" spans="2:30" x14ac:dyDescent="0.35">
      <c r="B361" t="s">
        <v>286</v>
      </c>
      <c r="C361" s="16">
        <v>5.1413881748072002E-2</v>
      </c>
      <c r="D361" s="16">
        <v>5.3009883198562403E-2</v>
      </c>
      <c r="E361" s="16">
        <v>0</v>
      </c>
      <c r="F361" s="16"/>
      <c r="G361" s="16">
        <v>0</v>
      </c>
      <c r="H361" s="16">
        <v>5.73122529644269E-2</v>
      </c>
      <c r="I361" s="16">
        <v>5.6470588235294099E-2</v>
      </c>
      <c r="J361" s="16">
        <v>3.91061452513966E-2</v>
      </c>
      <c r="K361" s="16"/>
      <c r="L361" s="16">
        <v>6.9565217391304293E-2</v>
      </c>
      <c r="M361" s="16">
        <v>3.59281437125748E-2</v>
      </c>
      <c r="N361" s="16">
        <v>4.5454545454545497E-2</v>
      </c>
      <c r="O361" s="16">
        <v>5.5718475073313803E-2</v>
      </c>
      <c r="P361" s="16">
        <v>4.3887147335423198E-2</v>
      </c>
      <c r="Q361" s="16"/>
      <c r="R361" s="16">
        <v>5.0675675675675699E-2</v>
      </c>
      <c r="S361" s="16">
        <v>3.6697247706422E-2</v>
      </c>
      <c r="T361" s="16">
        <v>6.3400576368876096E-2</v>
      </c>
      <c r="U361" s="16">
        <v>3.4883720930232599E-2</v>
      </c>
      <c r="V361" s="16"/>
      <c r="W361" s="16">
        <v>5.7098765432098797E-2</v>
      </c>
      <c r="X361" s="16">
        <v>3.32225913621262E-2</v>
      </c>
      <c r="Y361" s="16">
        <v>8.9743589743589702E-2</v>
      </c>
      <c r="Z361" s="16"/>
      <c r="AA361" s="16">
        <v>6.3655030800821397E-2</v>
      </c>
      <c r="AB361" s="16">
        <v>5.6818181818181802E-2</v>
      </c>
      <c r="AC361" s="16">
        <v>2.2988505747126398E-2</v>
      </c>
      <c r="AD361" s="16">
        <v>4.5197740112994399E-2</v>
      </c>
    </row>
    <row r="362" spans="2:30" x14ac:dyDescent="0.35">
      <c r="B362" t="s">
        <v>97</v>
      </c>
      <c r="C362" s="16">
        <v>7.3693230505569807E-2</v>
      </c>
      <c r="D362" s="16">
        <v>7.0979335130278501E-2</v>
      </c>
      <c r="E362" s="16">
        <v>0</v>
      </c>
      <c r="F362" s="16"/>
      <c r="G362" s="16">
        <v>5.2631578947368397E-2</v>
      </c>
      <c r="H362" s="16">
        <v>7.9051383399209502E-2</v>
      </c>
      <c r="I362" s="16">
        <v>8.2352941176470601E-2</v>
      </c>
      <c r="J362" s="16">
        <v>4.4692737430167599E-2</v>
      </c>
      <c r="K362" s="16"/>
      <c r="L362" s="16">
        <v>6.08695652173913E-2</v>
      </c>
      <c r="M362" s="16">
        <v>7.1856287425149698E-2</v>
      </c>
      <c r="N362" s="16">
        <v>6.3636363636363602E-2</v>
      </c>
      <c r="O362" s="16">
        <v>7.0381231671554301E-2</v>
      </c>
      <c r="P362" s="16">
        <v>9.0909090909090898E-2</v>
      </c>
      <c r="Q362" s="16"/>
      <c r="R362" s="16">
        <v>8.4459459459459499E-2</v>
      </c>
      <c r="S362" s="16">
        <v>4.5871559633027498E-2</v>
      </c>
      <c r="T362" s="16">
        <v>5.4755043227665702E-2</v>
      </c>
      <c r="U362" s="16">
        <v>4.6511627906976702E-2</v>
      </c>
      <c r="V362" s="16"/>
      <c r="W362" s="16">
        <v>6.9444444444444406E-2</v>
      </c>
      <c r="X362" s="16">
        <v>5.9800664451827197E-2</v>
      </c>
      <c r="Y362" s="16">
        <v>3.8461538461538498E-2</v>
      </c>
      <c r="Z362" s="16"/>
      <c r="AA362" s="16">
        <v>5.3388090349076003E-2</v>
      </c>
      <c r="AB362" s="16">
        <v>8.7121212121212099E-2</v>
      </c>
      <c r="AC362" s="16">
        <v>8.04597701149425E-2</v>
      </c>
      <c r="AD362" s="16">
        <v>6.21468926553672E-2</v>
      </c>
    </row>
    <row r="363" spans="2:30" x14ac:dyDescent="0.35">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row>
    <row r="364" spans="2:30" x14ac:dyDescent="0.35">
      <c r="B364" s="6" t="s">
        <v>291</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row>
    <row r="365" spans="2:30" x14ac:dyDescent="0.35">
      <c r="B365" s="23" t="s">
        <v>67</v>
      </c>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row>
    <row r="366" spans="2:30" x14ac:dyDescent="0.35">
      <c r="B366" t="s">
        <v>288</v>
      </c>
      <c r="C366" s="16">
        <v>0.61953727506426703</v>
      </c>
      <c r="D366" s="16">
        <v>0.62264150943396201</v>
      </c>
      <c r="E366" s="16">
        <v>0.76923076923076905</v>
      </c>
      <c r="F366" s="16"/>
      <c r="G366" s="16">
        <v>0.45614035087719301</v>
      </c>
      <c r="H366" s="16">
        <v>0.59288537549407105</v>
      </c>
      <c r="I366" s="16">
        <v>0.66117647058823503</v>
      </c>
      <c r="J366" s="16">
        <v>0.64804469273743004</v>
      </c>
      <c r="K366" s="16"/>
      <c r="L366" s="16">
        <v>0.62608695652173896</v>
      </c>
      <c r="M366" s="16">
        <v>0.62874251497005995</v>
      </c>
      <c r="N366" s="16">
        <v>0.55454545454545501</v>
      </c>
      <c r="O366" s="16">
        <v>0.62170087976539601</v>
      </c>
      <c r="P366" s="16">
        <v>0.63009404388714696</v>
      </c>
      <c r="Q366" s="16"/>
      <c r="R366" s="16">
        <v>0.57432432432432401</v>
      </c>
      <c r="S366" s="16">
        <v>0.74311926605504597</v>
      </c>
      <c r="T366" s="16">
        <v>0.65417867435158505</v>
      </c>
      <c r="U366" s="16">
        <v>0.67441860465116299</v>
      </c>
      <c r="V366" s="16"/>
      <c r="W366" s="16">
        <v>0.60648148148148195</v>
      </c>
      <c r="X366" s="16">
        <v>0.68438538205980104</v>
      </c>
      <c r="Y366" s="16">
        <v>0.67948717948717996</v>
      </c>
      <c r="Z366" s="16"/>
      <c r="AA366" s="16">
        <v>0.681724845995893</v>
      </c>
      <c r="AB366" s="16">
        <v>0.59469696969696995</v>
      </c>
      <c r="AC366" s="16">
        <v>0.59770114942528696</v>
      </c>
      <c r="AD366" s="16">
        <v>0.57627118644067798</v>
      </c>
    </row>
    <row r="367" spans="2:30" x14ac:dyDescent="0.35">
      <c r="B367" t="s">
        <v>289</v>
      </c>
      <c r="C367" s="16">
        <v>0.107969151670951</v>
      </c>
      <c r="D367" s="16">
        <v>0.107816711590297</v>
      </c>
      <c r="E367" s="16">
        <v>0.15384615384615399</v>
      </c>
      <c r="F367" s="16"/>
      <c r="G367" s="16">
        <v>0.21052631578947401</v>
      </c>
      <c r="H367" s="16">
        <v>0.13636363636363599</v>
      </c>
      <c r="I367" s="16">
        <v>7.7647058823529402E-2</v>
      </c>
      <c r="J367" s="16">
        <v>6.7039106145251395E-2</v>
      </c>
      <c r="K367" s="16"/>
      <c r="L367" s="16">
        <v>8.6956521739130405E-2</v>
      </c>
      <c r="M367" s="16">
        <v>0.13173652694610799</v>
      </c>
      <c r="N367" s="16">
        <v>8.1818181818181804E-2</v>
      </c>
      <c r="O367" s="16">
        <v>0.13196480938416399</v>
      </c>
      <c r="P367" s="16">
        <v>9.40438871473354E-2</v>
      </c>
      <c r="Q367" s="16"/>
      <c r="R367" s="16">
        <v>0.12331081081081099</v>
      </c>
      <c r="S367" s="16">
        <v>7.3394495412843999E-2</v>
      </c>
      <c r="T367" s="16">
        <v>9.7982708933717605E-2</v>
      </c>
      <c r="U367" s="16">
        <v>8.1395348837209294E-2</v>
      </c>
      <c r="V367" s="16"/>
      <c r="W367" s="16">
        <v>0.112654320987654</v>
      </c>
      <c r="X367" s="16">
        <v>9.3023255813953501E-2</v>
      </c>
      <c r="Y367" s="16">
        <v>8.9743589743589702E-2</v>
      </c>
      <c r="Z367" s="16"/>
      <c r="AA367" s="16">
        <v>8.8295687885010299E-2</v>
      </c>
      <c r="AB367" s="16">
        <v>9.8484848484848495E-2</v>
      </c>
      <c r="AC367" s="16">
        <v>0.126436781609195</v>
      </c>
      <c r="AD367" s="16">
        <v>0.13559322033898299</v>
      </c>
    </row>
    <row r="368" spans="2:30" x14ac:dyDescent="0.35">
      <c r="B368" t="s">
        <v>290</v>
      </c>
      <c r="C368" s="16">
        <v>0.13110539845758401</v>
      </c>
      <c r="D368" s="16">
        <v>0.13027852650494201</v>
      </c>
      <c r="E368" s="16">
        <v>0</v>
      </c>
      <c r="F368" s="16"/>
      <c r="G368" s="16">
        <v>0.175438596491228</v>
      </c>
      <c r="H368" s="16">
        <v>0.138339920948617</v>
      </c>
      <c r="I368" s="16">
        <v>0.124705882352941</v>
      </c>
      <c r="J368" s="16">
        <v>0.111731843575419</v>
      </c>
      <c r="K368" s="16"/>
      <c r="L368" s="16">
        <v>0.15652173913043499</v>
      </c>
      <c r="M368" s="16">
        <v>0.101796407185629</v>
      </c>
      <c r="N368" s="16">
        <v>0.22727272727272699</v>
      </c>
      <c r="O368" s="16">
        <v>0.12316715542522</v>
      </c>
      <c r="P368" s="16">
        <v>0.10344827586206901</v>
      </c>
      <c r="Q368" s="16"/>
      <c r="R368" s="16">
        <v>0.15371621621621601</v>
      </c>
      <c r="S368" s="16">
        <v>0.100917431192661</v>
      </c>
      <c r="T368" s="16">
        <v>9.7982708933717605E-2</v>
      </c>
      <c r="U368" s="16">
        <v>0.15116279069767399</v>
      </c>
      <c r="V368" s="16"/>
      <c r="W368" s="16">
        <v>0.140432098765432</v>
      </c>
      <c r="X368" s="16">
        <v>0.116279069767442</v>
      </c>
      <c r="Y368" s="16">
        <v>0.102564102564103</v>
      </c>
      <c r="Z368" s="16"/>
      <c r="AA368" s="16">
        <v>0.102669404517454</v>
      </c>
      <c r="AB368" s="16">
        <v>0.14772727272727301</v>
      </c>
      <c r="AC368" s="16">
        <v>0.14367816091954</v>
      </c>
      <c r="AD368" s="16">
        <v>0.14689265536723201</v>
      </c>
    </row>
    <row r="369" spans="2:30" x14ac:dyDescent="0.35">
      <c r="B369" t="s">
        <v>97</v>
      </c>
      <c r="C369" s="16">
        <v>0.14138817480719801</v>
      </c>
      <c r="D369" s="16">
        <v>0.13926325247079999</v>
      </c>
      <c r="E369" s="16">
        <v>7.69230769230769E-2</v>
      </c>
      <c r="F369" s="16"/>
      <c r="G369" s="16">
        <v>0.157894736842105</v>
      </c>
      <c r="H369" s="16">
        <v>0.13241106719367601</v>
      </c>
      <c r="I369" s="16">
        <v>0.13647058823529401</v>
      </c>
      <c r="J369" s="16">
        <v>0.17318435754189901</v>
      </c>
      <c r="K369" s="16"/>
      <c r="L369" s="16">
        <v>0.13043478260869601</v>
      </c>
      <c r="M369" s="16">
        <v>0.13772455089820401</v>
      </c>
      <c r="N369" s="16">
        <v>0.13636363636363599</v>
      </c>
      <c r="O369" s="16">
        <v>0.12316715542522</v>
      </c>
      <c r="P369" s="16">
        <v>0.17241379310344801</v>
      </c>
      <c r="Q369" s="16"/>
      <c r="R369" s="16">
        <v>0.14864864864864899</v>
      </c>
      <c r="S369" s="16">
        <v>8.2568807339449504E-2</v>
      </c>
      <c r="T369" s="16">
        <v>0.14985590778098001</v>
      </c>
      <c r="U369" s="16">
        <v>9.3023255813953501E-2</v>
      </c>
      <c r="V369" s="16"/>
      <c r="W369" s="16">
        <v>0.140432098765432</v>
      </c>
      <c r="X369" s="16">
        <v>0.106312292358804</v>
      </c>
      <c r="Y369" s="16">
        <v>0.128205128205128</v>
      </c>
      <c r="Z369" s="16"/>
      <c r="AA369" s="16">
        <v>0.12731006160164299</v>
      </c>
      <c r="AB369" s="16">
        <v>0.15909090909090901</v>
      </c>
      <c r="AC369" s="16">
        <v>0.13218390804597699</v>
      </c>
      <c r="AD369" s="16">
        <v>0.14124293785310699</v>
      </c>
    </row>
    <row r="370" spans="2:30" x14ac:dyDescent="0.35">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row>
    <row r="371" spans="2:30" x14ac:dyDescent="0.35">
      <c r="B371" s="6" t="s">
        <v>294</v>
      </c>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row>
    <row r="372" spans="2:30" x14ac:dyDescent="0.35">
      <c r="B372" s="23" t="s">
        <v>67</v>
      </c>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row>
    <row r="373" spans="2:30" x14ac:dyDescent="0.35">
      <c r="B373" t="s">
        <v>292</v>
      </c>
      <c r="C373" s="16">
        <v>0.71036846615252802</v>
      </c>
      <c r="D373" s="16">
        <v>0.70979335130278498</v>
      </c>
      <c r="E373" s="16">
        <v>0.61538461538461497</v>
      </c>
      <c r="F373" s="16"/>
      <c r="G373" s="16">
        <v>0.77192982456140302</v>
      </c>
      <c r="H373" s="16">
        <v>0.70553359683794503</v>
      </c>
      <c r="I373" s="16">
        <v>0.70117647058823496</v>
      </c>
      <c r="J373" s="16">
        <v>0.72625698324022303</v>
      </c>
      <c r="K373" s="16"/>
      <c r="L373" s="16">
        <v>0.64347826086956506</v>
      </c>
      <c r="M373" s="16">
        <v>0.71257485029940104</v>
      </c>
      <c r="N373" s="16">
        <v>0.72727272727272696</v>
      </c>
      <c r="O373" s="16">
        <v>0.74486803519061595</v>
      </c>
      <c r="P373" s="16">
        <v>0.71473354231974895</v>
      </c>
      <c r="Q373" s="16"/>
      <c r="R373" s="16">
        <v>0.71452702702702697</v>
      </c>
      <c r="S373" s="16">
        <v>0.73394495412843996</v>
      </c>
      <c r="T373" s="16">
        <v>0.70317002881844404</v>
      </c>
      <c r="U373" s="16">
        <v>0.67441860465116299</v>
      </c>
      <c r="V373" s="16"/>
      <c r="W373" s="16">
        <v>0.72530864197530898</v>
      </c>
      <c r="X373" s="16">
        <v>0.71096345514950199</v>
      </c>
      <c r="Y373" s="16">
        <v>0.66666666666666696</v>
      </c>
      <c r="Z373" s="16"/>
      <c r="AA373" s="16">
        <v>0.69404517453798797</v>
      </c>
      <c r="AB373" s="16">
        <v>0.71212121212121204</v>
      </c>
      <c r="AC373" s="16">
        <v>0.76436781609195403</v>
      </c>
      <c r="AD373" s="16">
        <v>0.72316384180791005</v>
      </c>
    </row>
    <row r="374" spans="2:30" x14ac:dyDescent="0.35">
      <c r="B374" t="s">
        <v>293</v>
      </c>
      <c r="C374" s="16">
        <v>0.27249357326478102</v>
      </c>
      <c r="D374" s="16">
        <v>0.27403414195866999</v>
      </c>
      <c r="E374" s="16">
        <v>0.38461538461538503</v>
      </c>
      <c r="F374" s="16"/>
      <c r="G374" s="16">
        <v>0.21052631578947401</v>
      </c>
      <c r="H374" s="16">
        <v>0.27667984189723299</v>
      </c>
      <c r="I374" s="16">
        <v>0.27764705882352902</v>
      </c>
      <c r="J374" s="16">
        <v>0.26815642458100603</v>
      </c>
      <c r="K374" s="16"/>
      <c r="L374" s="16">
        <v>0.33478260869565202</v>
      </c>
      <c r="M374" s="16">
        <v>0.28143712574850299</v>
      </c>
      <c r="N374" s="16">
        <v>0.263636363636364</v>
      </c>
      <c r="O374" s="16">
        <v>0.23460410557184799</v>
      </c>
      <c r="P374" s="16">
        <v>0.26645768025078398</v>
      </c>
      <c r="Q374" s="16"/>
      <c r="R374" s="16">
        <v>0.266891891891892</v>
      </c>
      <c r="S374" s="16">
        <v>0.247706422018349</v>
      </c>
      <c r="T374" s="16">
        <v>0.28242074927953897</v>
      </c>
      <c r="U374" s="16">
        <v>0.31395348837209303</v>
      </c>
      <c r="V374" s="16"/>
      <c r="W374" s="16">
        <v>0.25925925925925902</v>
      </c>
      <c r="X374" s="16">
        <v>0.27574750830564798</v>
      </c>
      <c r="Y374" s="16">
        <v>0.32051282051282098</v>
      </c>
      <c r="Z374" s="16"/>
      <c r="AA374" s="16">
        <v>0.291581108829569</v>
      </c>
      <c r="AB374" s="16">
        <v>0.27272727272727298</v>
      </c>
      <c r="AC374" s="16">
        <v>0.21264367816092</v>
      </c>
      <c r="AD374" s="16">
        <v>0.25423728813559299</v>
      </c>
    </row>
    <row r="375" spans="2:30" x14ac:dyDescent="0.35">
      <c r="B375" t="s">
        <v>64</v>
      </c>
      <c r="C375" s="16">
        <v>1.7137960582690698E-2</v>
      </c>
      <c r="D375" s="16">
        <v>1.61725067385445E-2</v>
      </c>
      <c r="E375" s="16">
        <v>0</v>
      </c>
      <c r="F375" s="16"/>
      <c r="G375" s="16">
        <v>1.7543859649122799E-2</v>
      </c>
      <c r="H375" s="16">
        <v>1.7786561264822101E-2</v>
      </c>
      <c r="I375" s="16">
        <v>2.11764705882353E-2</v>
      </c>
      <c r="J375" s="16">
        <v>5.5865921787709499E-3</v>
      </c>
      <c r="K375" s="16"/>
      <c r="L375" s="16">
        <v>2.1739130434782601E-2</v>
      </c>
      <c r="M375" s="16">
        <v>5.9880239520958096E-3</v>
      </c>
      <c r="N375" s="16">
        <v>9.0909090909090905E-3</v>
      </c>
      <c r="O375" s="16">
        <v>2.0527859237536701E-2</v>
      </c>
      <c r="P375" s="16">
        <v>1.88087774294671E-2</v>
      </c>
      <c r="Q375" s="16"/>
      <c r="R375" s="16">
        <v>1.8581081081081099E-2</v>
      </c>
      <c r="S375" s="16">
        <v>1.8348623853211E-2</v>
      </c>
      <c r="T375" s="16">
        <v>1.4409221902017299E-2</v>
      </c>
      <c r="U375" s="16">
        <v>1.16279069767442E-2</v>
      </c>
      <c r="V375" s="16"/>
      <c r="W375" s="16">
        <v>1.54320987654321E-2</v>
      </c>
      <c r="X375" s="16">
        <v>1.32890365448505E-2</v>
      </c>
      <c r="Y375" s="16">
        <v>1.2820512820512799E-2</v>
      </c>
      <c r="Z375" s="16"/>
      <c r="AA375" s="16">
        <v>1.43737166324435E-2</v>
      </c>
      <c r="AB375" s="16">
        <v>1.5151515151515201E-2</v>
      </c>
      <c r="AC375" s="16">
        <v>2.2988505747126398E-2</v>
      </c>
      <c r="AD375" s="16">
        <v>2.2598870056497199E-2</v>
      </c>
    </row>
    <row r="376" spans="2:30" x14ac:dyDescent="0.35">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row>
    <row r="377" spans="2:30" x14ac:dyDescent="0.35">
      <c r="B377" s="6" t="s">
        <v>298</v>
      </c>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row>
    <row r="378" spans="2:30" x14ac:dyDescent="0.35">
      <c r="B378" s="23" t="s">
        <v>67</v>
      </c>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row>
    <row r="379" spans="2:30" x14ac:dyDescent="0.35">
      <c r="B379" t="s">
        <v>295</v>
      </c>
      <c r="C379" s="16">
        <v>0.40102827763496102</v>
      </c>
      <c r="D379" s="16">
        <v>0.39982030548068298</v>
      </c>
      <c r="E379" s="16">
        <v>0.61538461538461497</v>
      </c>
      <c r="F379" s="16"/>
      <c r="G379" s="16">
        <v>0.40350877192982498</v>
      </c>
      <c r="H379" s="16">
        <v>0.39328063241106698</v>
      </c>
      <c r="I379" s="16">
        <v>0.41647058823529398</v>
      </c>
      <c r="J379" s="16">
        <v>0.38547486033519601</v>
      </c>
      <c r="K379" s="16"/>
      <c r="L379" s="16">
        <v>0.46956521739130402</v>
      </c>
      <c r="M379" s="16">
        <v>0.28742514970059901</v>
      </c>
      <c r="N379" s="16">
        <v>0.43636363636363601</v>
      </c>
      <c r="O379" s="16">
        <v>0.36950146627566</v>
      </c>
      <c r="P379" s="16">
        <v>0.43260188087774298</v>
      </c>
      <c r="Q379" s="16"/>
      <c r="R379" s="16">
        <v>0.45101351351351299</v>
      </c>
      <c r="S379" s="16">
        <v>0.42201834862385301</v>
      </c>
      <c r="T379" s="16">
        <v>0.29971181556196003</v>
      </c>
      <c r="U379" s="16">
        <v>0.34883720930232598</v>
      </c>
      <c r="V379" s="16"/>
      <c r="W379" s="16">
        <v>0.41512345679012302</v>
      </c>
      <c r="X379" s="16">
        <v>0.41528239202657802</v>
      </c>
      <c r="Y379" s="16">
        <v>0.256410256410256</v>
      </c>
      <c r="Z379" s="16"/>
      <c r="AA379" s="16">
        <v>0.40657084188911702</v>
      </c>
      <c r="AB379" s="16">
        <v>0.40530303030303</v>
      </c>
      <c r="AC379" s="16">
        <v>0.40229885057471299</v>
      </c>
      <c r="AD379" s="16">
        <v>0.38983050847457601</v>
      </c>
    </row>
    <row r="380" spans="2:30" x14ac:dyDescent="0.35">
      <c r="B380" t="s">
        <v>296</v>
      </c>
      <c r="C380" s="16">
        <v>0.50728363324764403</v>
      </c>
      <c r="D380" s="16">
        <v>0.51123090745732302</v>
      </c>
      <c r="E380" s="16">
        <v>0.38461538461538503</v>
      </c>
      <c r="F380" s="16"/>
      <c r="G380" s="16">
        <v>0.47368421052631599</v>
      </c>
      <c r="H380" s="16">
        <v>0.50395256916996001</v>
      </c>
      <c r="I380" s="16">
        <v>0.48705882352941199</v>
      </c>
      <c r="J380" s="16">
        <v>0.57541899441340805</v>
      </c>
      <c r="K380" s="16"/>
      <c r="L380" s="16">
        <v>0.44347826086956499</v>
      </c>
      <c r="M380" s="16">
        <v>0.64670658682634696</v>
      </c>
      <c r="N380" s="16">
        <v>0.49090909090909102</v>
      </c>
      <c r="O380" s="16">
        <v>0.53079178885630496</v>
      </c>
      <c r="P380" s="16">
        <v>0.46081504702194398</v>
      </c>
      <c r="Q380" s="16"/>
      <c r="R380" s="16">
        <v>0.445945945945946</v>
      </c>
      <c r="S380" s="16">
        <v>0.54128440366972497</v>
      </c>
      <c r="T380" s="16">
        <v>0.59654178674351599</v>
      </c>
      <c r="U380" s="16">
        <v>0.61627906976744196</v>
      </c>
      <c r="V380" s="16"/>
      <c r="W380" s="16">
        <v>0.48148148148148101</v>
      </c>
      <c r="X380" s="16">
        <v>0.52823920265780699</v>
      </c>
      <c r="Y380" s="16">
        <v>0.71794871794871795</v>
      </c>
      <c r="Z380" s="16"/>
      <c r="AA380" s="16">
        <v>0.51334702258726905</v>
      </c>
      <c r="AB380" s="16">
        <v>0.51893939393939403</v>
      </c>
      <c r="AC380" s="16">
        <v>0.48275862068965503</v>
      </c>
      <c r="AD380" s="16">
        <v>0.51412429378531099</v>
      </c>
    </row>
    <row r="381" spans="2:30" x14ac:dyDescent="0.35">
      <c r="B381" t="s">
        <v>297</v>
      </c>
      <c r="C381" s="16">
        <v>9.1688089117394997E-2</v>
      </c>
      <c r="D381" s="16">
        <v>8.8948787061994605E-2</v>
      </c>
      <c r="E381" s="16">
        <v>0</v>
      </c>
      <c r="F381" s="16"/>
      <c r="G381" s="16">
        <v>0.12280701754386</v>
      </c>
      <c r="H381" s="16">
        <v>0.102766798418972</v>
      </c>
      <c r="I381" s="16">
        <v>9.64705882352941E-2</v>
      </c>
      <c r="J381" s="16">
        <v>3.91061452513966E-2</v>
      </c>
      <c r="K381" s="16"/>
      <c r="L381" s="16">
        <v>8.6956521739130405E-2</v>
      </c>
      <c r="M381" s="16">
        <v>6.5868263473053898E-2</v>
      </c>
      <c r="N381" s="16">
        <v>7.2727272727272696E-2</v>
      </c>
      <c r="O381" s="16">
        <v>9.9706744868035199E-2</v>
      </c>
      <c r="P381" s="16">
        <v>0.10658307210031299</v>
      </c>
      <c r="Q381" s="16"/>
      <c r="R381" s="16">
        <v>0.103040540540541</v>
      </c>
      <c r="S381" s="16">
        <v>3.6697247706422E-2</v>
      </c>
      <c r="T381" s="16">
        <v>0.103746397694524</v>
      </c>
      <c r="U381" s="16">
        <v>3.4883720930232599E-2</v>
      </c>
      <c r="V381" s="16"/>
      <c r="W381" s="16">
        <v>0.10339506172839499</v>
      </c>
      <c r="X381" s="16">
        <v>5.6478405315614599E-2</v>
      </c>
      <c r="Y381" s="16">
        <v>2.5641025641025599E-2</v>
      </c>
      <c r="Z381" s="16"/>
      <c r="AA381" s="16">
        <v>8.0082135523613998E-2</v>
      </c>
      <c r="AB381" s="16">
        <v>7.5757575757575801E-2</v>
      </c>
      <c r="AC381" s="16">
        <v>0.114942528735632</v>
      </c>
      <c r="AD381" s="16">
        <v>9.6045197740112997E-2</v>
      </c>
    </row>
    <row r="382" spans="2:30" x14ac:dyDescent="0.35">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row>
    <row r="383" spans="2:30" x14ac:dyDescent="0.35">
      <c r="B383" s="6" t="s">
        <v>299</v>
      </c>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row>
    <row r="384" spans="2:30" x14ac:dyDescent="0.35">
      <c r="B384" s="23" t="s">
        <v>67</v>
      </c>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row>
    <row r="385" spans="2:30" x14ac:dyDescent="0.35">
      <c r="B385" t="s">
        <v>295</v>
      </c>
      <c r="C385" s="16">
        <v>0.44987146529562999</v>
      </c>
      <c r="D385" s="16">
        <v>0.45552560646900297</v>
      </c>
      <c r="E385" s="16">
        <v>0.230769230769231</v>
      </c>
      <c r="F385" s="16"/>
      <c r="G385" s="16">
        <v>0.31578947368421101</v>
      </c>
      <c r="H385" s="16">
        <v>0.42094861660079103</v>
      </c>
      <c r="I385" s="16">
        <v>0.46823529411764703</v>
      </c>
      <c r="J385" s="16">
        <v>0.53072625698324005</v>
      </c>
      <c r="K385" s="16"/>
      <c r="L385" s="16">
        <v>0.46521739130434803</v>
      </c>
      <c r="M385" s="16">
        <v>0.45508982035928103</v>
      </c>
      <c r="N385" s="16">
        <v>0.5</v>
      </c>
      <c r="O385" s="16">
        <v>0.401759530791789</v>
      </c>
      <c r="P385" s="16">
        <v>0.47021943573667702</v>
      </c>
      <c r="Q385" s="16"/>
      <c r="R385" s="16">
        <v>0.45101351351351299</v>
      </c>
      <c r="S385" s="16">
        <v>0.44954128440367003</v>
      </c>
      <c r="T385" s="16">
        <v>0.455331412103746</v>
      </c>
      <c r="U385" s="16">
        <v>0.43023255813953498</v>
      </c>
      <c r="V385" s="16"/>
      <c r="W385" s="16">
        <v>0.438271604938272</v>
      </c>
      <c r="X385" s="16">
        <v>0.43853820598006599</v>
      </c>
      <c r="Y385" s="16">
        <v>0.56410256410256399</v>
      </c>
      <c r="Z385" s="16"/>
      <c r="AA385" s="16">
        <v>0.45379876796714602</v>
      </c>
      <c r="AB385" s="16">
        <v>0.46212121212121199</v>
      </c>
      <c r="AC385" s="16">
        <v>0.45402298850574702</v>
      </c>
      <c r="AD385" s="16">
        <v>0.44067796610169502</v>
      </c>
    </row>
    <row r="386" spans="2:30" x14ac:dyDescent="0.35">
      <c r="B386" t="s">
        <v>296</v>
      </c>
      <c r="C386" s="16">
        <v>0.50299914310197102</v>
      </c>
      <c r="D386" s="16">
        <v>0.50134770889487901</v>
      </c>
      <c r="E386" s="16">
        <v>0.76923076923076905</v>
      </c>
      <c r="F386" s="16"/>
      <c r="G386" s="16">
        <v>0.54385964912280704</v>
      </c>
      <c r="H386" s="16">
        <v>0.53754940711462496</v>
      </c>
      <c r="I386" s="16">
        <v>0.48</v>
      </c>
      <c r="J386" s="16">
        <v>0.44692737430167601</v>
      </c>
      <c r="K386" s="16"/>
      <c r="L386" s="16">
        <v>0.48695652173913001</v>
      </c>
      <c r="M386" s="16">
        <v>0.52694610778443096</v>
      </c>
      <c r="N386" s="16">
        <v>0.472727272727273</v>
      </c>
      <c r="O386" s="16">
        <v>0.54252199413489699</v>
      </c>
      <c r="P386" s="16">
        <v>0.47021943573667702</v>
      </c>
      <c r="Q386" s="16"/>
      <c r="R386" s="16">
        <v>0.5</v>
      </c>
      <c r="S386" s="16">
        <v>0.53211009174311896</v>
      </c>
      <c r="T386" s="16">
        <v>0.49567723342939501</v>
      </c>
      <c r="U386" s="16">
        <v>0.5</v>
      </c>
      <c r="V386" s="16"/>
      <c r="W386" s="16">
        <v>0.50771604938271597</v>
      </c>
      <c r="X386" s="16">
        <v>0.52159468438538203</v>
      </c>
      <c r="Y386" s="16">
        <v>0.41025641025641002</v>
      </c>
      <c r="Z386" s="16"/>
      <c r="AA386" s="16">
        <v>0.51129363449692</v>
      </c>
      <c r="AB386" s="16">
        <v>0.47348484848484901</v>
      </c>
      <c r="AC386" s="16">
        <v>0.51149425287356298</v>
      </c>
      <c r="AD386" s="16">
        <v>0.51412429378531099</v>
      </c>
    </row>
    <row r="387" spans="2:30" x14ac:dyDescent="0.35">
      <c r="B387" t="s">
        <v>64</v>
      </c>
      <c r="C387" s="16">
        <v>4.7129391602399297E-2</v>
      </c>
      <c r="D387" s="16">
        <v>4.3126684636118601E-2</v>
      </c>
      <c r="E387" s="16">
        <v>0</v>
      </c>
      <c r="F387" s="16"/>
      <c r="G387" s="16">
        <v>0.140350877192982</v>
      </c>
      <c r="H387" s="16">
        <v>4.1501976284584997E-2</v>
      </c>
      <c r="I387" s="16">
        <v>5.17647058823529E-2</v>
      </c>
      <c r="J387" s="16">
        <v>2.23463687150838E-2</v>
      </c>
      <c r="K387" s="16"/>
      <c r="L387" s="16">
        <v>4.7826086956521699E-2</v>
      </c>
      <c r="M387" s="16">
        <v>1.79640718562874E-2</v>
      </c>
      <c r="N387" s="16">
        <v>2.7272727272727299E-2</v>
      </c>
      <c r="O387" s="16">
        <v>5.5718475073313803E-2</v>
      </c>
      <c r="P387" s="16">
        <v>5.9561128526645801E-2</v>
      </c>
      <c r="Q387" s="16"/>
      <c r="R387" s="16">
        <v>4.89864864864865E-2</v>
      </c>
      <c r="S387" s="16">
        <v>1.8348623853211E-2</v>
      </c>
      <c r="T387" s="16">
        <v>4.8991354466858802E-2</v>
      </c>
      <c r="U387" s="16">
        <v>6.9767441860465101E-2</v>
      </c>
      <c r="V387" s="16"/>
      <c r="W387" s="16">
        <v>5.4012345679012301E-2</v>
      </c>
      <c r="X387" s="16">
        <v>3.9867109634551499E-2</v>
      </c>
      <c r="Y387" s="16">
        <v>2.5641025641025599E-2</v>
      </c>
      <c r="Z387" s="16"/>
      <c r="AA387" s="16">
        <v>3.4907597535934302E-2</v>
      </c>
      <c r="AB387" s="16">
        <v>6.4393939393939406E-2</v>
      </c>
      <c r="AC387" s="16">
        <v>3.4482758620689703E-2</v>
      </c>
      <c r="AD387" s="16">
        <v>4.5197740112994399E-2</v>
      </c>
    </row>
    <row r="388" spans="2:30" x14ac:dyDescent="0.35">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row>
    <row r="389" spans="2:30" x14ac:dyDescent="0.35">
      <c r="B389" s="6" t="s">
        <v>301</v>
      </c>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row>
    <row r="390" spans="2:30" x14ac:dyDescent="0.35">
      <c r="B390" s="23" t="s">
        <v>67</v>
      </c>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row>
    <row r="391" spans="2:30" x14ac:dyDescent="0.35">
      <c r="B391" t="s">
        <v>263</v>
      </c>
      <c r="C391" s="16">
        <v>0.483290488431877</v>
      </c>
      <c r="D391" s="16">
        <v>0.479784366576819</v>
      </c>
      <c r="E391" s="16">
        <v>0.61538461538461497</v>
      </c>
      <c r="F391" s="16"/>
      <c r="G391" s="16">
        <v>0.54385964912280704</v>
      </c>
      <c r="H391" s="16">
        <v>0.48814229249011898</v>
      </c>
      <c r="I391" s="16">
        <v>0.48235294117647098</v>
      </c>
      <c r="J391" s="16">
        <v>0.45251396648044701</v>
      </c>
      <c r="K391" s="16"/>
      <c r="L391" s="16">
        <v>0.47391304347826102</v>
      </c>
      <c r="M391" s="16">
        <v>0.52694610778443096</v>
      </c>
      <c r="N391" s="16">
        <v>0.45454545454545497</v>
      </c>
      <c r="O391" s="16">
        <v>0.49853372434017601</v>
      </c>
      <c r="P391" s="16">
        <v>0.46081504702194398</v>
      </c>
      <c r="Q391" s="16"/>
      <c r="R391" s="16">
        <v>0.50337837837837796</v>
      </c>
      <c r="S391" s="16">
        <v>0.52293577981651396</v>
      </c>
      <c r="T391" s="16">
        <v>0.42074927953890501</v>
      </c>
      <c r="U391" s="16">
        <v>0.56976744186046502</v>
      </c>
      <c r="V391" s="16"/>
      <c r="W391" s="16">
        <v>0.49228395061728403</v>
      </c>
      <c r="X391" s="16">
        <v>0.50498338870431903</v>
      </c>
      <c r="Y391" s="16">
        <v>0.42307692307692302</v>
      </c>
      <c r="Z391" s="16"/>
      <c r="AA391" s="16">
        <v>0.49897330595482497</v>
      </c>
      <c r="AB391" s="16">
        <v>0.45454545454545497</v>
      </c>
      <c r="AC391" s="16">
        <v>0.50574712643678199</v>
      </c>
      <c r="AD391" s="16">
        <v>0.47457627118644102</v>
      </c>
    </row>
    <row r="392" spans="2:30" x14ac:dyDescent="0.35">
      <c r="B392" t="s">
        <v>264</v>
      </c>
      <c r="C392" s="16">
        <v>0.20308483290488399</v>
      </c>
      <c r="D392" s="16">
        <v>0.20125786163522</v>
      </c>
      <c r="E392" s="16">
        <v>0.15384615384615399</v>
      </c>
      <c r="F392" s="16"/>
      <c r="G392" s="16">
        <v>0.31578947368421101</v>
      </c>
      <c r="H392" s="16">
        <v>0.187747035573123</v>
      </c>
      <c r="I392" s="16">
        <v>0.2</v>
      </c>
      <c r="J392" s="16">
        <v>0.217877094972067</v>
      </c>
      <c r="K392" s="16"/>
      <c r="L392" s="16">
        <v>0.16956521739130401</v>
      </c>
      <c r="M392" s="16">
        <v>0.22754491017964101</v>
      </c>
      <c r="N392" s="16">
        <v>0.236363636363636</v>
      </c>
      <c r="O392" s="16">
        <v>0.22287390029325499</v>
      </c>
      <c r="P392" s="16">
        <v>0.18181818181818199</v>
      </c>
      <c r="Q392" s="16"/>
      <c r="R392" s="16">
        <v>0.18243243243243201</v>
      </c>
      <c r="S392" s="16">
        <v>0.18348623853210999</v>
      </c>
      <c r="T392" s="16">
        <v>0.23054755043227701</v>
      </c>
      <c r="U392" s="16">
        <v>0.232558139534884</v>
      </c>
      <c r="V392" s="16"/>
      <c r="W392" s="16">
        <v>0.217592592592593</v>
      </c>
      <c r="X392" s="16">
        <v>0.18272425249169399</v>
      </c>
      <c r="Y392" s="16">
        <v>0.19230769230769201</v>
      </c>
      <c r="Z392" s="16"/>
      <c r="AA392" s="16">
        <v>0.207392197125257</v>
      </c>
      <c r="AB392" s="16">
        <v>0.22348484848484801</v>
      </c>
      <c r="AC392" s="16">
        <v>0.18965517241379301</v>
      </c>
      <c r="AD392" s="16">
        <v>0.19209039548022599</v>
      </c>
    </row>
    <row r="393" spans="2:30" x14ac:dyDescent="0.35">
      <c r="B393" t="s">
        <v>267</v>
      </c>
      <c r="C393" s="16">
        <v>0.120822622107969</v>
      </c>
      <c r="D393" s="16">
        <v>0.11949685534591201</v>
      </c>
      <c r="E393" s="16">
        <v>7.69230769230769E-2</v>
      </c>
      <c r="F393" s="16"/>
      <c r="G393" s="16">
        <v>5.2631578947368397E-2</v>
      </c>
      <c r="H393" s="16">
        <v>0.13241106719367601</v>
      </c>
      <c r="I393" s="16">
        <v>0.110588235294118</v>
      </c>
      <c r="J393" s="16">
        <v>0.13407821229050301</v>
      </c>
      <c r="K393" s="16"/>
      <c r="L393" s="16">
        <v>0.143478260869565</v>
      </c>
      <c r="M393" s="16">
        <v>0.101796407185629</v>
      </c>
      <c r="N393" s="16">
        <v>0.20909090909090899</v>
      </c>
      <c r="O393" s="16">
        <v>9.0909090909090898E-2</v>
      </c>
      <c r="P393" s="16">
        <v>0.115987460815047</v>
      </c>
      <c r="Q393" s="16"/>
      <c r="R393" s="16">
        <v>0.13175675675675699</v>
      </c>
      <c r="S393" s="16">
        <v>0.13761467889908299</v>
      </c>
      <c r="T393" s="16">
        <v>9.7982708933717605E-2</v>
      </c>
      <c r="U393" s="16">
        <v>0.116279069767442</v>
      </c>
      <c r="V393" s="16"/>
      <c r="W393" s="16">
        <v>0.11111111111111099</v>
      </c>
      <c r="X393" s="16">
        <v>0.146179401993355</v>
      </c>
      <c r="Y393" s="16">
        <v>0.102564102564103</v>
      </c>
      <c r="Z393" s="16"/>
      <c r="AA393" s="16">
        <v>0.13963039014373699</v>
      </c>
      <c r="AB393" s="16">
        <v>9.0909090909090898E-2</v>
      </c>
      <c r="AC393" s="16">
        <v>0.114942528735632</v>
      </c>
      <c r="AD393" s="16">
        <v>0.13559322033898299</v>
      </c>
    </row>
    <row r="394" spans="2:30" x14ac:dyDescent="0.35">
      <c r="B394" t="s">
        <v>300</v>
      </c>
      <c r="C394" s="16">
        <v>0.119965724078835</v>
      </c>
      <c r="D394" s="16">
        <v>0.12309074573225499</v>
      </c>
      <c r="E394" s="16">
        <v>0</v>
      </c>
      <c r="F394" s="16"/>
      <c r="G394" s="16">
        <v>3.5087719298245598E-2</v>
      </c>
      <c r="H394" s="16">
        <v>0.10474308300395301</v>
      </c>
      <c r="I394" s="16">
        <v>0.122352941176471</v>
      </c>
      <c r="J394" s="16">
        <v>0.18435754189944101</v>
      </c>
      <c r="K394" s="16"/>
      <c r="L394" s="16">
        <v>0.11304347826087</v>
      </c>
      <c r="M394" s="16">
        <v>0.11377245508981999</v>
      </c>
      <c r="N394" s="16">
        <v>0.145454545454545</v>
      </c>
      <c r="O394" s="16">
        <v>0.114369501466276</v>
      </c>
      <c r="P394" s="16">
        <v>0.125391849529781</v>
      </c>
      <c r="Q394" s="16"/>
      <c r="R394" s="16">
        <v>0.11824324324324299</v>
      </c>
      <c r="S394" s="16">
        <v>8.2568807339449504E-2</v>
      </c>
      <c r="T394" s="16">
        <v>0.14121037463976899</v>
      </c>
      <c r="U394" s="16">
        <v>0.104651162790698</v>
      </c>
      <c r="V394" s="16"/>
      <c r="W394" s="16">
        <v>0.12345679012345701</v>
      </c>
      <c r="X394" s="16">
        <v>0.112956810631229</v>
      </c>
      <c r="Y394" s="16">
        <v>0.115384615384615</v>
      </c>
      <c r="Z394" s="16"/>
      <c r="AA394" s="16">
        <v>0.10677618069815201</v>
      </c>
      <c r="AB394" s="16">
        <v>0.14393939393939401</v>
      </c>
      <c r="AC394" s="16">
        <v>0.10344827586206901</v>
      </c>
      <c r="AD394" s="16">
        <v>0.14689265536723201</v>
      </c>
    </row>
    <row r="395" spans="2:30" x14ac:dyDescent="0.35">
      <c r="B395" t="s">
        <v>265</v>
      </c>
      <c r="C395" s="16">
        <v>0.116538131962296</v>
      </c>
      <c r="D395" s="16">
        <v>0.112309074573226</v>
      </c>
      <c r="E395" s="16">
        <v>7.69230769230769E-2</v>
      </c>
      <c r="F395" s="16"/>
      <c r="G395" s="16">
        <v>0.140350877192982</v>
      </c>
      <c r="H395" s="16">
        <v>0.12055335968379401</v>
      </c>
      <c r="I395" s="16">
        <v>0.11764705882352899</v>
      </c>
      <c r="J395" s="16">
        <v>9.4972067039106101E-2</v>
      </c>
      <c r="K395" s="16"/>
      <c r="L395" s="16">
        <v>0.143478260869565</v>
      </c>
      <c r="M395" s="16">
        <v>6.5868263473053898E-2</v>
      </c>
      <c r="N395" s="16">
        <v>7.2727272727272696E-2</v>
      </c>
      <c r="O395" s="16">
        <v>0.12316715542522</v>
      </c>
      <c r="P395" s="16">
        <v>0.13166144200627</v>
      </c>
      <c r="Q395" s="16"/>
      <c r="R395" s="16">
        <v>9.62837837837838E-2</v>
      </c>
      <c r="S395" s="16">
        <v>0.16513761467889901</v>
      </c>
      <c r="T395" s="16">
        <v>0.118155619596542</v>
      </c>
      <c r="U395" s="16">
        <v>0.17441860465116299</v>
      </c>
      <c r="V395" s="16"/>
      <c r="W395" s="16">
        <v>9.8765432098765399E-2</v>
      </c>
      <c r="X395" s="16">
        <v>0.12956810631229199</v>
      </c>
      <c r="Y395" s="16">
        <v>0.21794871794871801</v>
      </c>
      <c r="Z395" s="16"/>
      <c r="AA395" s="16">
        <v>0.135523613963039</v>
      </c>
      <c r="AB395" s="16">
        <v>0.11363636363636399</v>
      </c>
      <c r="AC395" s="16">
        <v>9.1954022988505704E-2</v>
      </c>
      <c r="AD395" s="16">
        <v>0.101694915254237</v>
      </c>
    </row>
    <row r="396" spans="2:30" x14ac:dyDescent="0.35">
      <c r="B396" t="s">
        <v>64</v>
      </c>
      <c r="C396" s="16">
        <v>0.105398457583548</v>
      </c>
      <c r="D396" s="16">
        <v>0.105121293800539</v>
      </c>
      <c r="E396" s="16">
        <v>7.69230769230769E-2</v>
      </c>
      <c r="F396" s="16"/>
      <c r="G396" s="16">
        <v>3.5087719298245598E-2</v>
      </c>
      <c r="H396" s="16">
        <v>0.12055335968379401</v>
      </c>
      <c r="I396" s="16">
        <v>9.8823529411764699E-2</v>
      </c>
      <c r="J396" s="16">
        <v>0.100558659217877</v>
      </c>
      <c r="K396" s="16"/>
      <c r="L396" s="16">
        <v>0.11304347826087</v>
      </c>
      <c r="M396" s="16">
        <v>5.3892215568862298E-2</v>
      </c>
      <c r="N396" s="16">
        <v>0.1</v>
      </c>
      <c r="O396" s="16">
        <v>6.7448680351906196E-2</v>
      </c>
      <c r="P396" s="16">
        <v>0.16927899686520401</v>
      </c>
      <c r="Q396" s="16"/>
      <c r="R396" s="16">
        <v>0.10472972972973001</v>
      </c>
      <c r="S396" s="16">
        <v>0.100917431192661</v>
      </c>
      <c r="T396" s="16">
        <v>0.11527377521613801</v>
      </c>
      <c r="U396" s="16">
        <v>5.8139534883720902E-2</v>
      </c>
      <c r="V396" s="16"/>
      <c r="W396" s="16">
        <v>9.5679012345678993E-2</v>
      </c>
      <c r="X396" s="16">
        <v>0.106312292358804</v>
      </c>
      <c r="Y396" s="16">
        <v>0.102564102564103</v>
      </c>
      <c r="Z396" s="16"/>
      <c r="AA396" s="16">
        <v>9.4455852156057493E-2</v>
      </c>
      <c r="AB396" s="16">
        <v>9.0909090909090898E-2</v>
      </c>
      <c r="AC396" s="16">
        <v>0.13218390804597699</v>
      </c>
      <c r="AD396" s="16">
        <v>9.03954802259887E-2</v>
      </c>
    </row>
    <row r="397" spans="2:30" x14ac:dyDescent="0.35">
      <c r="B397" t="s">
        <v>268</v>
      </c>
      <c r="C397" s="16">
        <v>6.3410454155955406E-2</v>
      </c>
      <c r="D397" s="16">
        <v>6.2893081761006303E-2</v>
      </c>
      <c r="E397" s="16">
        <v>7.69230769230769E-2</v>
      </c>
      <c r="F397" s="16"/>
      <c r="G397" s="16">
        <v>7.0175438596491196E-2</v>
      </c>
      <c r="H397" s="16">
        <v>5.73122529644269E-2</v>
      </c>
      <c r="I397" s="16">
        <v>6.5882352941176503E-2</v>
      </c>
      <c r="J397" s="16">
        <v>7.2625698324022395E-2</v>
      </c>
      <c r="K397" s="16"/>
      <c r="L397" s="16">
        <v>7.8260869565217397E-2</v>
      </c>
      <c r="M397" s="16">
        <v>3.59281437125748E-2</v>
      </c>
      <c r="N397" s="16">
        <v>0.1</v>
      </c>
      <c r="O397" s="16">
        <v>3.5190615835777102E-2</v>
      </c>
      <c r="P397" s="16">
        <v>8.4639498432601906E-2</v>
      </c>
      <c r="Q397" s="16"/>
      <c r="R397" s="16">
        <v>6.7567567567567599E-2</v>
      </c>
      <c r="S397" s="16">
        <v>8.2568807339449504E-2</v>
      </c>
      <c r="T397" s="16">
        <v>4.3227665706051903E-2</v>
      </c>
      <c r="U397" s="16">
        <v>8.1395348837209294E-2</v>
      </c>
      <c r="V397" s="16"/>
      <c r="W397" s="16">
        <v>6.0185185185185203E-2</v>
      </c>
      <c r="X397" s="16">
        <v>7.9734219269102999E-2</v>
      </c>
      <c r="Y397" s="16">
        <v>5.1282051282051301E-2</v>
      </c>
      <c r="Z397" s="16"/>
      <c r="AA397" s="16">
        <v>7.3921971252566707E-2</v>
      </c>
      <c r="AB397" s="16">
        <v>6.8181818181818205E-2</v>
      </c>
      <c r="AC397" s="16">
        <v>4.0229885057471299E-2</v>
      </c>
      <c r="AD397" s="16">
        <v>6.21468926553672E-2</v>
      </c>
    </row>
    <row r="398" spans="2:30" x14ac:dyDescent="0.35">
      <c r="B398" t="s">
        <v>266</v>
      </c>
      <c r="C398" s="16">
        <v>5.2270779777206497E-2</v>
      </c>
      <c r="D398" s="16">
        <v>5.1212938005390798E-2</v>
      </c>
      <c r="E398" s="16">
        <v>7.69230769230769E-2</v>
      </c>
      <c r="F398" s="16"/>
      <c r="G398" s="16">
        <v>0.26315789473684198</v>
      </c>
      <c r="H398" s="16">
        <v>5.33596837944664E-2</v>
      </c>
      <c r="I398" s="16">
        <v>3.2941176470588203E-2</v>
      </c>
      <c r="J398" s="16">
        <v>2.7932960893854698E-2</v>
      </c>
      <c r="K398" s="16"/>
      <c r="L398" s="16">
        <v>6.5217391304347797E-2</v>
      </c>
      <c r="M398" s="16">
        <v>3.59281437125748E-2</v>
      </c>
      <c r="N398" s="16">
        <v>8.1818181818181804E-2</v>
      </c>
      <c r="O398" s="16">
        <v>4.6920821114369501E-2</v>
      </c>
      <c r="P398" s="16">
        <v>4.70219435736677E-2</v>
      </c>
      <c r="Q398" s="16"/>
      <c r="R398" s="16">
        <v>4.2229729729729701E-2</v>
      </c>
      <c r="S398" s="16">
        <v>5.5045871559633003E-2</v>
      </c>
      <c r="T398" s="16">
        <v>6.9164265129683003E-2</v>
      </c>
      <c r="U398" s="16">
        <v>4.6511627906976702E-2</v>
      </c>
      <c r="V398" s="16"/>
      <c r="W398" s="16">
        <v>4.9382716049382699E-2</v>
      </c>
      <c r="X398" s="16">
        <v>5.3156146179402002E-2</v>
      </c>
      <c r="Y398" s="16">
        <v>3.8461538461538498E-2</v>
      </c>
      <c r="Z398" s="16"/>
      <c r="AA398" s="16">
        <v>5.1334702258726897E-2</v>
      </c>
      <c r="AB398" s="16">
        <v>6.4393939393939406E-2</v>
      </c>
      <c r="AC398" s="16">
        <v>5.1724137931034503E-2</v>
      </c>
      <c r="AD398" s="16">
        <v>4.5197740112994399E-2</v>
      </c>
    </row>
    <row r="399" spans="2:30" x14ac:dyDescent="0.35">
      <c r="B399" t="s">
        <v>269</v>
      </c>
      <c r="C399" s="16">
        <v>4.1988003427592097E-2</v>
      </c>
      <c r="D399" s="16">
        <v>4.0431266846361197E-2</v>
      </c>
      <c r="E399" s="16">
        <v>0</v>
      </c>
      <c r="F399" s="16"/>
      <c r="G399" s="16">
        <v>5.2631578947368397E-2</v>
      </c>
      <c r="H399" s="16">
        <v>3.7549407114624497E-2</v>
      </c>
      <c r="I399" s="16">
        <v>3.5294117647058802E-2</v>
      </c>
      <c r="J399" s="16">
        <v>6.7039106145251395E-2</v>
      </c>
      <c r="K399" s="16"/>
      <c r="L399" s="16">
        <v>3.4782608695652202E-2</v>
      </c>
      <c r="M399" s="16">
        <v>2.9940119760479E-2</v>
      </c>
      <c r="N399" s="16">
        <v>6.3636363636363602E-2</v>
      </c>
      <c r="O399" s="16">
        <v>3.2258064516128997E-2</v>
      </c>
      <c r="P399" s="16">
        <v>5.6426332288401299E-2</v>
      </c>
      <c r="Q399" s="16"/>
      <c r="R399" s="16">
        <v>5.4054054054054099E-2</v>
      </c>
      <c r="S399" s="16">
        <v>2.7522935779816501E-2</v>
      </c>
      <c r="T399" s="16">
        <v>2.3054755043227699E-2</v>
      </c>
      <c r="U399" s="16">
        <v>3.4883720930232599E-2</v>
      </c>
      <c r="V399" s="16"/>
      <c r="W399" s="16">
        <v>3.8580246913580203E-2</v>
      </c>
      <c r="X399" s="16">
        <v>4.9833887043189397E-2</v>
      </c>
      <c r="Y399" s="16">
        <v>3.8461538461538498E-2</v>
      </c>
      <c r="Z399" s="16"/>
      <c r="AA399" s="16">
        <v>4.9281314168377797E-2</v>
      </c>
      <c r="AB399" s="16">
        <v>3.03030303030303E-2</v>
      </c>
      <c r="AC399" s="16">
        <v>2.8735632183908E-2</v>
      </c>
      <c r="AD399" s="16">
        <v>4.5197740112994399E-2</v>
      </c>
    </row>
    <row r="400" spans="2:30" x14ac:dyDescent="0.35">
      <c r="B400" t="s">
        <v>92</v>
      </c>
      <c r="C400" s="16">
        <v>7.7120822622108003E-3</v>
      </c>
      <c r="D400" s="16">
        <v>7.18778077268643E-3</v>
      </c>
      <c r="E400" s="16">
        <v>0</v>
      </c>
      <c r="F400" s="16"/>
      <c r="G400" s="16">
        <v>0</v>
      </c>
      <c r="H400" s="16">
        <v>5.9288537549407102E-3</v>
      </c>
      <c r="I400" s="16">
        <v>1.41176470588235E-2</v>
      </c>
      <c r="J400" s="16">
        <v>0</v>
      </c>
      <c r="K400" s="16"/>
      <c r="L400" s="16">
        <v>8.6956521739130401E-3</v>
      </c>
      <c r="M400" s="16">
        <v>1.19760479041916E-2</v>
      </c>
      <c r="N400" s="16">
        <v>0</v>
      </c>
      <c r="O400" s="16">
        <v>1.17302052785924E-2</v>
      </c>
      <c r="P400" s="16">
        <v>3.1347962382445101E-3</v>
      </c>
      <c r="Q400" s="16"/>
      <c r="R400" s="16">
        <v>8.4459459459459499E-3</v>
      </c>
      <c r="S400" s="16">
        <v>0</v>
      </c>
      <c r="T400" s="16">
        <v>1.1527377521613799E-2</v>
      </c>
      <c r="U400" s="16">
        <v>0</v>
      </c>
      <c r="V400" s="16"/>
      <c r="W400" s="16">
        <v>4.6296296296296302E-3</v>
      </c>
      <c r="X400" s="16">
        <v>1.32890365448505E-2</v>
      </c>
      <c r="Y400" s="16">
        <v>1.2820512820512799E-2</v>
      </c>
      <c r="Z400" s="16"/>
      <c r="AA400" s="16">
        <v>1.43737166324435E-2</v>
      </c>
      <c r="AB400" s="16">
        <v>0</v>
      </c>
      <c r="AC400" s="16">
        <v>0</v>
      </c>
      <c r="AD400" s="16">
        <v>5.6497175141242903E-3</v>
      </c>
    </row>
    <row r="401" spans="2:30" x14ac:dyDescent="0.35">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row>
    <row r="402" spans="2:30" x14ac:dyDescent="0.35">
      <c r="B402" s="6" t="s">
        <v>305</v>
      </c>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row>
    <row r="403" spans="2:30" x14ac:dyDescent="0.35">
      <c r="B403" s="23" t="s">
        <v>306</v>
      </c>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row>
    <row r="404" spans="2:30" x14ac:dyDescent="0.35">
      <c r="B404" t="s">
        <v>302</v>
      </c>
      <c r="C404" s="16">
        <v>0.29127516778523499</v>
      </c>
      <c r="D404" s="16">
        <v>0.29320113314447599</v>
      </c>
      <c r="E404" s="16">
        <v>0.11111111111111099</v>
      </c>
      <c r="F404" s="16"/>
      <c r="G404" s="16">
        <v>0.266666666666667</v>
      </c>
      <c r="H404" s="16">
        <v>0.25157232704402499</v>
      </c>
      <c r="I404" s="16">
        <v>0.34317343173431702</v>
      </c>
      <c r="J404" s="16">
        <v>0.28828828828828801</v>
      </c>
      <c r="K404" s="16"/>
      <c r="L404" s="16">
        <v>0.321167883211679</v>
      </c>
      <c r="M404" s="16">
        <v>0.241666666666667</v>
      </c>
      <c r="N404" s="16">
        <v>0.29411764705882398</v>
      </c>
      <c r="O404" s="16">
        <v>0.27777777777777801</v>
      </c>
      <c r="P404" s="16">
        <v>0.31720430107526898</v>
      </c>
      <c r="Q404" s="16"/>
      <c r="R404" s="16">
        <v>0.27659574468085102</v>
      </c>
      <c r="S404" s="16">
        <v>0.32432432432432401</v>
      </c>
      <c r="T404" s="16">
        <v>0.30805687203791499</v>
      </c>
      <c r="U404" s="16">
        <v>0.28125</v>
      </c>
      <c r="V404" s="16"/>
      <c r="W404" s="16">
        <v>0.303317535545024</v>
      </c>
      <c r="X404" s="16">
        <v>0.23737373737373699</v>
      </c>
      <c r="Y404" s="16">
        <v>0.27272727272727298</v>
      </c>
      <c r="Z404" s="16"/>
      <c r="AA404" s="16">
        <v>0.310126582278481</v>
      </c>
      <c r="AB404" s="16">
        <v>0.29651162790697699</v>
      </c>
      <c r="AC404" s="16">
        <v>0.24324324324324301</v>
      </c>
      <c r="AD404" s="16">
        <v>0.26168224299065401</v>
      </c>
    </row>
    <row r="405" spans="2:30" x14ac:dyDescent="0.35">
      <c r="B405" t="s">
        <v>303</v>
      </c>
      <c r="C405" s="16">
        <v>0.161073825503356</v>
      </c>
      <c r="D405" s="16">
        <v>0.165722379603399</v>
      </c>
      <c r="E405" s="16">
        <v>0.11111111111111099</v>
      </c>
      <c r="F405" s="16"/>
      <c r="G405" s="16">
        <v>0.133333333333333</v>
      </c>
      <c r="H405" s="16">
        <v>0.169811320754717</v>
      </c>
      <c r="I405" s="16">
        <v>0.15867158671586701</v>
      </c>
      <c r="J405" s="16">
        <v>0.153153153153153</v>
      </c>
      <c r="K405" s="16"/>
      <c r="L405" s="16">
        <v>0.17518248175182499</v>
      </c>
      <c r="M405" s="16">
        <v>0.16666666666666699</v>
      </c>
      <c r="N405" s="16">
        <v>0.17647058823529399</v>
      </c>
      <c r="O405" s="16">
        <v>0.128205128205128</v>
      </c>
      <c r="P405" s="16">
        <v>0.18279569892473099</v>
      </c>
      <c r="Q405" s="16"/>
      <c r="R405" s="16">
        <v>0.19148936170212799</v>
      </c>
      <c r="S405" s="16">
        <v>0.14864864864864899</v>
      </c>
      <c r="T405" s="16">
        <v>0.11848341232227499</v>
      </c>
      <c r="U405" s="16">
        <v>0.15625</v>
      </c>
      <c r="V405" s="16"/>
      <c r="W405" s="16">
        <v>0.16587677725118499</v>
      </c>
      <c r="X405" s="16">
        <v>0.19191919191919199</v>
      </c>
      <c r="Y405" s="16">
        <v>0.15909090909090901</v>
      </c>
      <c r="Z405" s="16"/>
      <c r="AA405" s="16">
        <v>0.139240506329114</v>
      </c>
      <c r="AB405" s="16">
        <v>0.15116279069767399</v>
      </c>
      <c r="AC405" s="16">
        <v>0.25225225225225201</v>
      </c>
      <c r="AD405" s="16">
        <v>0.13084112149532701</v>
      </c>
    </row>
    <row r="406" spans="2:30" x14ac:dyDescent="0.35">
      <c r="B406" t="s">
        <v>304</v>
      </c>
      <c r="C406" s="16">
        <v>0.44832214765100697</v>
      </c>
      <c r="D406" s="16">
        <v>0.44050991501416398</v>
      </c>
      <c r="E406" s="16">
        <v>0.77777777777777801</v>
      </c>
      <c r="F406" s="16"/>
      <c r="G406" s="16">
        <v>0.53333333333333299</v>
      </c>
      <c r="H406" s="16">
        <v>0.48742138364779902</v>
      </c>
      <c r="I406" s="16">
        <v>0.41697416974169699</v>
      </c>
      <c r="J406" s="16">
        <v>0.37837837837837801</v>
      </c>
      <c r="K406" s="16"/>
      <c r="L406" s="16">
        <v>0.386861313868613</v>
      </c>
      <c r="M406" s="16">
        <v>0.47499999999999998</v>
      </c>
      <c r="N406" s="16">
        <v>0.441176470588235</v>
      </c>
      <c r="O406" s="16">
        <v>0.50854700854700896</v>
      </c>
      <c r="P406" s="16">
        <v>0.40322580645161299</v>
      </c>
      <c r="Q406" s="16"/>
      <c r="R406" s="16">
        <v>0.430851063829787</v>
      </c>
      <c r="S406" s="16">
        <v>0.45945945945945899</v>
      </c>
      <c r="T406" s="16">
        <v>0.47393364928909998</v>
      </c>
      <c r="U406" s="16">
        <v>0.4375</v>
      </c>
      <c r="V406" s="16"/>
      <c r="W406" s="16">
        <v>0.45023696682464498</v>
      </c>
      <c r="X406" s="16">
        <v>0.45959595959596</v>
      </c>
      <c r="Y406" s="16">
        <v>0.43181818181818199</v>
      </c>
      <c r="Z406" s="16"/>
      <c r="AA406" s="16">
        <v>0.439873417721519</v>
      </c>
      <c r="AB406" s="16">
        <v>0.42441860465116299</v>
      </c>
      <c r="AC406" s="16">
        <v>0.44144144144144098</v>
      </c>
      <c r="AD406" s="16">
        <v>0.51401869158878499</v>
      </c>
    </row>
    <row r="407" spans="2:30" x14ac:dyDescent="0.35">
      <c r="B407" t="s">
        <v>92</v>
      </c>
      <c r="C407" s="16">
        <v>9.9328859060402702E-2</v>
      </c>
      <c r="D407" s="16">
        <v>0.10056657223796001</v>
      </c>
      <c r="E407" s="16">
        <v>0</v>
      </c>
      <c r="F407" s="16"/>
      <c r="G407" s="16">
        <v>6.6666666666666693E-2</v>
      </c>
      <c r="H407" s="16">
        <v>9.1194968553459099E-2</v>
      </c>
      <c r="I407" s="16">
        <v>8.1180811808118106E-2</v>
      </c>
      <c r="J407" s="16">
        <v>0.18018018018018001</v>
      </c>
      <c r="K407" s="16"/>
      <c r="L407" s="16">
        <v>0.116788321167883</v>
      </c>
      <c r="M407" s="16">
        <v>0.116666666666667</v>
      </c>
      <c r="N407" s="16">
        <v>8.8235294117647106E-2</v>
      </c>
      <c r="O407" s="16">
        <v>8.54700854700855E-2</v>
      </c>
      <c r="P407" s="16">
        <v>9.6774193548387094E-2</v>
      </c>
      <c r="Q407" s="16"/>
      <c r="R407" s="16">
        <v>0.10106382978723399</v>
      </c>
      <c r="S407" s="16">
        <v>6.7567567567567599E-2</v>
      </c>
      <c r="T407" s="16">
        <v>9.9526066350710901E-2</v>
      </c>
      <c r="U407" s="16">
        <v>0.125</v>
      </c>
      <c r="V407" s="16"/>
      <c r="W407" s="16">
        <v>8.0568720379146905E-2</v>
      </c>
      <c r="X407" s="16">
        <v>0.11111111111111099</v>
      </c>
      <c r="Y407" s="16">
        <v>0.13636363636363599</v>
      </c>
      <c r="Z407" s="16"/>
      <c r="AA407" s="16">
        <v>0.110759493670886</v>
      </c>
      <c r="AB407" s="16">
        <v>0.127906976744186</v>
      </c>
      <c r="AC407" s="16">
        <v>6.3063063063063099E-2</v>
      </c>
      <c r="AD407" s="16">
        <v>9.34579439252336E-2</v>
      </c>
    </row>
    <row r="408" spans="2:30" x14ac:dyDescent="0.35">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row>
    <row r="409" spans="2:30" x14ac:dyDescent="0.35">
      <c r="B409" s="6" t="s">
        <v>315</v>
      </c>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row>
    <row r="410" spans="2:30" x14ac:dyDescent="0.35">
      <c r="B410" s="23" t="s">
        <v>314</v>
      </c>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row>
    <row r="411" spans="2:30" x14ac:dyDescent="0.35">
      <c r="B411" t="s">
        <v>311</v>
      </c>
      <c r="C411" s="16">
        <v>0.51879699248120303</v>
      </c>
      <c r="D411" s="16">
        <v>0.51587301587301604</v>
      </c>
      <c r="E411" s="16">
        <v>0.5</v>
      </c>
      <c r="F411" s="16"/>
      <c r="G411" s="16">
        <v>0.58333333333333304</v>
      </c>
      <c r="H411" s="16">
        <v>0.57894736842105299</v>
      </c>
      <c r="I411" s="16">
        <v>0.42857142857142899</v>
      </c>
      <c r="J411" s="16">
        <v>0.53333333333333299</v>
      </c>
      <c r="K411" s="16"/>
      <c r="L411" s="16">
        <v>0.52173913043478304</v>
      </c>
      <c r="M411" s="16">
        <v>0.58823529411764697</v>
      </c>
      <c r="N411" s="16">
        <v>0</v>
      </c>
      <c r="O411" s="16">
        <v>0.50724637681159401</v>
      </c>
      <c r="P411" s="16">
        <v>0.57142857142857095</v>
      </c>
      <c r="Q411" s="16"/>
      <c r="R411" s="16">
        <v>0.44444444444444398</v>
      </c>
      <c r="S411" s="16">
        <v>0.625</v>
      </c>
      <c r="T411" s="16">
        <v>0.52083333333333304</v>
      </c>
      <c r="U411" s="16">
        <v>0.6</v>
      </c>
      <c r="V411" s="16"/>
      <c r="W411" s="16">
        <v>0.50724637681159401</v>
      </c>
      <c r="X411" s="16">
        <v>0.51162790697674398</v>
      </c>
      <c r="Y411" s="16">
        <v>0.58333333333333304</v>
      </c>
      <c r="Z411" s="16"/>
      <c r="AA411" s="16">
        <v>0.50602409638554202</v>
      </c>
      <c r="AB411" s="16">
        <v>0.54</v>
      </c>
      <c r="AC411" s="16" t="s">
        <v>126</v>
      </c>
      <c r="AD411" s="16" t="s">
        <v>126</v>
      </c>
    </row>
    <row r="412" spans="2:30" x14ac:dyDescent="0.35">
      <c r="B412" t="s">
        <v>312</v>
      </c>
      <c r="C412" s="16">
        <v>0.255639097744361</v>
      </c>
      <c r="D412" s="16">
        <v>0.26190476190476197</v>
      </c>
      <c r="E412" s="16">
        <v>0.5</v>
      </c>
      <c r="F412" s="16"/>
      <c r="G412" s="16">
        <v>0.16666666666666699</v>
      </c>
      <c r="H412" s="16">
        <v>0.19298245614035101</v>
      </c>
      <c r="I412" s="16">
        <v>0.34693877551020402</v>
      </c>
      <c r="J412" s="16">
        <v>0.266666666666667</v>
      </c>
      <c r="K412" s="16"/>
      <c r="L412" s="16">
        <v>0.30434782608695699</v>
      </c>
      <c r="M412" s="16">
        <v>0.23529411764705899</v>
      </c>
      <c r="N412" s="16">
        <v>1</v>
      </c>
      <c r="O412" s="16">
        <v>0.26086956521739102</v>
      </c>
      <c r="P412" s="16">
        <v>9.5238095238095205E-2</v>
      </c>
      <c r="Q412" s="16"/>
      <c r="R412" s="16">
        <v>0.27777777777777801</v>
      </c>
      <c r="S412" s="16">
        <v>0.125</v>
      </c>
      <c r="T412" s="16">
        <v>0.27083333333333298</v>
      </c>
      <c r="U412" s="16">
        <v>0.4</v>
      </c>
      <c r="V412" s="16"/>
      <c r="W412" s="16">
        <v>0.231884057971014</v>
      </c>
      <c r="X412" s="16">
        <v>0.27906976744186002</v>
      </c>
      <c r="Y412" s="16">
        <v>0.33333333333333298</v>
      </c>
      <c r="Z412" s="16"/>
      <c r="AA412" s="16">
        <v>0.27710843373493999</v>
      </c>
      <c r="AB412" s="16">
        <v>0.22</v>
      </c>
      <c r="AC412" s="16" t="s">
        <v>126</v>
      </c>
      <c r="AD412" s="16" t="s">
        <v>126</v>
      </c>
    </row>
    <row r="413" spans="2:30" x14ac:dyDescent="0.35">
      <c r="B413" t="s">
        <v>64</v>
      </c>
      <c r="C413" s="16">
        <v>0.22556390977443599</v>
      </c>
      <c r="D413" s="16">
        <v>0.22222222222222199</v>
      </c>
      <c r="E413" s="16">
        <v>0</v>
      </c>
      <c r="F413" s="16"/>
      <c r="G413" s="16">
        <v>0.25</v>
      </c>
      <c r="H413" s="16">
        <v>0.22807017543859601</v>
      </c>
      <c r="I413" s="16">
        <v>0.22448979591836701</v>
      </c>
      <c r="J413" s="16">
        <v>0.2</v>
      </c>
      <c r="K413" s="16"/>
      <c r="L413" s="16">
        <v>0.173913043478261</v>
      </c>
      <c r="M413" s="16">
        <v>0.17647058823529399</v>
      </c>
      <c r="N413" s="16">
        <v>0</v>
      </c>
      <c r="O413" s="16">
        <v>0.231884057971014</v>
      </c>
      <c r="P413" s="16">
        <v>0.33333333333333298</v>
      </c>
      <c r="Q413" s="16"/>
      <c r="R413" s="16">
        <v>0.27777777777777801</v>
      </c>
      <c r="S413" s="16">
        <v>0.25</v>
      </c>
      <c r="T413" s="16">
        <v>0.20833333333333301</v>
      </c>
      <c r="U413" s="16">
        <v>0</v>
      </c>
      <c r="V413" s="16"/>
      <c r="W413" s="16">
        <v>0.26086956521739102</v>
      </c>
      <c r="X413" s="16">
        <v>0.209302325581395</v>
      </c>
      <c r="Y413" s="16">
        <v>8.3333333333333301E-2</v>
      </c>
      <c r="Z413" s="16"/>
      <c r="AA413" s="16">
        <v>0.21686746987951799</v>
      </c>
      <c r="AB413" s="16">
        <v>0.24</v>
      </c>
      <c r="AC413" s="16" t="s">
        <v>126</v>
      </c>
      <c r="AD413" s="16" t="s">
        <v>126</v>
      </c>
    </row>
    <row r="414" spans="2:30" x14ac:dyDescent="0.35">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row>
    <row r="415" spans="2:30" x14ac:dyDescent="0.35">
      <c r="B415" s="6" t="s">
        <v>316</v>
      </c>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row>
    <row r="416" spans="2:30" x14ac:dyDescent="0.35">
      <c r="B416" s="23" t="s">
        <v>314</v>
      </c>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row>
    <row r="417" spans="2:30" x14ac:dyDescent="0.35">
      <c r="B417" t="s">
        <v>311</v>
      </c>
      <c r="C417" s="16">
        <v>0.56390977443609003</v>
      </c>
      <c r="D417" s="16">
        <v>0.57142857142857095</v>
      </c>
      <c r="E417" s="16">
        <v>0.5</v>
      </c>
      <c r="F417" s="16"/>
      <c r="G417" s="16">
        <v>0.75</v>
      </c>
      <c r="H417" s="16">
        <v>0.59649122807017496</v>
      </c>
      <c r="I417" s="16">
        <v>0.51020408163265296</v>
      </c>
      <c r="J417" s="16">
        <v>0.46666666666666701</v>
      </c>
      <c r="K417" s="16"/>
      <c r="L417" s="16">
        <v>0.52173913043478304</v>
      </c>
      <c r="M417" s="16">
        <v>0.58823529411764697</v>
      </c>
      <c r="N417" s="16">
        <v>1</v>
      </c>
      <c r="O417" s="16">
        <v>0.59420289855072495</v>
      </c>
      <c r="P417" s="16">
        <v>0.42857142857142899</v>
      </c>
      <c r="Q417" s="16"/>
      <c r="R417" s="16">
        <v>0.51851851851851805</v>
      </c>
      <c r="S417" s="16">
        <v>0.5625</v>
      </c>
      <c r="T417" s="16">
        <v>0.60416666666666696</v>
      </c>
      <c r="U417" s="16">
        <v>0.7</v>
      </c>
      <c r="V417" s="16"/>
      <c r="W417" s="16">
        <v>0.52173913043478304</v>
      </c>
      <c r="X417" s="16">
        <v>0.65116279069767402</v>
      </c>
      <c r="Y417" s="16">
        <v>0.5</v>
      </c>
      <c r="Z417" s="16"/>
      <c r="AA417" s="16">
        <v>0.530120481927711</v>
      </c>
      <c r="AB417" s="16">
        <v>0.62</v>
      </c>
      <c r="AC417" s="16" t="s">
        <v>126</v>
      </c>
      <c r="AD417" s="16" t="s">
        <v>126</v>
      </c>
    </row>
    <row r="418" spans="2:30" x14ac:dyDescent="0.35">
      <c r="B418" t="s">
        <v>312</v>
      </c>
      <c r="C418" s="16">
        <v>0.24812030075187999</v>
      </c>
      <c r="D418" s="16">
        <v>0.24603174603174599</v>
      </c>
      <c r="E418" s="16">
        <v>0.5</v>
      </c>
      <c r="F418" s="16"/>
      <c r="G418" s="16">
        <v>0</v>
      </c>
      <c r="H418" s="16">
        <v>0.19298245614035101</v>
      </c>
      <c r="I418" s="16">
        <v>0.30612244897959201</v>
      </c>
      <c r="J418" s="16">
        <v>0.46666666666666701</v>
      </c>
      <c r="K418" s="16"/>
      <c r="L418" s="16">
        <v>0.30434782608695699</v>
      </c>
      <c r="M418" s="16">
        <v>0.29411764705882398</v>
      </c>
      <c r="N418" s="16">
        <v>0</v>
      </c>
      <c r="O418" s="16">
        <v>0.217391304347826</v>
      </c>
      <c r="P418" s="16">
        <v>0.28571428571428598</v>
      </c>
      <c r="Q418" s="16"/>
      <c r="R418" s="16">
        <v>0.25925925925925902</v>
      </c>
      <c r="S418" s="16">
        <v>0.25</v>
      </c>
      <c r="T418" s="16">
        <v>0.25</v>
      </c>
      <c r="U418" s="16">
        <v>0.2</v>
      </c>
      <c r="V418" s="16"/>
      <c r="W418" s="16">
        <v>0.24637681159420299</v>
      </c>
      <c r="X418" s="16">
        <v>0.232558139534884</v>
      </c>
      <c r="Y418" s="16">
        <v>0.41666666666666702</v>
      </c>
      <c r="Z418" s="16"/>
      <c r="AA418" s="16">
        <v>0.30120481927710802</v>
      </c>
      <c r="AB418" s="16">
        <v>0.16</v>
      </c>
      <c r="AC418" s="16" t="s">
        <v>126</v>
      </c>
      <c r="AD418" s="16" t="s">
        <v>126</v>
      </c>
    </row>
    <row r="419" spans="2:30" x14ac:dyDescent="0.35">
      <c r="B419" t="s">
        <v>64</v>
      </c>
      <c r="C419" s="16">
        <v>0.18796992481203001</v>
      </c>
      <c r="D419" s="16">
        <v>0.182539682539683</v>
      </c>
      <c r="E419" s="16">
        <v>0</v>
      </c>
      <c r="F419" s="16"/>
      <c r="G419" s="16">
        <v>0.25</v>
      </c>
      <c r="H419" s="16">
        <v>0.21052631578947401</v>
      </c>
      <c r="I419" s="16">
        <v>0.183673469387755</v>
      </c>
      <c r="J419" s="16">
        <v>6.6666666666666693E-2</v>
      </c>
      <c r="K419" s="16"/>
      <c r="L419" s="16">
        <v>0.173913043478261</v>
      </c>
      <c r="M419" s="16">
        <v>0.11764705882352899</v>
      </c>
      <c r="N419" s="16">
        <v>0</v>
      </c>
      <c r="O419" s="16">
        <v>0.188405797101449</v>
      </c>
      <c r="P419" s="16">
        <v>0.28571428571428598</v>
      </c>
      <c r="Q419" s="16"/>
      <c r="R419" s="16">
        <v>0.22222222222222199</v>
      </c>
      <c r="S419" s="16">
        <v>0.1875</v>
      </c>
      <c r="T419" s="16">
        <v>0.14583333333333301</v>
      </c>
      <c r="U419" s="16">
        <v>0.1</v>
      </c>
      <c r="V419" s="16"/>
      <c r="W419" s="16">
        <v>0.231884057971014</v>
      </c>
      <c r="X419" s="16">
        <v>0.116279069767442</v>
      </c>
      <c r="Y419" s="16">
        <v>8.3333333333333301E-2</v>
      </c>
      <c r="Z419" s="16"/>
      <c r="AA419" s="16">
        <v>0.16867469879518099</v>
      </c>
      <c r="AB419" s="16">
        <v>0.22</v>
      </c>
      <c r="AC419" s="16" t="s">
        <v>126</v>
      </c>
      <c r="AD419" s="16" t="s">
        <v>126</v>
      </c>
    </row>
    <row r="420" spans="2:30" x14ac:dyDescent="0.35">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row>
    <row r="421" spans="2:30" x14ac:dyDescent="0.35">
      <c r="B421" s="6" t="s">
        <v>317</v>
      </c>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row>
    <row r="422" spans="2:30" x14ac:dyDescent="0.35">
      <c r="B422" s="23" t="s">
        <v>314</v>
      </c>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row>
    <row r="423" spans="2:30" x14ac:dyDescent="0.35">
      <c r="B423" t="s">
        <v>311</v>
      </c>
      <c r="C423" s="16">
        <v>0.49624060150375898</v>
      </c>
      <c r="D423" s="16">
        <v>0.50793650793650802</v>
      </c>
      <c r="E423" s="16">
        <v>0.5</v>
      </c>
      <c r="F423" s="16"/>
      <c r="G423" s="16">
        <v>0.5</v>
      </c>
      <c r="H423" s="16">
        <v>0.56140350877193002</v>
      </c>
      <c r="I423" s="16">
        <v>0.44897959183673503</v>
      </c>
      <c r="J423" s="16">
        <v>0.4</v>
      </c>
      <c r="K423" s="16"/>
      <c r="L423" s="16">
        <v>0.47826086956521702</v>
      </c>
      <c r="M423" s="16">
        <v>0.58823529411764697</v>
      </c>
      <c r="N423" s="16">
        <v>1</v>
      </c>
      <c r="O423" s="16">
        <v>0.49275362318840599</v>
      </c>
      <c r="P423" s="16">
        <v>0.38095238095238099</v>
      </c>
      <c r="Q423" s="16"/>
      <c r="R423" s="16">
        <v>0.407407407407407</v>
      </c>
      <c r="S423" s="16">
        <v>0.4375</v>
      </c>
      <c r="T423" s="16">
        <v>0.54166666666666696</v>
      </c>
      <c r="U423" s="16">
        <v>0.6</v>
      </c>
      <c r="V423" s="16"/>
      <c r="W423" s="16">
        <v>0.47826086956521702</v>
      </c>
      <c r="X423" s="16">
        <v>0.48837209302325602</v>
      </c>
      <c r="Y423" s="16">
        <v>0.5</v>
      </c>
      <c r="Z423" s="16"/>
      <c r="AA423" s="16">
        <v>0.50602409638554202</v>
      </c>
      <c r="AB423" s="16">
        <v>0.48</v>
      </c>
      <c r="AC423" s="16" t="s">
        <v>126</v>
      </c>
      <c r="AD423" s="16" t="s">
        <v>126</v>
      </c>
    </row>
    <row r="424" spans="2:30" x14ac:dyDescent="0.35">
      <c r="B424" t="s">
        <v>312</v>
      </c>
      <c r="C424" s="16">
        <v>0.28571428571428598</v>
      </c>
      <c r="D424" s="16">
        <v>0.28571428571428598</v>
      </c>
      <c r="E424" s="16">
        <v>0.5</v>
      </c>
      <c r="F424" s="16"/>
      <c r="G424" s="16">
        <v>0.25</v>
      </c>
      <c r="H424" s="16">
        <v>0.26315789473684198</v>
      </c>
      <c r="I424" s="16">
        <v>0.26530612244898</v>
      </c>
      <c r="J424" s="16">
        <v>0.46666666666666701</v>
      </c>
      <c r="K424" s="16"/>
      <c r="L424" s="16">
        <v>0.39130434782608697</v>
      </c>
      <c r="M424" s="16">
        <v>0.23529411764705899</v>
      </c>
      <c r="N424" s="16">
        <v>0</v>
      </c>
      <c r="O424" s="16">
        <v>0.27536231884057999</v>
      </c>
      <c r="P424" s="16">
        <v>0.28571428571428598</v>
      </c>
      <c r="Q424" s="16"/>
      <c r="R424" s="16">
        <v>0.25925925925925902</v>
      </c>
      <c r="S424" s="16">
        <v>0.375</v>
      </c>
      <c r="T424" s="16">
        <v>0.33333333333333298</v>
      </c>
      <c r="U424" s="16">
        <v>0.2</v>
      </c>
      <c r="V424" s="16"/>
      <c r="W424" s="16">
        <v>0.30434782608695699</v>
      </c>
      <c r="X424" s="16">
        <v>0.30232558139534899</v>
      </c>
      <c r="Y424" s="16">
        <v>0.25</v>
      </c>
      <c r="Z424" s="16"/>
      <c r="AA424" s="16">
        <v>0.32530120481927699</v>
      </c>
      <c r="AB424" s="16">
        <v>0.22</v>
      </c>
      <c r="AC424" s="16" t="s">
        <v>126</v>
      </c>
      <c r="AD424" s="16" t="s">
        <v>126</v>
      </c>
    </row>
    <row r="425" spans="2:30" x14ac:dyDescent="0.35">
      <c r="B425" t="s">
        <v>64</v>
      </c>
      <c r="C425" s="16">
        <v>0.21804511278195499</v>
      </c>
      <c r="D425" s="16">
        <v>0.206349206349206</v>
      </c>
      <c r="E425" s="16">
        <v>0</v>
      </c>
      <c r="F425" s="16"/>
      <c r="G425" s="16">
        <v>0.25</v>
      </c>
      <c r="H425" s="16">
        <v>0.175438596491228</v>
      </c>
      <c r="I425" s="16">
        <v>0.28571428571428598</v>
      </c>
      <c r="J425" s="16">
        <v>0.133333333333333</v>
      </c>
      <c r="K425" s="16"/>
      <c r="L425" s="16">
        <v>0.13043478260869601</v>
      </c>
      <c r="M425" s="16">
        <v>0.17647058823529399</v>
      </c>
      <c r="N425" s="16">
        <v>0</v>
      </c>
      <c r="O425" s="16">
        <v>0.231884057971014</v>
      </c>
      <c r="P425" s="16">
        <v>0.33333333333333298</v>
      </c>
      <c r="Q425" s="16"/>
      <c r="R425" s="16">
        <v>0.33333333333333298</v>
      </c>
      <c r="S425" s="16">
        <v>0.1875</v>
      </c>
      <c r="T425" s="16">
        <v>0.125</v>
      </c>
      <c r="U425" s="16">
        <v>0.2</v>
      </c>
      <c r="V425" s="16"/>
      <c r="W425" s="16">
        <v>0.217391304347826</v>
      </c>
      <c r="X425" s="16">
        <v>0.209302325581395</v>
      </c>
      <c r="Y425" s="16">
        <v>0.25</v>
      </c>
      <c r="Z425" s="16"/>
      <c r="AA425" s="16">
        <v>0.16867469879518099</v>
      </c>
      <c r="AB425" s="16">
        <v>0.3</v>
      </c>
      <c r="AC425" s="16" t="s">
        <v>126</v>
      </c>
      <c r="AD425" s="16" t="s">
        <v>126</v>
      </c>
    </row>
    <row r="426" spans="2:30" x14ac:dyDescent="0.35">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row>
    <row r="427" spans="2:30" x14ac:dyDescent="0.35">
      <c r="B427" s="6" t="s">
        <v>318</v>
      </c>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row>
    <row r="428" spans="2:30" x14ac:dyDescent="0.35">
      <c r="B428" s="23" t="s">
        <v>314</v>
      </c>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row>
    <row r="429" spans="2:30" x14ac:dyDescent="0.35">
      <c r="B429" t="s">
        <v>311</v>
      </c>
      <c r="C429" s="16">
        <v>0.52631578947368396</v>
      </c>
      <c r="D429" s="16">
        <v>0.53968253968253999</v>
      </c>
      <c r="E429" s="16">
        <v>0</v>
      </c>
      <c r="F429" s="16"/>
      <c r="G429" s="16">
        <v>0.75</v>
      </c>
      <c r="H429" s="16">
        <v>0.56140350877193002</v>
      </c>
      <c r="I429" s="16">
        <v>0.44897959183673503</v>
      </c>
      <c r="J429" s="16">
        <v>0.46666666666666701</v>
      </c>
      <c r="K429" s="16"/>
      <c r="L429" s="16">
        <v>0.60869565217391297</v>
      </c>
      <c r="M429" s="16">
        <v>0.52941176470588203</v>
      </c>
      <c r="N429" s="16">
        <v>0.66666666666666696</v>
      </c>
      <c r="O429" s="16">
        <v>0.49275362318840599</v>
      </c>
      <c r="P429" s="16">
        <v>0.52380952380952395</v>
      </c>
      <c r="Q429" s="16"/>
      <c r="R429" s="16">
        <v>0.51851851851851805</v>
      </c>
      <c r="S429" s="16">
        <v>0.5625</v>
      </c>
      <c r="T429" s="16">
        <v>0.54166666666666696</v>
      </c>
      <c r="U429" s="16">
        <v>0.5</v>
      </c>
      <c r="V429" s="16"/>
      <c r="W429" s="16">
        <v>0.53623188405797095</v>
      </c>
      <c r="X429" s="16">
        <v>0.53488372093023295</v>
      </c>
      <c r="Y429" s="16">
        <v>0.5</v>
      </c>
      <c r="Z429" s="16"/>
      <c r="AA429" s="16">
        <v>0.56626506024096401</v>
      </c>
      <c r="AB429" s="16">
        <v>0.46</v>
      </c>
      <c r="AC429" s="16" t="s">
        <v>126</v>
      </c>
      <c r="AD429" s="16" t="s">
        <v>126</v>
      </c>
    </row>
    <row r="430" spans="2:30" x14ac:dyDescent="0.35">
      <c r="B430" t="s">
        <v>312</v>
      </c>
      <c r="C430" s="16">
        <v>0.22556390977443599</v>
      </c>
      <c r="D430" s="16">
        <v>0.206349206349206</v>
      </c>
      <c r="E430" s="16">
        <v>1</v>
      </c>
      <c r="F430" s="16"/>
      <c r="G430" s="16">
        <v>0</v>
      </c>
      <c r="H430" s="16">
        <v>0.22807017543859601</v>
      </c>
      <c r="I430" s="16">
        <v>0.24489795918367299</v>
      </c>
      <c r="J430" s="16">
        <v>0.33333333333333298</v>
      </c>
      <c r="K430" s="16"/>
      <c r="L430" s="16">
        <v>0.13043478260869601</v>
      </c>
      <c r="M430" s="16">
        <v>0.23529411764705899</v>
      </c>
      <c r="N430" s="16">
        <v>0</v>
      </c>
      <c r="O430" s="16">
        <v>0.24637681159420299</v>
      </c>
      <c r="P430" s="16">
        <v>0.28571428571428598</v>
      </c>
      <c r="Q430" s="16"/>
      <c r="R430" s="16">
        <v>0.148148148148148</v>
      </c>
      <c r="S430" s="16">
        <v>0.375</v>
      </c>
      <c r="T430" s="16">
        <v>0.22916666666666699</v>
      </c>
      <c r="U430" s="16">
        <v>0.4</v>
      </c>
      <c r="V430" s="16"/>
      <c r="W430" s="16">
        <v>0.24637681159420299</v>
      </c>
      <c r="X430" s="16">
        <v>0.209302325581395</v>
      </c>
      <c r="Y430" s="16">
        <v>0.16666666666666699</v>
      </c>
      <c r="Z430" s="16"/>
      <c r="AA430" s="16">
        <v>0.20481927710843401</v>
      </c>
      <c r="AB430" s="16">
        <v>0.26</v>
      </c>
      <c r="AC430" s="16" t="s">
        <v>126</v>
      </c>
      <c r="AD430" s="16" t="s">
        <v>126</v>
      </c>
    </row>
    <row r="431" spans="2:30" x14ac:dyDescent="0.35">
      <c r="B431" t="s">
        <v>64</v>
      </c>
      <c r="C431" s="16">
        <v>0.24812030075187999</v>
      </c>
      <c r="D431" s="16">
        <v>0.25396825396825401</v>
      </c>
      <c r="E431" s="16">
        <v>0</v>
      </c>
      <c r="F431" s="16"/>
      <c r="G431" s="16">
        <v>0.25</v>
      </c>
      <c r="H431" s="16">
        <v>0.21052631578947401</v>
      </c>
      <c r="I431" s="16">
        <v>0.30612244897959201</v>
      </c>
      <c r="J431" s="16">
        <v>0.2</v>
      </c>
      <c r="K431" s="16"/>
      <c r="L431" s="16">
        <v>0.26086956521739102</v>
      </c>
      <c r="M431" s="16">
        <v>0.23529411764705899</v>
      </c>
      <c r="N431" s="16">
        <v>0.33333333333333298</v>
      </c>
      <c r="O431" s="16">
        <v>0.26086956521739102</v>
      </c>
      <c r="P431" s="16">
        <v>0.19047619047618999</v>
      </c>
      <c r="Q431" s="16"/>
      <c r="R431" s="16">
        <v>0.33333333333333298</v>
      </c>
      <c r="S431" s="16">
        <v>6.25E-2</v>
      </c>
      <c r="T431" s="16">
        <v>0.22916666666666699</v>
      </c>
      <c r="U431" s="16">
        <v>0.1</v>
      </c>
      <c r="V431" s="16"/>
      <c r="W431" s="16">
        <v>0.217391304347826</v>
      </c>
      <c r="X431" s="16">
        <v>0.25581395348837199</v>
      </c>
      <c r="Y431" s="16">
        <v>0.33333333333333298</v>
      </c>
      <c r="Z431" s="16"/>
      <c r="AA431" s="16">
        <v>0.22891566265060201</v>
      </c>
      <c r="AB431" s="16">
        <v>0.28000000000000003</v>
      </c>
      <c r="AC431" s="16" t="s">
        <v>126</v>
      </c>
      <c r="AD431" s="16" t="s">
        <v>126</v>
      </c>
    </row>
    <row r="432" spans="2:30" x14ac:dyDescent="0.35">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row>
    <row r="433" spans="2:30" x14ac:dyDescent="0.35">
      <c r="B433" s="6" t="s">
        <v>330</v>
      </c>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row>
    <row r="434" spans="2:30" x14ac:dyDescent="0.35">
      <c r="B434" s="23" t="s">
        <v>67</v>
      </c>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row>
    <row r="435" spans="2:30" x14ac:dyDescent="0.35">
      <c r="B435" t="s">
        <v>319</v>
      </c>
      <c r="C435" s="16">
        <v>0.42245072836332498</v>
      </c>
      <c r="D435" s="16">
        <v>0.42497753818508499</v>
      </c>
      <c r="E435" s="16">
        <v>0.46153846153846201</v>
      </c>
      <c r="F435" s="16"/>
      <c r="G435" s="16">
        <v>0.45614035087719301</v>
      </c>
      <c r="H435" s="16">
        <v>0.407114624505929</v>
      </c>
      <c r="I435" s="16">
        <v>0.40705882352941197</v>
      </c>
      <c r="J435" s="16">
        <v>0.491620111731844</v>
      </c>
      <c r="K435" s="16"/>
      <c r="L435" s="16">
        <v>0.356521739130435</v>
      </c>
      <c r="M435" s="16">
        <v>0.42514970059880203</v>
      </c>
      <c r="N435" s="16">
        <v>0.44545454545454499</v>
      </c>
      <c r="O435" s="16">
        <v>0.483870967741935</v>
      </c>
      <c r="P435" s="16">
        <v>0.39498432601880901</v>
      </c>
      <c r="Q435" s="16"/>
      <c r="R435" s="16">
        <v>0.37162162162162199</v>
      </c>
      <c r="S435" s="16">
        <v>0.55963302752293598</v>
      </c>
      <c r="T435" s="16">
        <v>0.44956772334293899</v>
      </c>
      <c r="U435" s="16">
        <v>0.54651162790697705</v>
      </c>
      <c r="V435" s="16"/>
      <c r="W435" s="16">
        <v>0.38271604938271597</v>
      </c>
      <c r="X435" s="16">
        <v>0.52823920265780699</v>
      </c>
      <c r="Y435" s="16">
        <v>0.487179487179487</v>
      </c>
      <c r="Z435" s="16"/>
      <c r="AA435" s="16">
        <v>0.48049281314168402</v>
      </c>
      <c r="AB435" s="16">
        <v>0.42045454545454503</v>
      </c>
      <c r="AC435" s="16">
        <v>0.33333333333333298</v>
      </c>
      <c r="AD435" s="16">
        <v>0.38418079096045199</v>
      </c>
    </row>
    <row r="436" spans="2:30" x14ac:dyDescent="0.35">
      <c r="B436" t="s">
        <v>320</v>
      </c>
      <c r="C436" s="16">
        <v>0.40788346186803798</v>
      </c>
      <c r="D436" s="16">
        <v>0.40700808625336898</v>
      </c>
      <c r="E436" s="16">
        <v>0.46153846153846201</v>
      </c>
      <c r="F436" s="16"/>
      <c r="G436" s="16">
        <v>0.49122807017543901</v>
      </c>
      <c r="H436" s="16">
        <v>0.42885375494071099</v>
      </c>
      <c r="I436" s="16">
        <v>0.371764705882353</v>
      </c>
      <c r="J436" s="16">
        <v>0.40782122905027901</v>
      </c>
      <c r="K436" s="16"/>
      <c r="L436" s="16">
        <v>0.34782608695652201</v>
      </c>
      <c r="M436" s="16">
        <v>0.41317365269461098</v>
      </c>
      <c r="N436" s="16">
        <v>0.381818181818182</v>
      </c>
      <c r="O436" s="16">
        <v>0.44868035190615801</v>
      </c>
      <c r="P436" s="16">
        <v>0.41379310344827602</v>
      </c>
      <c r="Q436" s="16"/>
      <c r="R436" s="16">
        <v>0.391891891891892</v>
      </c>
      <c r="S436" s="16">
        <v>0.46788990825688098</v>
      </c>
      <c r="T436" s="16">
        <v>0.38616714697406301</v>
      </c>
      <c r="U436" s="16">
        <v>0.53488372093023295</v>
      </c>
      <c r="V436" s="16"/>
      <c r="W436" s="16">
        <v>0.37654320987654299</v>
      </c>
      <c r="X436" s="16">
        <v>0.491694352159468</v>
      </c>
      <c r="Y436" s="16">
        <v>0.38461538461538503</v>
      </c>
      <c r="Z436" s="16"/>
      <c r="AA436" s="16">
        <v>0.43121149897330602</v>
      </c>
      <c r="AB436" s="16">
        <v>0.40530303030303</v>
      </c>
      <c r="AC436" s="16">
        <v>0.42528735632183901</v>
      </c>
      <c r="AD436" s="16">
        <v>0.322033898305085</v>
      </c>
    </row>
    <row r="437" spans="2:30" x14ac:dyDescent="0.35">
      <c r="B437" t="s">
        <v>321</v>
      </c>
      <c r="C437" s="16">
        <v>0.31019708654670097</v>
      </c>
      <c r="D437" s="16">
        <v>0.30907457322551701</v>
      </c>
      <c r="E437" s="16">
        <v>0.38461538461538503</v>
      </c>
      <c r="F437" s="16"/>
      <c r="G437" s="16">
        <v>0.33333333333333298</v>
      </c>
      <c r="H437" s="16">
        <v>0.314229249011858</v>
      </c>
      <c r="I437" s="16">
        <v>0.29411764705882398</v>
      </c>
      <c r="J437" s="16">
        <v>0.32960893854748602</v>
      </c>
      <c r="K437" s="16"/>
      <c r="L437" s="16">
        <v>0.30434782608695699</v>
      </c>
      <c r="M437" s="16">
        <v>0.29940119760479</v>
      </c>
      <c r="N437" s="16">
        <v>0.354545454545455</v>
      </c>
      <c r="O437" s="16">
        <v>0.29912023460410597</v>
      </c>
      <c r="P437" s="16">
        <v>0.31661442006269602</v>
      </c>
      <c r="Q437" s="16"/>
      <c r="R437" s="16">
        <v>0.29054054054054101</v>
      </c>
      <c r="S437" s="16">
        <v>0.36697247706421998</v>
      </c>
      <c r="T437" s="16">
        <v>0.31123919308357401</v>
      </c>
      <c r="U437" s="16">
        <v>0.418604651162791</v>
      </c>
      <c r="V437" s="16"/>
      <c r="W437" s="16">
        <v>0.280864197530864</v>
      </c>
      <c r="X437" s="16">
        <v>0.36544850498338899</v>
      </c>
      <c r="Y437" s="16">
        <v>0.37179487179487197</v>
      </c>
      <c r="Z437" s="16"/>
      <c r="AA437" s="16">
        <v>0.32238193018480499</v>
      </c>
      <c r="AB437" s="16">
        <v>0.33712121212121199</v>
      </c>
      <c r="AC437" s="16">
        <v>0.27011494252873602</v>
      </c>
      <c r="AD437" s="16">
        <v>0.305084745762712</v>
      </c>
    </row>
    <row r="438" spans="2:30" x14ac:dyDescent="0.35">
      <c r="B438" t="s">
        <v>322</v>
      </c>
      <c r="C438" s="16">
        <v>0.26992287917737801</v>
      </c>
      <c r="D438" s="16">
        <v>0.265947888589398</v>
      </c>
      <c r="E438" s="16">
        <v>0.230769230769231</v>
      </c>
      <c r="F438" s="16"/>
      <c r="G438" s="16">
        <v>0.24561403508771901</v>
      </c>
      <c r="H438" s="16">
        <v>0.23913043478260901</v>
      </c>
      <c r="I438" s="16">
        <v>0.28000000000000003</v>
      </c>
      <c r="J438" s="16">
        <v>0.34078212290502802</v>
      </c>
      <c r="K438" s="16"/>
      <c r="L438" s="16">
        <v>0.291304347826087</v>
      </c>
      <c r="M438" s="16">
        <v>0.269461077844311</v>
      </c>
      <c r="N438" s="16">
        <v>0.29090909090909101</v>
      </c>
      <c r="O438" s="16">
        <v>0.25219941348973601</v>
      </c>
      <c r="P438" s="16">
        <v>0.26645768025078398</v>
      </c>
      <c r="Q438" s="16"/>
      <c r="R438" s="16">
        <v>0.22972972972972999</v>
      </c>
      <c r="S438" s="16">
        <v>0.31192660550458701</v>
      </c>
      <c r="T438" s="16">
        <v>0.28818443804034599</v>
      </c>
      <c r="U438" s="16">
        <v>0.44186046511627902</v>
      </c>
      <c r="V438" s="16"/>
      <c r="W438" s="16">
        <v>0.24691358024691401</v>
      </c>
      <c r="X438" s="16">
        <v>0.33222591362126203</v>
      </c>
      <c r="Y438" s="16">
        <v>0.34615384615384598</v>
      </c>
      <c r="Z438" s="16"/>
      <c r="AA438" s="16">
        <v>0.28952772073922001</v>
      </c>
      <c r="AB438" s="16">
        <v>0.314393939393939</v>
      </c>
      <c r="AC438" s="16">
        <v>0.23563218390804599</v>
      </c>
      <c r="AD438" s="16">
        <v>0.209039548022599</v>
      </c>
    </row>
    <row r="439" spans="2:30" x14ac:dyDescent="0.35">
      <c r="B439" t="s">
        <v>323</v>
      </c>
      <c r="C439" s="16">
        <v>0.25792630676949402</v>
      </c>
      <c r="D439" s="16">
        <v>0.25965858041329698</v>
      </c>
      <c r="E439" s="16">
        <v>0.38461538461538503</v>
      </c>
      <c r="F439" s="16"/>
      <c r="G439" s="16">
        <v>0.31578947368421101</v>
      </c>
      <c r="H439" s="16">
        <v>0.25296442687747001</v>
      </c>
      <c r="I439" s="16">
        <v>0.254117647058824</v>
      </c>
      <c r="J439" s="16">
        <v>0.26256983240223503</v>
      </c>
      <c r="K439" s="16"/>
      <c r="L439" s="16">
        <v>0.26086956521739102</v>
      </c>
      <c r="M439" s="16">
        <v>0.28143712574850299</v>
      </c>
      <c r="N439" s="16">
        <v>0.24545454545454501</v>
      </c>
      <c r="O439" s="16">
        <v>0.24046920821114401</v>
      </c>
      <c r="P439" s="16">
        <v>0.26645768025078398</v>
      </c>
      <c r="Q439" s="16"/>
      <c r="R439" s="16">
        <v>0.24662162162162199</v>
      </c>
      <c r="S439" s="16">
        <v>0.33027522935779802</v>
      </c>
      <c r="T439" s="16">
        <v>0.253602305475504</v>
      </c>
      <c r="U439" s="16">
        <v>0.30232558139534899</v>
      </c>
      <c r="V439" s="16"/>
      <c r="W439" s="16">
        <v>0.26388888888888901</v>
      </c>
      <c r="X439" s="16">
        <v>0.27574750830564798</v>
      </c>
      <c r="Y439" s="16">
        <v>0.269230769230769</v>
      </c>
      <c r="Z439" s="16"/>
      <c r="AA439" s="16">
        <v>0.268993839835729</v>
      </c>
      <c r="AB439" s="16">
        <v>0.26893939393939398</v>
      </c>
      <c r="AC439" s="16">
        <v>0.252873563218391</v>
      </c>
      <c r="AD439" s="16">
        <v>0.242937853107345</v>
      </c>
    </row>
    <row r="440" spans="2:30" x14ac:dyDescent="0.35">
      <c r="B440" t="s">
        <v>324</v>
      </c>
      <c r="C440" s="16">
        <v>0.246786632390745</v>
      </c>
      <c r="D440" s="16">
        <v>0.24438454627133899</v>
      </c>
      <c r="E440" s="16">
        <v>0.46153846153846201</v>
      </c>
      <c r="F440" s="16"/>
      <c r="G440" s="16">
        <v>0.21052631578947401</v>
      </c>
      <c r="H440" s="16">
        <v>0.25494071146245101</v>
      </c>
      <c r="I440" s="16">
        <v>0.23058823529411801</v>
      </c>
      <c r="J440" s="16">
        <v>0.27374301675977702</v>
      </c>
      <c r="K440" s="16"/>
      <c r="L440" s="16">
        <v>0.23043478260869599</v>
      </c>
      <c r="M440" s="16">
        <v>0.27544910179640703</v>
      </c>
      <c r="N440" s="16">
        <v>0.27272727272727298</v>
      </c>
      <c r="O440" s="16">
        <v>0.25806451612903197</v>
      </c>
      <c r="P440" s="16">
        <v>0.22257053291536</v>
      </c>
      <c r="Q440" s="16"/>
      <c r="R440" s="16">
        <v>0.19087837837837801</v>
      </c>
      <c r="S440" s="16">
        <v>0.302752293577982</v>
      </c>
      <c r="T440" s="16">
        <v>0.27953890489913502</v>
      </c>
      <c r="U440" s="16">
        <v>0.44186046511627902</v>
      </c>
      <c r="V440" s="16"/>
      <c r="W440" s="16">
        <v>0.217592592592593</v>
      </c>
      <c r="X440" s="16">
        <v>0.32225913621262497</v>
      </c>
      <c r="Y440" s="16">
        <v>0.256410256410256</v>
      </c>
      <c r="Z440" s="16"/>
      <c r="AA440" s="16">
        <v>0.27720739219712498</v>
      </c>
      <c r="AB440" s="16">
        <v>0.30681818181818199</v>
      </c>
      <c r="AC440" s="16">
        <v>0.17816091954023</v>
      </c>
      <c r="AD440" s="16">
        <v>0.186440677966102</v>
      </c>
    </row>
    <row r="441" spans="2:30" x14ac:dyDescent="0.35">
      <c r="B441" t="s">
        <v>325</v>
      </c>
      <c r="C441" s="16">
        <v>0.22107969151671</v>
      </c>
      <c r="D441" s="16">
        <v>0.22012578616352199</v>
      </c>
      <c r="E441" s="16">
        <v>0.230769230769231</v>
      </c>
      <c r="F441" s="16"/>
      <c r="G441" s="16">
        <v>0.33333333333333298</v>
      </c>
      <c r="H441" s="16">
        <v>0.22727272727272699</v>
      </c>
      <c r="I441" s="16">
        <v>0.19764705882352901</v>
      </c>
      <c r="J441" s="16">
        <v>0.223463687150838</v>
      </c>
      <c r="K441" s="16"/>
      <c r="L441" s="16">
        <v>0.182608695652174</v>
      </c>
      <c r="M441" s="16">
        <v>0.215568862275449</v>
      </c>
      <c r="N441" s="16">
        <v>0.24545454545454501</v>
      </c>
      <c r="O441" s="16">
        <v>0.237536656891496</v>
      </c>
      <c r="P441" s="16">
        <v>0.225705329153605</v>
      </c>
      <c r="Q441" s="16"/>
      <c r="R441" s="16">
        <v>0.1875</v>
      </c>
      <c r="S441" s="16">
        <v>0.247706422018349</v>
      </c>
      <c r="T441" s="16">
        <v>0.24783861671469701</v>
      </c>
      <c r="U441" s="16">
        <v>0.32558139534883701</v>
      </c>
      <c r="V441" s="16"/>
      <c r="W441" s="16">
        <v>0.21450617283950599</v>
      </c>
      <c r="X441" s="16">
        <v>0.26578073089700999</v>
      </c>
      <c r="Y441" s="16">
        <v>0.28205128205128199</v>
      </c>
      <c r="Z441" s="16"/>
      <c r="AA441" s="16">
        <v>0.23408624229979499</v>
      </c>
      <c r="AB441" s="16">
        <v>0.25</v>
      </c>
      <c r="AC441" s="16">
        <v>0.21839080459770099</v>
      </c>
      <c r="AD441" s="16">
        <v>0.15819209039547999</v>
      </c>
    </row>
    <row r="442" spans="2:30" x14ac:dyDescent="0.35">
      <c r="B442" t="s">
        <v>326</v>
      </c>
      <c r="C442" s="16">
        <v>0.18937446443873199</v>
      </c>
      <c r="D442" s="16">
        <v>0.18508535489667599</v>
      </c>
      <c r="E442" s="16">
        <v>0.46153846153846201</v>
      </c>
      <c r="F442" s="16"/>
      <c r="G442" s="16">
        <v>0.31578947368421101</v>
      </c>
      <c r="H442" s="16">
        <v>0.217391304347826</v>
      </c>
      <c r="I442" s="16">
        <v>0.157647058823529</v>
      </c>
      <c r="J442" s="16">
        <v>0.14525139664804501</v>
      </c>
      <c r="K442" s="16"/>
      <c r="L442" s="16">
        <v>0.178260869565217</v>
      </c>
      <c r="M442" s="16">
        <v>0.19760479041916201</v>
      </c>
      <c r="N442" s="16">
        <v>0.190909090909091</v>
      </c>
      <c r="O442" s="16">
        <v>0.18768328445747801</v>
      </c>
      <c r="P442" s="16">
        <v>0.19435736677116</v>
      </c>
      <c r="Q442" s="16"/>
      <c r="R442" s="16">
        <v>0.1875</v>
      </c>
      <c r="S442" s="16">
        <v>0.192660550458716</v>
      </c>
      <c r="T442" s="16">
        <v>0.18731988472622499</v>
      </c>
      <c r="U442" s="16">
        <v>0.209302325581395</v>
      </c>
      <c r="V442" s="16"/>
      <c r="W442" s="16">
        <v>0.188271604938272</v>
      </c>
      <c r="X442" s="16">
        <v>0.235880398671096</v>
      </c>
      <c r="Y442" s="16">
        <v>0.15384615384615399</v>
      </c>
      <c r="Z442" s="16"/>
      <c r="AA442" s="16">
        <v>0.193018480492813</v>
      </c>
      <c r="AB442" s="16">
        <v>0.17803030303030301</v>
      </c>
      <c r="AC442" s="16">
        <v>0.20114942528735599</v>
      </c>
      <c r="AD442" s="16">
        <v>0.186440677966102</v>
      </c>
    </row>
    <row r="443" spans="2:30" x14ac:dyDescent="0.35">
      <c r="B443" t="s">
        <v>327</v>
      </c>
      <c r="C443" s="16">
        <v>0.162810625535561</v>
      </c>
      <c r="D443" s="16">
        <v>0.160826594788859</v>
      </c>
      <c r="E443" s="16">
        <v>0.230769230769231</v>
      </c>
      <c r="F443" s="16"/>
      <c r="G443" s="16">
        <v>0.19298245614035101</v>
      </c>
      <c r="H443" s="16">
        <v>0.189723320158103</v>
      </c>
      <c r="I443" s="16">
        <v>0.13647058823529401</v>
      </c>
      <c r="J443" s="16">
        <v>0.13966480446927401</v>
      </c>
      <c r="K443" s="16"/>
      <c r="L443" s="16">
        <v>0.16521739130434801</v>
      </c>
      <c r="M443" s="16">
        <v>0.16766467065868301</v>
      </c>
      <c r="N443" s="16">
        <v>0.17272727272727301</v>
      </c>
      <c r="O443" s="16">
        <v>0.17302052785923799</v>
      </c>
      <c r="P443" s="16">
        <v>0.14420062695924801</v>
      </c>
      <c r="Q443" s="16"/>
      <c r="R443" s="16">
        <v>0.14695945945945901</v>
      </c>
      <c r="S443" s="16">
        <v>0.16513761467889901</v>
      </c>
      <c r="T443" s="16">
        <v>0.164265129682997</v>
      </c>
      <c r="U443" s="16">
        <v>0.26744186046511598</v>
      </c>
      <c r="V443" s="16"/>
      <c r="W443" s="16">
        <v>0.157407407407407</v>
      </c>
      <c r="X443" s="16">
        <v>0.186046511627907</v>
      </c>
      <c r="Y443" s="16">
        <v>0.16666666666666699</v>
      </c>
      <c r="Z443" s="16"/>
      <c r="AA443" s="16">
        <v>0.158110882956879</v>
      </c>
      <c r="AB443" s="16">
        <v>0.21212121212121199</v>
      </c>
      <c r="AC443" s="16">
        <v>0.114942528735632</v>
      </c>
      <c r="AD443" s="16">
        <v>0.169491525423729</v>
      </c>
    </row>
    <row r="444" spans="2:30" x14ac:dyDescent="0.35">
      <c r="B444" t="s">
        <v>328</v>
      </c>
      <c r="C444" s="16">
        <v>0.138817480719794</v>
      </c>
      <c r="D444" s="16">
        <v>0.13746630727762801</v>
      </c>
      <c r="E444" s="16">
        <v>0.230769230769231</v>
      </c>
      <c r="F444" s="16"/>
      <c r="G444" s="16">
        <v>0.12280701754386</v>
      </c>
      <c r="H444" s="16">
        <v>0.13438735177865599</v>
      </c>
      <c r="I444" s="16">
        <v>0.155294117647059</v>
      </c>
      <c r="J444" s="16">
        <v>0.11731843575419</v>
      </c>
      <c r="K444" s="16"/>
      <c r="L444" s="16">
        <v>0.143478260869565</v>
      </c>
      <c r="M444" s="16">
        <v>0.13173652694610799</v>
      </c>
      <c r="N444" s="16">
        <v>0.17272727272727301</v>
      </c>
      <c r="O444" s="16">
        <v>0.14076246334310899</v>
      </c>
      <c r="P444" s="16">
        <v>0.125391849529781</v>
      </c>
      <c r="Q444" s="16"/>
      <c r="R444" s="16">
        <v>0.13006756756756799</v>
      </c>
      <c r="S444" s="16">
        <v>0.201834862385321</v>
      </c>
      <c r="T444" s="16">
        <v>0.144092219020173</v>
      </c>
      <c r="U444" s="16">
        <v>0.13953488372093001</v>
      </c>
      <c r="V444" s="16"/>
      <c r="W444" s="16">
        <v>0.141975308641975</v>
      </c>
      <c r="X444" s="16">
        <v>0.16943521594684399</v>
      </c>
      <c r="Y444" s="16">
        <v>0.141025641025641</v>
      </c>
      <c r="Z444" s="16"/>
      <c r="AA444" s="16">
        <v>0.16427104722792599</v>
      </c>
      <c r="AB444" s="16">
        <v>0.14393939393939401</v>
      </c>
      <c r="AC444" s="16">
        <v>0.109195402298851</v>
      </c>
      <c r="AD444" s="16">
        <v>0.10734463276836199</v>
      </c>
    </row>
    <row r="445" spans="2:30" x14ac:dyDescent="0.35">
      <c r="B445" t="s">
        <v>329</v>
      </c>
      <c r="C445" s="16">
        <v>0.12425021422450699</v>
      </c>
      <c r="D445" s="16">
        <v>0.11949685534591201</v>
      </c>
      <c r="E445" s="16">
        <v>0.15384615384615399</v>
      </c>
      <c r="F445" s="16"/>
      <c r="G445" s="16">
        <v>0.157894736842105</v>
      </c>
      <c r="H445" s="16">
        <v>0.13043478260869601</v>
      </c>
      <c r="I445" s="16">
        <v>0.11764705882352899</v>
      </c>
      <c r="J445" s="16">
        <v>0.111731843575419</v>
      </c>
      <c r="K445" s="16"/>
      <c r="L445" s="16">
        <v>0.11304347826087</v>
      </c>
      <c r="M445" s="16">
        <v>0.13173652694610799</v>
      </c>
      <c r="N445" s="16">
        <v>0.12727272727272701</v>
      </c>
      <c r="O445" s="16">
        <v>0.13782991202346001</v>
      </c>
      <c r="P445" s="16">
        <v>0.112852664576803</v>
      </c>
      <c r="Q445" s="16"/>
      <c r="R445" s="16">
        <v>0.114864864864865</v>
      </c>
      <c r="S445" s="16">
        <v>0.119266055045872</v>
      </c>
      <c r="T445" s="16">
        <v>0.13256484149855899</v>
      </c>
      <c r="U445" s="16">
        <v>0.162790697674419</v>
      </c>
      <c r="V445" s="16"/>
      <c r="W445" s="16">
        <v>0.12654320987654299</v>
      </c>
      <c r="X445" s="16">
        <v>0.12956810631229199</v>
      </c>
      <c r="Y445" s="16">
        <v>0.115384615384615</v>
      </c>
      <c r="Z445" s="16"/>
      <c r="AA445" s="16">
        <v>0.12525667351129399</v>
      </c>
      <c r="AB445" s="16">
        <v>0.14772727272727301</v>
      </c>
      <c r="AC445" s="16">
        <v>8.6206896551724102E-2</v>
      </c>
      <c r="AD445" s="16">
        <v>0.129943502824859</v>
      </c>
    </row>
    <row r="446" spans="2:30" x14ac:dyDescent="0.35">
      <c r="B446" t="s">
        <v>64</v>
      </c>
      <c r="C446" s="16">
        <v>5.1413881748072002E-2</v>
      </c>
      <c r="D446" s="16">
        <v>4.8517520215633402E-2</v>
      </c>
      <c r="E446" s="16">
        <v>7.69230769230769E-2</v>
      </c>
      <c r="F446" s="16"/>
      <c r="G446" s="16">
        <v>0.105263157894737</v>
      </c>
      <c r="H446" s="16">
        <v>4.1501976284584997E-2</v>
      </c>
      <c r="I446" s="16">
        <v>5.6470588235294099E-2</v>
      </c>
      <c r="J446" s="16">
        <v>5.0279329608938501E-2</v>
      </c>
      <c r="K446" s="16"/>
      <c r="L446" s="16">
        <v>5.6521739130434803E-2</v>
      </c>
      <c r="M446" s="16">
        <v>2.9940119760479E-2</v>
      </c>
      <c r="N446" s="16">
        <v>2.7272727272727299E-2</v>
      </c>
      <c r="O446" s="16">
        <v>3.2258064516128997E-2</v>
      </c>
      <c r="P446" s="16">
        <v>8.7774294670846395E-2</v>
      </c>
      <c r="Q446" s="16"/>
      <c r="R446" s="16">
        <v>6.08108108108108E-2</v>
      </c>
      <c r="S446" s="16">
        <v>2.7522935779816501E-2</v>
      </c>
      <c r="T446" s="16">
        <v>5.4755043227665702E-2</v>
      </c>
      <c r="U446" s="16">
        <v>0</v>
      </c>
      <c r="V446" s="16"/>
      <c r="W446" s="16">
        <v>5.0925925925925902E-2</v>
      </c>
      <c r="X446" s="16">
        <v>3.6544850498338902E-2</v>
      </c>
      <c r="Y446" s="16">
        <v>7.69230769230769E-2</v>
      </c>
      <c r="Z446" s="16"/>
      <c r="AA446" s="16">
        <v>4.3121149897330603E-2</v>
      </c>
      <c r="AB446" s="16">
        <v>6.8181818181818205E-2</v>
      </c>
      <c r="AC446" s="16">
        <v>6.8965517241379296E-2</v>
      </c>
      <c r="AD446" s="16">
        <v>2.2598870056497199E-2</v>
      </c>
    </row>
    <row r="447" spans="2:30" x14ac:dyDescent="0.35">
      <c r="B447" t="s">
        <v>65</v>
      </c>
      <c r="C447" s="16">
        <v>5.9982862039417301E-2</v>
      </c>
      <c r="D447" s="16">
        <v>6.1096136567834698E-2</v>
      </c>
      <c r="E447" s="16">
        <v>0</v>
      </c>
      <c r="F447" s="16"/>
      <c r="G447" s="16">
        <v>3.5087719298245598E-2</v>
      </c>
      <c r="H447" s="16">
        <v>5.5335968379446598E-2</v>
      </c>
      <c r="I447" s="16">
        <v>0.08</v>
      </c>
      <c r="J447" s="16">
        <v>3.3519553072625698E-2</v>
      </c>
      <c r="K447" s="16"/>
      <c r="L447" s="16">
        <v>8.2608695652173894E-2</v>
      </c>
      <c r="M447" s="16">
        <v>1.79640718562874E-2</v>
      </c>
      <c r="N447" s="16">
        <v>8.1818181818181804E-2</v>
      </c>
      <c r="O447" s="16">
        <v>3.81231671554252E-2</v>
      </c>
      <c r="P447" s="16">
        <v>8.1504702194357403E-2</v>
      </c>
      <c r="Q447" s="16"/>
      <c r="R447" s="16">
        <v>5.5743243243243201E-2</v>
      </c>
      <c r="S447" s="16">
        <v>5.5045871559633003E-2</v>
      </c>
      <c r="T447" s="16">
        <v>7.4927953890489896E-2</v>
      </c>
      <c r="U447" s="16">
        <v>3.4883720930232599E-2</v>
      </c>
      <c r="V447" s="16"/>
      <c r="W447" s="16">
        <v>7.0987654320987706E-2</v>
      </c>
      <c r="X447" s="16">
        <v>4.3189368770764097E-2</v>
      </c>
      <c r="Y447" s="16">
        <v>3.8461538461538498E-2</v>
      </c>
      <c r="Z447" s="16"/>
      <c r="AA447" s="16">
        <v>6.1601642710472297E-2</v>
      </c>
      <c r="AB447" s="16">
        <v>5.3030303030302997E-2</v>
      </c>
      <c r="AC447" s="16">
        <v>5.1724137931034503E-2</v>
      </c>
      <c r="AD447" s="16">
        <v>7.3446327683615795E-2</v>
      </c>
    </row>
    <row r="448" spans="2:30" x14ac:dyDescent="0.35">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row>
    <row r="449" spans="2:30" x14ac:dyDescent="0.35">
      <c r="B449" s="6" t="s">
        <v>339</v>
      </c>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row>
    <row r="450" spans="2:30" x14ac:dyDescent="0.35">
      <c r="B450" s="23" t="s">
        <v>67</v>
      </c>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row>
    <row r="451" spans="2:30" x14ac:dyDescent="0.35">
      <c r="B451" t="s">
        <v>331</v>
      </c>
      <c r="C451" s="16">
        <v>0.389888603256212</v>
      </c>
      <c r="D451" s="16">
        <v>0.383647798742138</v>
      </c>
      <c r="E451" s="16">
        <v>0.76923076923076905</v>
      </c>
      <c r="F451" s="16"/>
      <c r="G451" s="16">
        <v>0.47368421052631599</v>
      </c>
      <c r="H451" s="16">
        <v>0.407114624505929</v>
      </c>
      <c r="I451" s="16">
        <v>0.371764705882353</v>
      </c>
      <c r="J451" s="16">
        <v>0.35754189944134102</v>
      </c>
      <c r="K451" s="16"/>
      <c r="L451" s="16">
        <v>0.4</v>
      </c>
      <c r="M451" s="16">
        <v>0.389221556886228</v>
      </c>
      <c r="N451" s="16">
        <v>0.4</v>
      </c>
      <c r="O451" s="16">
        <v>0.43108504398827002</v>
      </c>
      <c r="P451" s="16">
        <v>0.33542319749216298</v>
      </c>
      <c r="Q451" s="16"/>
      <c r="R451" s="16">
        <v>0.42736486486486502</v>
      </c>
      <c r="S451" s="16">
        <v>0.403669724770642</v>
      </c>
      <c r="T451" s="16">
        <v>0.31700288184438002</v>
      </c>
      <c r="U451" s="16">
        <v>0.337209302325581</v>
      </c>
      <c r="V451" s="16"/>
      <c r="W451" s="16">
        <v>0.38580246913580202</v>
      </c>
      <c r="X451" s="16">
        <v>0.408637873754153</v>
      </c>
      <c r="Y451" s="16">
        <v>0.28205128205128199</v>
      </c>
      <c r="Z451" s="16"/>
      <c r="AA451" s="16">
        <v>0.36139630390143701</v>
      </c>
      <c r="AB451" s="16">
        <v>0.33333333333333298</v>
      </c>
      <c r="AC451" s="16">
        <v>0.48850574712643702</v>
      </c>
      <c r="AD451" s="16">
        <v>0.44067796610169502</v>
      </c>
    </row>
    <row r="452" spans="2:30" x14ac:dyDescent="0.35">
      <c r="B452" t="s">
        <v>332</v>
      </c>
      <c r="C452" s="16">
        <v>0.28277634961439602</v>
      </c>
      <c r="D452" s="16">
        <v>0.28930817610062898</v>
      </c>
      <c r="E452" s="16">
        <v>0.15384615384615399</v>
      </c>
      <c r="F452" s="16"/>
      <c r="G452" s="16">
        <v>0.28070175438596501</v>
      </c>
      <c r="H452" s="16">
        <v>0.27470355731225299</v>
      </c>
      <c r="I452" s="16">
        <v>0.27764705882352902</v>
      </c>
      <c r="J452" s="16">
        <v>0.31843575418994402</v>
      </c>
      <c r="K452" s="16"/>
      <c r="L452" s="16">
        <v>0.28695652173913</v>
      </c>
      <c r="M452" s="16">
        <v>0.29341317365269498</v>
      </c>
      <c r="N452" s="16">
        <v>0.27272727272727298</v>
      </c>
      <c r="O452" s="16">
        <v>0.31378299120234598</v>
      </c>
      <c r="P452" s="16">
        <v>0.24451410658307199</v>
      </c>
      <c r="Q452" s="16"/>
      <c r="R452" s="16">
        <v>0.26182432432432401</v>
      </c>
      <c r="S452" s="16">
        <v>0.28440366972477099</v>
      </c>
      <c r="T452" s="16">
        <v>0.32276657060518699</v>
      </c>
      <c r="U452" s="16">
        <v>0.30232558139534899</v>
      </c>
      <c r="V452" s="16"/>
      <c r="W452" s="16">
        <v>0.27932098765432101</v>
      </c>
      <c r="X452" s="16">
        <v>0.31561461794019902</v>
      </c>
      <c r="Y452" s="16">
        <v>0.35897435897435898</v>
      </c>
      <c r="Z452" s="16"/>
      <c r="AA452" s="16">
        <v>0.30184804928131398</v>
      </c>
      <c r="AB452" s="16">
        <v>0.30681818181818199</v>
      </c>
      <c r="AC452" s="16">
        <v>0.25862068965517199</v>
      </c>
      <c r="AD452" s="16">
        <v>0.27118644067796599</v>
      </c>
    </row>
    <row r="453" spans="2:30" x14ac:dyDescent="0.35">
      <c r="B453" t="s">
        <v>333</v>
      </c>
      <c r="C453" s="16">
        <v>0.143101970865467</v>
      </c>
      <c r="D453" s="16">
        <v>0.140161725067385</v>
      </c>
      <c r="E453" s="16">
        <v>0</v>
      </c>
      <c r="F453" s="16"/>
      <c r="G453" s="16">
        <v>7.0175438596491196E-2</v>
      </c>
      <c r="H453" s="16">
        <v>0.13043478260869601</v>
      </c>
      <c r="I453" s="16">
        <v>0.157647058823529</v>
      </c>
      <c r="J453" s="16">
        <v>0.16759776536312801</v>
      </c>
      <c r="K453" s="16"/>
      <c r="L453" s="16">
        <v>0.11304347826087</v>
      </c>
      <c r="M453" s="16">
        <v>0.209580838323353</v>
      </c>
      <c r="N453" s="16">
        <v>0.118181818181818</v>
      </c>
      <c r="O453" s="16">
        <v>9.3841642228739003E-2</v>
      </c>
      <c r="P453" s="16">
        <v>0.191222570532915</v>
      </c>
      <c r="Q453" s="16"/>
      <c r="R453" s="16">
        <v>0.143581081081081</v>
      </c>
      <c r="S453" s="16">
        <v>0.146788990825688</v>
      </c>
      <c r="T453" s="16">
        <v>0.146974063400576</v>
      </c>
      <c r="U453" s="16">
        <v>0.15116279069767399</v>
      </c>
      <c r="V453" s="16"/>
      <c r="W453" s="16">
        <v>0.13117283950617301</v>
      </c>
      <c r="X453" s="16">
        <v>0.13953488372093001</v>
      </c>
      <c r="Y453" s="16">
        <v>0.16666666666666699</v>
      </c>
      <c r="Z453" s="16"/>
      <c r="AA453" s="16">
        <v>0.13347022587269</v>
      </c>
      <c r="AB453" s="16">
        <v>0.174242424242424</v>
      </c>
      <c r="AC453" s="16">
        <v>0.114942528735632</v>
      </c>
      <c r="AD453" s="16">
        <v>0.13559322033898299</v>
      </c>
    </row>
    <row r="454" spans="2:30" x14ac:dyDescent="0.35">
      <c r="B454" t="s">
        <v>334</v>
      </c>
      <c r="C454" s="16">
        <v>7.0265638389031701E-2</v>
      </c>
      <c r="D454" s="16">
        <v>7.0080862533692695E-2</v>
      </c>
      <c r="E454" s="16">
        <v>7.69230769230769E-2</v>
      </c>
      <c r="F454" s="16"/>
      <c r="G454" s="16">
        <v>5.2631578947368397E-2</v>
      </c>
      <c r="H454" s="16">
        <v>7.5098814229248995E-2</v>
      </c>
      <c r="I454" s="16">
        <v>6.3529411764705904E-2</v>
      </c>
      <c r="J454" s="16">
        <v>7.8212290502793297E-2</v>
      </c>
      <c r="K454" s="16"/>
      <c r="L454" s="16">
        <v>9.1304347826086998E-2</v>
      </c>
      <c r="M454" s="16">
        <v>5.3892215568862298E-2</v>
      </c>
      <c r="N454" s="16">
        <v>8.1818181818181804E-2</v>
      </c>
      <c r="O454" s="16">
        <v>5.2785923753665698E-2</v>
      </c>
      <c r="P454" s="16">
        <v>7.8369905956112901E-2</v>
      </c>
      <c r="Q454" s="16"/>
      <c r="R454" s="16">
        <v>6.08108108108108E-2</v>
      </c>
      <c r="S454" s="16">
        <v>9.1743119266055106E-2</v>
      </c>
      <c r="T454" s="16">
        <v>8.6455331412103806E-2</v>
      </c>
      <c r="U454" s="16">
        <v>4.6511627906976702E-2</v>
      </c>
      <c r="V454" s="16"/>
      <c r="W454" s="16">
        <v>7.8703703703703706E-2</v>
      </c>
      <c r="X454" s="16">
        <v>5.9800664451827197E-2</v>
      </c>
      <c r="Y454" s="16">
        <v>8.9743589743589702E-2</v>
      </c>
      <c r="Z454" s="16"/>
      <c r="AA454" s="16">
        <v>9.4455852156057493E-2</v>
      </c>
      <c r="AB454" s="16">
        <v>6.0606060606060601E-2</v>
      </c>
      <c r="AC454" s="16">
        <v>3.4482758620689703E-2</v>
      </c>
      <c r="AD454" s="16">
        <v>5.0847457627118599E-2</v>
      </c>
    </row>
    <row r="455" spans="2:30" x14ac:dyDescent="0.35">
      <c r="B455" t="s">
        <v>335</v>
      </c>
      <c r="C455" s="16">
        <v>9.5972579263067695E-2</v>
      </c>
      <c r="D455" s="16">
        <v>9.8831985624438498E-2</v>
      </c>
      <c r="E455" s="16">
        <v>0</v>
      </c>
      <c r="F455" s="16"/>
      <c r="G455" s="16">
        <v>8.7719298245614002E-2</v>
      </c>
      <c r="H455" s="16">
        <v>9.6837944664031603E-2</v>
      </c>
      <c r="I455" s="16">
        <v>0.105882352941176</v>
      </c>
      <c r="J455" s="16">
        <v>7.2625698324022395E-2</v>
      </c>
      <c r="K455" s="16"/>
      <c r="L455" s="16">
        <v>7.3913043478260901E-2</v>
      </c>
      <c r="M455" s="16">
        <v>4.7904191616766498E-2</v>
      </c>
      <c r="N455" s="16">
        <v>0.109090909090909</v>
      </c>
      <c r="O455" s="16">
        <v>8.7976539589442806E-2</v>
      </c>
      <c r="P455" s="16">
        <v>0.14106583072100301</v>
      </c>
      <c r="Q455" s="16"/>
      <c r="R455" s="16">
        <v>8.7837837837837801E-2</v>
      </c>
      <c r="S455" s="16">
        <v>7.3394495412843999E-2</v>
      </c>
      <c r="T455" s="16">
        <v>0.10662824207492801</v>
      </c>
      <c r="U455" s="16">
        <v>0.15116279069767399</v>
      </c>
      <c r="V455" s="16"/>
      <c r="W455" s="16">
        <v>0.106481481481481</v>
      </c>
      <c r="X455" s="16">
        <v>6.6445182724252497E-2</v>
      </c>
      <c r="Y455" s="16">
        <v>0.102564102564103</v>
      </c>
      <c r="Z455" s="16"/>
      <c r="AA455" s="16">
        <v>0.10061601642710501</v>
      </c>
      <c r="AB455" s="16">
        <v>0.117424242424242</v>
      </c>
      <c r="AC455" s="16">
        <v>8.04597701149425E-2</v>
      </c>
      <c r="AD455" s="16">
        <v>7.9096045197740106E-2</v>
      </c>
    </row>
    <row r="456" spans="2:30" x14ac:dyDescent="0.35">
      <c r="B456" t="s">
        <v>64</v>
      </c>
      <c r="C456" s="16">
        <v>1.7994858611825201E-2</v>
      </c>
      <c r="D456" s="16">
        <v>1.7969451931716101E-2</v>
      </c>
      <c r="E456" s="16">
        <v>0</v>
      </c>
      <c r="F456" s="16"/>
      <c r="G456" s="16">
        <v>3.5087719298245598E-2</v>
      </c>
      <c r="H456" s="16">
        <v>1.58102766798419E-2</v>
      </c>
      <c r="I456" s="16">
        <v>2.3529411764705899E-2</v>
      </c>
      <c r="J456" s="16">
        <v>5.5865921787709499E-3</v>
      </c>
      <c r="K456" s="16"/>
      <c r="L456" s="16">
        <v>3.4782608695652202E-2</v>
      </c>
      <c r="M456" s="16">
        <v>5.9880239520958096E-3</v>
      </c>
      <c r="N456" s="16">
        <v>1.8181818181818198E-2</v>
      </c>
      <c r="O456" s="16">
        <v>2.0527859237536701E-2</v>
      </c>
      <c r="P456" s="16">
        <v>9.4043887147335394E-3</v>
      </c>
      <c r="Q456" s="16"/>
      <c r="R456" s="16">
        <v>1.8581081081081099E-2</v>
      </c>
      <c r="S456" s="16">
        <v>0</v>
      </c>
      <c r="T456" s="16">
        <v>2.0172910662824201E-2</v>
      </c>
      <c r="U456" s="16">
        <v>1.16279069767442E-2</v>
      </c>
      <c r="V456" s="16"/>
      <c r="W456" s="16">
        <v>1.85185185185185E-2</v>
      </c>
      <c r="X456" s="16">
        <v>9.9667774086378697E-3</v>
      </c>
      <c r="Y456" s="16">
        <v>0</v>
      </c>
      <c r="Z456" s="16"/>
      <c r="AA456" s="16">
        <v>8.2135523613963007E-3</v>
      </c>
      <c r="AB456" s="16">
        <v>7.5757575757575803E-3</v>
      </c>
      <c r="AC456" s="16">
        <v>2.2988505747126398E-2</v>
      </c>
      <c r="AD456" s="16">
        <v>2.2598870056497199E-2</v>
      </c>
    </row>
    <row r="457" spans="2:30" x14ac:dyDescent="0.35">
      <c r="B457" t="s">
        <v>336</v>
      </c>
      <c r="C457" s="16">
        <v>0.67266495287060801</v>
      </c>
      <c r="D457" s="16">
        <v>0.67295597484276704</v>
      </c>
      <c r="E457" s="16">
        <v>0.92307692307692302</v>
      </c>
      <c r="F457" s="16"/>
      <c r="G457" s="16">
        <v>0.75438596491228105</v>
      </c>
      <c r="H457" s="16">
        <v>0.68181818181818199</v>
      </c>
      <c r="I457" s="16">
        <v>0.64941176470588202</v>
      </c>
      <c r="J457" s="16">
        <v>0.67597765363128504</v>
      </c>
      <c r="K457" s="16"/>
      <c r="L457" s="16">
        <v>0.68695652173913002</v>
      </c>
      <c r="M457" s="16">
        <v>0.68263473053892199</v>
      </c>
      <c r="N457" s="16">
        <v>0.67272727272727295</v>
      </c>
      <c r="O457" s="16">
        <v>0.74486803519061595</v>
      </c>
      <c r="P457" s="16">
        <v>0.57993730407523503</v>
      </c>
      <c r="Q457" s="16"/>
      <c r="R457" s="16">
        <v>0.68918918918918903</v>
      </c>
      <c r="S457" s="16">
        <v>0.68807339449541305</v>
      </c>
      <c r="T457" s="16">
        <v>0.63976945244956795</v>
      </c>
      <c r="U457" s="16">
        <v>0.63953488372093004</v>
      </c>
      <c r="V457" s="16"/>
      <c r="W457" s="16">
        <v>0.66512345679012297</v>
      </c>
      <c r="X457" s="16">
        <v>0.72425249169435202</v>
      </c>
      <c r="Y457" s="16">
        <v>0.64102564102564097</v>
      </c>
      <c r="Z457" s="16"/>
      <c r="AA457" s="16">
        <v>0.66324435318275199</v>
      </c>
      <c r="AB457" s="16">
        <v>0.64015151515151503</v>
      </c>
      <c r="AC457" s="16">
        <v>0.74712643678160895</v>
      </c>
      <c r="AD457" s="16">
        <v>0.71186440677966101</v>
      </c>
    </row>
    <row r="458" spans="2:30" x14ac:dyDescent="0.35">
      <c r="B458" t="s">
        <v>337</v>
      </c>
      <c r="C458" s="16">
        <v>0.16623821765209901</v>
      </c>
      <c r="D458" s="16">
        <v>0.16891284815813101</v>
      </c>
      <c r="E458" s="16">
        <v>7.69230769230769E-2</v>
      </c>
      <c r="F458" s="16"/>
      <c r="G458" s="16">
        <v>0.140350877192982</v>
      </c>
      <c r="H458" s="16">
        <v>0.171936758893281</v>
      </c>
      <c r="I458" s="16">
        <v>0.16941176470588201</v>
      </c>
      <c r="J458" s="16">
        <v>0.15083798882681601</v>
      </c>
      <c r="K458" s="16"/>
      <c r="L458" s="16">
        <v>0.16521739130434801</v>
      </c>
      <c r="M458" s="16">
        <v>0.101796407185629</v>
      </c>
      <c r="N458" s="16">
        <v>0.190909090909091</v>
      </c>
      <c r="O458" s="16">
        <v>0.14076246334310899</v>
      </c>
      <c r="P458" s="16">
        <v>0.21943573667711599</v>
      </c>
      <c r="Q458" s="16"/>
      <c r="R458" s="16">
        <v>0.14864864864864899</v>
      </c>
      <c r="S458" s="16">
        <v>0.16513761467889901</v>
      </c>
      <c r="T458" s="16">
        <v>0.19308357348703201</v>
      </c>
      <c r="U458" s="16">
        <v>0.19767441860465099</v>
      </c>
      <c r="V458" s="16"/>
      <c r="W458" s="16">
        <v>0.18518518518518501</v>
      </c>
      <c r="X458" s="16">
        <v>0.12624584717608001</v>
      </c>
      <c r="Y458" s="16">
        <v>0.19230769230769201</v>
      </c>
      <c r="Z458" s="16"/>
      <c r="AA458" s="16">
        <v>0.195071868583162</v>
      </c>
      <c r="AB458" s="16">
        <v>0.17803030303030301</v>
      </c>
      <c r="AC458" s="16">
        <v>0.114942528735632</v>
      </c>
      <c r="AD458" s="16">
        <v>0.129943502824859</v>
      </c>
    </row>
    <row r="459" spans="2:30" x14ac:dyDescent="0.35">
      <c r="B459" t="s">
        <v>338</v>
      </c>
      <c r="C459" s="16">
        <v>0.50642673521850901</v>
      </c>
      <c r="D459" s="16">
        <v>0.50404312668463602</v>
      </c>
      <c r="E459" s="16">
        <v>0.84615384615384603</v>
      </c>
      <c r="F459" s="16"/>
      <c r="G459" s="16">
        <v>0.61403508771929804</v>
      </c>
      <c r="H459" s="16">
        <v>0.50988142292490102</v>
      </c>
      <c r="I459" s="16">
        <v>0.48</v>
      </c>
      <c r="J459" s="16">
        <v>0.52513966480446905</v>
      </c>
      <c r="K459" s="16"/>
      <c r="L459" s="16">
        <v>0.52173913043478304</v>
      </c>
      <c r="M459" s="16">
        <v>0.580838323353293</v>
      </c>
      <c r="N459" s="16">
        <v>0.48181818181818198</v>
      </c>
      <c r="O459" s="16">
        <v>0.60410557184750702</v>
      </c>
      <c r="P459" s="16">
        <v>0.360501567398119</v>
      </c>
      <c r="Q459" s="16"/>
      <c r="R459" s="16">
        <v>0.54054054054054101</v>
      </c>
      <c r="S459" s="16">
        <v>0.52293577981651396</v>
      </c>
      <c r="T459" s="16">
        <v>0.44668587896253598</v>
      </c>
      <c r="U459" s="16">
        <v>0.44186046511627902</v>
      </c>
      <c r="V459" s="16"/>
      <c r="W459" s="16">
        <v>0.47993827160493802</v>
      </c>
      <c r="X459" s="16">
        <v>0.59800664451827301</v>
      </c>
      <c r="Y459" s="16">
        <v>0.44871794871794901</v>
      </c>
      <c r="Z459" s="16"/>
      <c r="AA459" s="16">
        <v>0.46817248459958899</v>
      </c>
      <c r="AB459" s="16">
        <v>0.46212121212121199</v>
      </c>
      <c r="AC459" s="16">
        <v>0.63218390804597702</v>
      </c>
      <c r="AD459" s="16">
        <v>0.581920903954802</v>
      </c>
    </row>
    <row r="460" spans="2:30" x14ac:dyDescent="0.35">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row>
    <row r="461" spans="2:30" x14ac:dyDescent="0.35">
      <c r="B461" s="6" t="s">
        <v>340</v>
      </c>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row>
    <row r="462" spans="2:30" x14ac:dyDescent="0.35">
      <c r="B462" s="23" t="s">
        <v>67</v>
      </c>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row>
    <row r="463" spans="2:30" x14ac:dyDescent="0.35">
      <c r="B463" t="s">
        <v>331</v>
      </c>
      <c r="C463" s="16">
        <v>0.315338474721508</v>
      </c>
      <c r="D463" s="16">
        <v>0.31087151841868799</v>
      </c>
      <c r="E463" s="16">
        <v>0.76923076923076905</v>
      </c>
      <c r="F463" s="16"/>
      <c r="G463" s="16">
        <v>0.40350877192982498</v>
      </c>
      <c r="H463" s="16">
        <v>0.33003952569169998</v>
      </c>
      <c r="I463" s="16">
        <v>0.317647058823529</v>
      </c>
      <c r="J463" s="16">
        <v>0.240223463687151</v>
      </c>
      <c r="K463" s="16"/>
      <c r="L463" s="16">
        <v>0.32608695652173902</v>
      </c>
      <c r="M463" s="16">
        <v>0.29341317365269498</v>
      </c>
      <c r="N463" s="16">
        <v>0.34545454545454501</v>
      </c>
      <c r="O463" s="16">
        <v>0.36656891495601202</v>
      </c>
      <c r="P463" s="16">
        <v>0.25391849529780602</v>
      </c>
      <c r="Q463" s="16"/>
      <c r="R463" s="16">
        <v>0.35472972972972999</v>
      </c>
      <c r="S463" s="16">
        <v>0.293577981651376</v>
      </c>
      <c r="T463" s="16">
        <v>0.26512968299711798</v>
      </c>
      <c r="U463" s="16">
        <v>0.209302325581395</v>
      </c>
      <c r="V463" s="16"/>
      <c r="W463" s="16">
        <v>0.30555555555555602</v>
      </c>
      <c r="X463" s="16">
        <v>0.318936877076412</v>
      </c>
      <c r="Y463" s="16">
        <v>0.256410256410256</v>
      </c>
      <c r="Z463" s="16"/>
      <c r="AA463" s="16">
        <v>0.27104722792607799</v>
      </c>
      <c r="AB463" s="16">
        <v>0.27651515151515099</v>
      </c>
      <c r="AC463" s="16">
        <v>0.43678160919540199</v>
      </c>
      <c r="AD463" s="16">
        <v>0.36158192090395502</v>
      </c>
    </row>
    <row r="464" spans="2:30" x14ac:dyDescent="0.35">
      <c r="B464" t="s">
        <v>332</v>
      </c>
      <c r="C464" s="16">
        <v>0.28706083976006902</v>
      </c>
      <c r="D464" s="16">
        <v>0.29200359389038599</v>
      </c>
      <c r="E464" s="16">
        <v>0.15384615384615399</v>
      </c>
      <c r="F464" s="16"/>
      <c r="G464" s="16">
        <v>0.21052631578947401</v>
      </c>
      <c r="H464" s="16">
        <v>0.29051383399209502</v>
      </c>
      <c r="I464" s="16">
        <v>0.25882352941176501</v>
      </c>
      <c r="J464" s="16">
        <v>0.36871508379888301</v>
      </c>
      <c r="K464" s="16"/>
      <c r="L464" s="16">
        <v>0.291304347826087</v>
      </c>
      <c r="M464" s="16">
        <v>0.29341317365269498</v>
      </c>
      <c r="N464" s="16">
        <v>0.236363636363636</v>
      </c>
      <c r="O464" s="16">
        <v>0.29912023460410597</v>
      </c>
      <c r="P464" s="16">
        <v>0.285266457680251</v>
      </c>
      <c r="Q464" s="16"/>
      <c r="R464" s="16">
        <v>0.28040540540540498</v>
      </c>
      <c r="S464" s="16">
        <v>0.302752293577982</v>
      </c>
      <c r="T464" s="16">
        <v>0.28818443804034599</v>
      </c>
      <c r="U464" s="16">
        <v>0.34883720930232598</v>
      </c>
      <c r="V464" s="16"/>
      <c r="W464" s="16">
        <v>0.29475308641975301</v>
      </c>
      <c r="X464" s="16">
        <v>0.308970099667774</v>
      </c>
      <c r="Y464" s="16">
        <v>0.35897435897435898</v>
      </c>
      <c r="Z464" s="16"/>
      <c r="AA464" s="16">
        <v>0.31006160164271002</v>
      </c>
      <c r="AB464" s="16">
        <v>0.28030303030303</v>
      </c>
      <c r="AC464" s="16">
        <v>0.24137931034482801</v>
      </c>
      <c r="AD464" s="16">
        <v>0.32768361581920902</v>
      </c>
    </row>
    <row r="465" spans="2:30" x14ac:dyDescent="0.35">
      <c r="B465" t="s">
        <v>333</v>
      </c>
      <c r="C465" s="16">
        <v>0.167952013710368</v>
      </c>
      <c r="D465" s="16">
        <v>0.164420485175202</v>
      </c>
      <c r="E465" s="16">
        <v>7.69230769230769E-2</v>
      </c>
      <c r="F465" s="16"/>
      <c r="G465" s="16">
        <v>8.7719298245614002E-2</v>
      </c>
      <c r="H465" s="16">
        <v>0.16007905138339901</v>
      </c>
      <c r="I465" s="16">
        <v>0.185882352941176</v>
      </c>
      <c r="J465" s="16">
        <v>0.17318435754189901</v>
      </c>
      <c r="K465" s="16"/>
      <c r="L465" s="16">
        <v>0.15217391304347799</v>
      </c>
      <c r="M465" s="16">
        <v>0.269461077844311</v>
      </c>
      <c r="N465" s="16">
        <v>0.17272727272727301</v>
      </c>
      <c r="O465" s="16">
        <v>0.108504398826979</v>
      </c>
      <c r="P465" s="16">
        <v>0.188087774294671</v>
      </c>
      <c r="Q465" s="16"/>
      <c r="R465" s="16">
        <v>0.168918918918919</v>
      </c>
      <c r="S465" s="16">
        <v>0.18348623853210999</v>
      </c>
      <c r="T465" s="16">
        <v>0.17579250720461101</v>
      </c>
      <c r="U465" s="16">
        <v>0.13953488372093001</v>
      </c>
      <c r="V465" s="16"/>
      <c r="W465" s="16">
        <v>0.165123456790123</v>
      </c>
      <c r="X465" s="16">
        <v>0.17940199335548199</v>
      </c>
      <c r="Y465" s="16">
        <v>0.141025641025641</v>
      </c>
      <c r="Z465" s="16"/>
      <c r="AA465" s="16">
        <v>0.16837782340862401</v>
      </c>
      <c r="AB465" s="16">
        <v>0.19696969696969699</v>
      </c>
      <c r="AC465" s="16">
        <v>0.15517241379310301</v>
      </c>
      <c r="AD465" s="16">
        <v>0.124293785310734</v>
      </c>
    </row>
    <row r="466" spans="2:30" x14ac:dyDescent="0.35">
      <c r="B466" t="s">
        <v>334</v>
      </c>
      <c r="C466" s="16">
        <v>8.5689802913453295E-2</v>
      </c>
      <c r="D466" s="16">
        <v>8.6253369272237201E-2</v>
      </c>
      <c r="E466" s="16">
        <v>0</v>
      </c>
      <c r="F466" s="16"/>
      <c r="G466" s="16">
        <v>0.140350877192982</v>
      </c>
      <c r="H466" s="16">
        <v>8.4980237154150207E-2</v>
      </c>
      <c r="I466" s="16">
        <v>8.2352941176470601E-2</v>
      </c>
      <c r="J466" s="16">
        <v>7.8212290502793297E-2</v>
      </c>
      <c r="K466" s="16"/>
      <c r="L466" s="16">
        <v>9.1304347826086998E-2</v>
      </c>
      <c r="M466" s="16">
        <v>5.9880239520958098E-2</v>
      </c>
      <c r="N466" s="16">
        <v>0.109090909090909</v>
      </c>
      <c r="O466" s="16">
        <v>9.0909090909090898E-2</v>
      </c>
      <c r="P466" s="16">
        <v>8.1504702194357403E-2</v>
      </c>
      <c r="Q466" s="16"/>
      <c r="R466" s="16">
        <v>7.60135135135135E-2</v>
      </c>
      <c r="S466" s="16">
        <v>9.1743119266055106E-2</v>
      </c>
      <c r="T466" s="16">
        <v>9.5100864553314096E-2</v>
      </c>
      <c r="U466" s="16">
        <v>0.104651162790698</v>
      </c>
      <c r="V466" s="16"/>
      <c r="W466" s="16">
        <v>8.1790123456790098E-2</v>
      </c>
      <c r="X466" s="16">
        <v>8.9700996677740896E-2</v>
      </c>
      <c r="Y466" s="16">
        <v>8.9743589743589702E-2</v>
      </c>
      <c r="Z466" s="16"/>
      <c r="AA466" s="16">
        <v>0.104722792607803</v>
      </c>
      <c r="AB466" s="16">
        <v>7.5757575757575801E-2</v>
      </c>
      <c r="AC466" s="16">
        <v>4.0229885057471299E-2</v>
      </c>
      <c r="AD466" s="16">
        <v>7.3446327683615795E-2</v>
      </c>
    </row>
    <row r="467" spans="2:30" x14ac:dyDescent="0.35">
      <c r="B467" t="s">
        <v>335</v>
      </c>
      <c r="C467" s="16">
        <v>0.123393316195373</v>
      </c>
      <c r="D467" s="16">
        <v>0.12668463611859801</v>
      </c>
      <c r="E467" s="16">
        <v>0</v>
      </c>
      <c r="F467" s="16"/>
      <c r="G467" s="16">
        <v>0.105263157894737</v>
      </c>
      <c r="H467" s="16">
        <v>0.12055335968379401</v>
      </c>
      <c r="I467" s="16">
        <v>0.129411764705882</v>
      </c>
      <c r="J467" s="16">
        <v>0.122905027932961</v>
      </c>
      <c r="K467" s="16"/>
      <c r="L467" s="16">
        <v>0.11304347826087</v>
      </c>
      <c r="M467" s="16">
        <v>7.7844311377245498E-2</v>
      </c>
      <c r="N467" s="16">
        <v>0.118181818181818</v>
      </c>
      <c r="O467" s="16">
        <v>0.10557184750733099</v>
      </c>
      <c r="P467" s="16">
        <v>0.17554858934169301</v>
      </c>
      <c r="Q467" s="16"/>
      <c r="R467" s="16">
        <v>9.62837837837838E-2</v>
      </c>
      <c r="S467" s="16">
        <v>0.119266055045872</v>
      </c>
      <c r="T467" s="16">
        <v>0.15850144092219001</v>
      </c>
      <c r="U467" s="16">
        <v>0.186046511627907</v>
      </c>
      <c r="V467" s="16"/>
      <c r="W467" s="16">
        <v>0.12962962962963001</v>
      </c>
      <c r="X467" s="16">
        <v>9.3023255813953501E-2</v>
      </c>
      <c r="Y467" s="16">
        <v>0.15384615384615399</v>
      </c>
      <c r="Z467" s="16"/>
      <c r="AA467" s="16">
        <v>0.13757700205338799</v>
      </c>
      <c r="AB467" s="16">
        <v>0.14393939393939401</v>
      </c>
      <c r="AC467" s="16">
        <v>0.10344827586206901</v>
      </c>
      <c r="AD467" s="16">
        <v>9.6045197740112997E-2</v>
      </c>
    </row>
    <row r="468" spans="2:30" x14ac:dyDescent="0.35">
      <c r="B468" t="s">
        <v>64</v>
      </c>
      <c r="C468" s="16">
        <v>2.0565552699228801E-2</v>
      </c>
      <c r="D468" s="16">
        <v>1.9766397124887699E-2</v>
      </c>
      <c r="E468" s="16">
        <v>0</v>
      </c>
      <c r="F468" s="16"/>
      <c r="G468" s="16">
        <v>5.2631578947368397E-2</v>
      </c>
      <c r="H468" s="16">
        <v>1.38339920948617E-2</v>
      </c>
      <c r="I468" s="16">
        <v>2.5882352941176499E-2</v>
      </c>
      <c r="J468" s="16">
        <v>1.67597765363128E-2</v>
      </c>
      <c r="K468" s="16"/>
      <c r="L468" s="16">
        <v>2.6086956521739101E-2</v>
      </c>
      <c r="M468" s="16">
        <v>5.9880239520958096E-3</v>
      </c>
      <c r="N468" s="16">
        <v>1.8181818181818198E-2</v>
      </c>
      <c r="O468" s="16">
        <v>2.9325513196480898E-2</v>
      </c>
      <c r="P468" s="16">
        <v>1.56739811912226E-2</v>
      </c>
      <c r="Q468" s="16"/>
      <c r="R468" s="16">
        <v>2.3648648648648601E-2</v>
      </c>
      <c r="S468" s="16">
        <v>9.1743119266055103E-3</v>
      </c>
      <c r="T468" s="16">
        <v>1.7291066282420799E-2</v>
      </c>
      <c r="U468" s="16">
        <v>1.16279069767442E-2</v>
      </c>
      <c r="V468" s="16"/>
      <c r="W468" s="16">
        <v>2.3148148148148098E-2</v>
      </c>
      <c r="X468" s="16">
        <v>9.9667774086378697E-3</v>
      </c>
      <c r="Y468" s="16">
        <v>0</v>
      </c>
      <c r="Z468" s="16"/>
      <c r="AA468" s="16">
        <v>8.2135523613963007E-3</v>
      </c>
      <c r="AB468" s="16">
        <v>2.6515151515151499E-2</v>
      </c>
      <c r="AC468" s="16">
        <v>2.2988505747126398E-2</v>
      </c>
      <c r="AD468" s="16">
        <v>1.6949152542372899E-2</v>
      </c>
    </row>
    <row r="469" spans="2:30" x14ac:dyDescent="0.35">
      <c r="B469" t="s">
        <v>336</v>
      </c>
      <c r="C469" s="16">
        <v>0.60239931448157702</v>
      </c>
      <c r="D469" s="16">
        <v>0.60287511230907498</v>
      </c>
      <c r="E469" s="16">
        <v>0.92307692307692302</v>
      </c>
      <c r="F469" s="16"/>
      <c r="G469" s="16">
        <v>0.61403508771929804</v>
      </c>
      <c r="H469" s="16">
        <v>0.62055335968379399</v>
      </c>
      <c r="I469" s="16">
        <v>0.57647058823529396</v>
      </c>
      <c r="J469" s="16">
        <v>0.60893854748603304</v>
      </c>
      <c r="K469" s="16"/>
      <c r="L469" s="16">
        <v>0.61739130434782596</v>
      </c>
      <c r="M469" s="16">
        <v>0.58682634730538896</v>
      </c>
      <c r="N469" s="16">
        <v>0.58181818181818201</v>
      </c>
      <c r="O469" s="16">
        <v>0.66568914956011704</v>
      </c>
      <c r="P469" s="16">
        <v>0.53918495297805602</v>
      </c>
      <c r="Q469" s="16"/>
      <c r="R469" s="16">
        <v>0.63513513513513498</v>
      </c>
      <c r="S469" s="16">
        <v>0.596330275229358</v>
      </c>
      <c r="T469" s="16">
        <v>0.55331412103746402</v>
      </c>
      <c r="U469" s="16">
        <v>0.55813953488372103</v>
      </c>
      <c r="V469" s="16"/>
      <c r="W469" s="16">
        <v>0.60030864197530898</v>
      </c>
      <c r="X469" s="16">
        <v>0.62790697674418605</v>
      </c>
      <c r="Y469" s="16">
        <v>0.61538461538461497</v>
      </c>
      <c r="Z469" s="16"/>
      <c r="AA469" s="16">
        <v>0.58110882956878895</v>
      </c>
      <c r="AB469" s="16">
        <v>0.55681818181818199</v>
      </c>
      <c r="AC469" s="16">
        <v>0.67816091954022995</v>
      </c>
      <c r="AD469" s="16">
        <v>0.68926553672316404</v>
      </c>
    </row>
    <row r="470" spans="2:30" x14ac:dyDescent="0.35">
      <c r="B470" t="s">
        <v>337</v>
      </c>
      <c r="C470" s="16">
        <v>0.20908311910882599</v>
      </c>
      <c r="D470" s="16">
        <v>0.21293800539083599</v>
      </c>
      <c r="E470" s="16">
        <v>0</v>
      </c>
      <c r="F470" s="16"/>
      <c r="G470" s="16">
        <v>0.24561403508771901</v>
      </c>
      <c r="H470" s="16">
        <v>0.205533596837945</v>
      </c>
      <c r="I470" s="16">
        <v>0.21176470588235299</v>
      </c>
      <c r="J470" s="16">
        <v>0.20111731843575401</v>
      </c>
      <c r="K470" s="16"/>
      <c r="L470" s="16">
        <v>0.20434782608695701</v>
      </c>
      <c r="M470" s="16">
        <v>0.13772455089820401</v>
      </c>
      <c r="N470" s="16">
        <v>0.22727272727272699</v>
      </c>
      <c r="O470" s="16">
        <v>0.196480938416422</v>
      </c>
      <c r="P470" s="16">
        <v>0.25705329153605</v>
      </c>
      <c r="Q470" s="16"/>
      <c r="R470" s="16">
        <v>0.17229729729729701</v>
      </c>
      <c r="S470" s="16">
        <v>0.21100917431192701</v>
      </c>
      <c r="T470" s="16">
        <v>0.253602305475504</v>
      </c>
      <c r="U470" s="16">
        <v>0.290697674418605</v>
      </c>
      <c r="V470" s="16"/>
      <c r="W470" s="16">
        <v>0.21141975308642</v>
      </c>
      <c r="X470" s="16">
        <v>0.18272425249169399</v>
      </c>
      <c r="Y470" s="16">
        <v>0.243589743589744</v>
      </c>
      <c r="Z470" s="16"/>
      <c r="AA470" s="16">
        <v>0.242299794661191</v>
      </c>
      <c r="AB470" s="16">
        <v>0.21969696969697</v>
      </c>
      <c r="AC470" s="16">
        <v>0.14367816091954</v>
      </c>
      <c r="AD470" s="16">
        <v>0.169491525423729</v>
      </c>
    </row>
    <row r="471" spans="2:30" x14ac:dyDescent="0.35">
      <c r="B471" t="s">
        <v>338</v>
      </c>
      <c r="C471" s="16">
        <v>0.39331619537275098</v>
      </c>
      <c r="D471" s="16">
        <v>0.38993710691823902</v>
      </c>
      <c r="E471" s="16">
        <v>0.92307692307692302</v>
      </c>
      <c r="F471" s="16"/>
      <c r="G471" s="16">
        <v>0.36842105263157898</v>
      </c>
      <c r="H471" s="16">
        <v>0.41501976284585002</v>
      </c>
      <c r="I471" s="16">
        <v>0.36470588235294099</v>
      </c>
      <c r="J471" s="16">
        <v>0.40782122905027901</v>
      </c>
      <c r="K471" s="16"/>
      <c r="L471" s="16">
        <v>0.41304347826087001</v>
      </c>
      <c r="M471" s="16">
        <v>0.449101796407186</v>
      </c>
      <c r="N471" s="16">
        <v>0.354545454545454</v>
      </c>
      <c r="O471" s="16">
        <v>0.46920821114369499</v>
      </c>
      <c r="P471" s="16">
        <v>0.28213166144200602</v>
      </c>
      <c r="Q471" s="16"/>
      <c r="R471" s="16">
        <v>0.462837837837838</v>
      </c>
      <c r="S471" s="16">
        <v>0.38532110091743099</v>
      </c>
      <c r="T471" s="16">
        <v>0.29971181556196003</v>
      </c>
      <c r="U471" s="16">
        <v>0.26744186046511598</v>
      </c>
      <c r="V471" s="16"/>
      <c r="W471" s="16">
        <v>0.38888888888888901</v>
      </c>
      <c r="X471" s="16">
        <v>0.445182724252492</v>
      </c>
      <c r="Y471" s="16">
        <v>0.37179487179487197</v>
      </c>
      <c r="Z471" s="16"/>
      <c r="AA471" s="16">
        <v>0.33880903490759801</v>
      </c>
      <c r="AB471" s="16">
        <v>0.33712121212121199</v>
      </c>
      <c r="AC471" s="16">
        <v>0.53448275862068995</v>
      </c>
      <c r="AD471" s="16">
        <v>0.51977401129943501</v>
      </c>
    </row>
    <row r="472" spans="2:30" x14ac:dyDescent="0.35">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row>
    <row r="473" spans="2:30" x14ac:dyDescent="0.35">
      <c r="B473" s="6" t="s">
        <v>353</v>
      </c>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row>
    <row r="474" spans="2:30" x14ac:dyDescent="0.35">
      <c r="B474" s="23" t="s">
        <v>67</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row>
    <row r="475" spans="2:30" x14ac:dyDescent="0.35">
      <c r="B475" t="s">
        <v>348</v>
      </c>
      <c r="C475" s="16">
        <v>0.59554413024849995</v>
      </c>
      <c r="D475" s="16">
        <v>0.59209344115004503</v>
      </c>
      <c r="E475" s="16">
        <v>0.76923076923076905</v>
      </c>
      <c r="F475" s="16"/>
      <c r="G475" s="16">
        <v>0.68421052631578905</v>
      </c>
      <c r="H475" s="16">
        <v>0.58695652173913004</v>
      </c>
      <c r="I475" s="16">
        <v>0.59058823529411797</v>
      </c>
      <c r="J475" s="16">
        <v>0.60335195530726304</v>
      </c>
      <c r="K475" s="16"/>
      <c r="L475" s="16">
        <v>0.573913043478261</v>
      </c>
      <c r="M475" s="16">
        <v>0.65269461077844304</v>
      </c>
      <c r="N475" s="16">
        <v>0.56363636363636405</v>
      </c>
      <c r="O475" s="16">
        <v>0.59237536656891498</v>
      </c>
      <c r="P475" s="16">
        <v>0.59561128526645801</v>
      </c>
      <c r="Q475" s="16"/>
      <c r="R475" s="16">
        <v>0.58108108108108103</v>
      </c>
      <c r="S475" s="16">
        <v>0.61467889908256901</v>
      </c>
      <c r="T475" s="16">
        <v>0.59654178674351599</v>
      </c>
      <c r="U475" s="16">
        <v>0.65116279069767402</v>
      </c>
      <c r="V475" s="16"/>
      <c r="W475" s="16">
        <v>0.57098765432098797</v>
      </c>
      <c r="X475" s="16">
        <v>0.67109634551495001</v>
      </c>
      <c r="Y475" s="16">
        <v>0.58974358974358998</v>
      </c>
      <c r="Z475" s="16"/>
      <c r="AA475" s="16">
        <v>0.59958932238192997</v>
      </c>
      <c r="AB475" s="16">
        <v>0.58333333333333304</v>
      </c>
      <c r="AC475" s="16">
        <v>0.61494252873563204</v>
      </c>
      <c r="AD475" s="16">
        <v>0.59322033898305104</v>
      </c>
    </row>
    <row r="476" spans="2:30" x14ac:dyDescent="0.35">
      <c r="B476" t="s">
        <v>349</v>
      </c>
      <c r="C476" s="16">
        <v>0.14995715509854299</v>
      </c>
      <c r="D476" s="16">
        <v>0.15184186882300099</v>
      </c>
      <c r="E476" s="16">
        <v>0.15384615384615399</v>
      </c>
      <c r="F476" s="16"/>
      <c r="G476" s="16">
        <v>8.7719298245614002E-2</v>
      </c>
      <c r="H476" s="16">
        <v>0.154150197628458</v>
      </c>
      <c r="I476" s="16">
        <v>0.14823529411764699</v>
      </c>
      <c r="J476" s="16">
        <v>0.16201117318435801</v>
      </c>
      <c r="K476" s="16"/>
      <c r="L476" s="16">
        <v>0.178260869565217</v>
      </c>
      <c r="M476" s="16">
        <v>0.125748502994012</v>
      </c>
      <c r="N476" s="16">
        <v>0.17272727272727301</v>
      </c>
      <c r="O476" s="16">
        <v>0.14956011730205299</v>
      </c>
      <c r="P476" s="16">
        <v>0.13479623824451401</v>
      </c>
      <c r="Q476" s="16"/>
      <c r="R476" s="16">
        <v>0.14020270270270299</v>
      </c>
      <c r="S476" s="16">
        <v>0.155963302752294</v>
      </c>
      <c r="T476" s="16">
        <v>0.17867435158501399</v>
      </c>
      <c r="U476" s="16">
        <v>0.13953488372093001</v>
      </c>
      <c r="V476" s="16"/>
      <c r="W476" s="16">
        <v>0.165123456790123</v>
      </c>
      <c r="X476" s="16">
        <v>0.13289036544850499</v>
      </c>
      <c r="Y476" s="16">
        <v>0.15384615384615399</v>
      </c>
      <c r="Z476" s="16"/>
      <c r="AA476" s="16">
        <v>0.16632443531827501</v>
      </c>
      <c r="AB476" s="16">
        <v>0.14772727272727301</v>
      </c>
      <c r="AC476" s="16">
        <v>0.14367816091954</v>
      </c>
      <c r="AD476" s="16">
        <v>0.11864406779661001</v>
      </c>
    </row>
    <row r="477" spans="2:30" x14ac:dyDescent="0.35">
      <c r="B477" t="s">
        <v>350</v>
      </c>
      <c r="C477" s="16">
        <v>7.6263924592973403E-2</v>
      </c>
      <c r="D477" s="16">
        <v>7.8167115902965004E-2</v>
      </c>
      <c r="E477" s="16">
        <v>0</v>
      </c>
      <c r="F477" s="16"/>
      <c r="G477" s="16">
        <v>5.2631578947368397E-2</v>
      </c>
      <c r="H477" s="16">
        <v>9.2885375494071207E-2</v>
      </c>
      <c r="I477" s="16">
        <v>6.5882352941176503E-2</v>
      </c>
      <c r="J477" s="16">
        <v>6.1452513966480403E-2</v>
      </c>
      <c r="K477" s="16"/>
      <c r="L477" s="16">
        <v>9.5652173913043495E-2</v>
      </c>
      <c r="M477" s="16">
        <v>5.3892215568862298E-2</v>
      </c>
      <c r="N477" s="16">
        <v>1.8181818181818198E-2</v>
      </c>
      <c r="O477" s="16">
        <v>9.3841642228739003E-2</v>
      </c>
      <c r="P477" s="16">
        <v>7.5235109717868301E-2</v>
      </c>
      <c r="Q477" s="16"/>
      <c r="R477" s="16">
        <v>7.77027027027027E-2</v>
      </c>
      <c r="S477" s="16">
        <v>8.2568807339449504E-2</v>
      </c>
      <c r="T477" s="16">
        <v>6.9164265129683003E-2</v>
      </c>
      <c r="U477" s="16">
        <v>8.1395348837209294E-2</v>
      </c>
      <c r="V477" s="16"/>
      <c r="W477" s="16">
        <v>7.8703703703703706E-2</v>
      </c>
      <c r="X477" s="16">
        <v>6.9767441860465101E-2</v>
      </c>
      <c r="Y477" s="16">
        <v>5.1282051282051301E-2</v>
      </c>
      <c r="Z477" s="16"/>
      <c r="AA477" s="16">
        <v>8.0082135523613998E-2</v>
      </c>
      <c r="AB477" s="16">
        <v>8.3333333333333301E-2</v>
      </c>
      <c r="AC477" s="16">
        <v>5.7471264367816098E-2</v>
      </c>
      <c r="AD477" s="16">
        <v>7.9096045197740106E-2</v>
      </c>
    </row>
    <row r="478" spans="2:30" x14ac:dyDescent="0.35">
      <c r="B478" t="s">
        <v>351</v>
      </c>
      <c r="C478" s="16">
        <v>5.3984575835475598E-2</v>
      </c>
      <c r="D478" s="16">
        <v>5.5705300988319897E-2</v>
      </c>
      <c r="E478" s="16">
        <v>0</v>
      </c>
      <c r="F478" s="16"/>
      <c r="G478" s="16">
        <v>8.7719298245614002E-2</v>
      </c>
      <c r="H478" s="16">
        <v>4.5454545454545497E-2</v>
      </c>
      <c r="I478" s="16">
        <v>6.3529411764705904E-2</v>
      </c>
      <c r="J478" s="16">
        <v>4.4692737430167599E-2</v>
      </c>
      <c r="K478" s="16"/>
      <c r="L478" s="16">
        <v>3.4782608695652202E-2</v>
      </c>
      <c r="M478" s="16">
        <v>5.3892215568862298E-2</v>
      </c>
      <c r="N478" s="16">
        <v>9.0909090909090898E-2</v>
      </c>
      <c r="O478" s="16">
        <v>5.2785923753665698E-2</v>
      </c>
      <c r="P478" s="16">
        <v>5.6426332288401299E-2</v>
      </c>
      <c r="Q478" s="16"/>
      <c r="R478" s="16">
        <v>5.4054054054054099E-2</v>
      </c>
      <c r="S478" s="16">
        <v>3.6697247706422E-2</v>
      </c>
      <c r="T478" s="16">
        <v>4.8991354466858802E-2</v>
      </c>
      <c r="U478" s="16">
        <v>6.9767441860465101E-2</v>
      </c>
      <c r="V478" s="16"/>
      <c r="W478" s="16">
        <v>6.7901234567901203E-2</v>
      </c>
      <c r="X478" s="16">
        <v>2.32558139534884E-2</v>
      </c>
      <c r="Y478" s="16">
        <v>7.69230769230769E-2</v>
      </c>
      <c r="Z478" s="16"/>
      <c r="AA478" s="16">
        <v>5.1334702258726897E-2</v>
      </c>
      <c r="AB478" s="16">
        <v>7.1969696969697003E-2</v>
      </c>
      <c r="AC478" s="16">
        <v>4.0229885057471299E-2</v>
      </c>
      <c r="AD478" s="16">
        <v>5.6497175141242903E-2</v>
      </c>
    </row>
    <row r="479" spans="2:30" x14ac:dyDescent="0.35">
      <c r="B479" t="s">
        <v>64</v>
      </c>
      <c r="C479" s="16">
        <v>0.12425021422450699</v>
      </c>
      <c r="D479" s="16">
        <v>0.12219227313566899</v>
      </c>
      <c r="E479" s="16">
        <v>7.69230769230769E-2</v>
      </c>
      <c r="F479" s="16"/>
      <c r="G479" s="16">
        <v>8.7719298245614002E-2</v>
      </c>
      <c r="H479" s="16">
        <v>0.12055335968379401</v>
      </c>
      <c r="I479" s="16">
        <v>0.13176470588235301</v>
      </c>
      <c r="J479" s="16">
        <v>0.12849162011173201</v>
      </c>
      <c r="K479" s="16"/>
      <c r="L479" s="16">
        <v>0.11739130434782601</v>
      </c>
      <c r="M479" s="16">
        <v>0.11377245508981999</v>
      </c>
      <c r="N479" s="16">
        <v>0.15454545454545501</v>
      </c>
      <c r="O479" s="16">
        <v>0.11143695014662799</v>
      </c>
      <c r="P479" s="16">
        <v>0.13793103448275901</v>
      </c>
      <c r="Q479" s="16"/>
      <c r="R479" s="16">
        <v>0.14695945945945901</v>
      </c>
      <c r="S479" s="16">
        <v>0.11009174311926601</v>
      </c>
      <c r="T479" s="16">
        <v>0.10662824207492801</v>
      </c>
      <c r="U479" s="16">
        <v>5.8139534883720902E-2</v>
      </c>
      <c r="V479" s="16"/>
      <c r="W479" s="16">
        <v>0.117283950617284</v>
      </c>
      <c r="X479" s="16">
        <v>0.102990033222591</v>
      </c>
      <c r="Y479" s="16">
        <v>0.128205128205128</v>
      </c>
      <c r="Z479" s="16"/>
      <c r="AA479" s="16">
        <v>0.102669404517454</v>
      </c>
      <c r="AB479" s="16">
        <v>0.11363636363636399</v>
      </c>
      <c r="AC479" s="16">
        <v>0.14367816091954</v>
      </c>
      <c r="AD479" s="16">
        <v>0.152542372881356</v>
      </c>
    </row>
    <row r="480" spans="2:30" x14ac:dyDescent="0.35">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row>
    <row r="481" spans="2:30" x14ac:dyDescent="0.35">
      <c r="B481" s="6" t="s">
        <v>354</v>
      </c>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row>
    <row r="482" spans="2:30" x14ac:dyDescent="0.35">
      <c r="B482" s="23" t="s">
        <v>67</v>
      </c>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row>
    <row r="483" spans="2:30" x14ac:dyDescent="0.35">
      <c r="B483" t="s">
        <v>348</v>
      </c>
      <c r="C483" s="16">
        <v>0.52356469580120002</v>
      </c>
      <c r="D483" s="16">
        <v>0.52201257861635197</v>
      </c>
      <c r="E483" s="16">
        <v>0.61538461538461497</v>
      </c>
      <c r="F483" s="16"/>
      <c r="G483" s="16">
        <v>0.57894736842105299</v>
      </c>
      <c r="H483" s="16">
        <v>0.52173913043478304</v>
      </c>
      <c r="I483" s="16">
        <v>0.50588235294117601</v>
      </c>
      <c r="J483" s="16">
        <v>0.55307262569832405</v>
      </c>
      <c r="K483" s="16"/>
      <c r="L483" s="16">
        <v>0.55217391304347796</v>
      </c>
      <c r="M483" s="16">
        <v>0.55089820359281405</v>
      </c>
      <c r="N483" s="16">
        <v>0.49090909090909102</v>
      </c>
      <c r="O483" s="16">
        <v>0.51026392961876799</v>
      </c>
      <c r="P483" s="16">
        <v>0.5141065830721</v>
      </c>
      <c r="Q483" s="16"/>
      <c r="R483" s="16">
        <v>0.5</v>
      </c>
      <c r="S483" s="16">
        <v>0.54128440366972497</v>
      </c>
      <c r="T483" s="16">
        <v>0.55619596541786698</v>
      </c>
      <c r="U483" s="16">
        <v>0.56976744186046502</v>
      </c>
      <c r="V483" s="16"/>
      <c r="W483" s="16">
        <v>0.50617283950617298</v>
      </c>
      <c r="X483" s="16">
        <v>0.59800664451827201</v>
      </c>
      <c r="Y483" s="16">
        <v>0.47435897435897401</v>
      </c>
      <c r="Z483" s="16"/>
      <c r="AA483" s="16">
        <v>0.53388090349076001</v>
      </c>
      <c r="AB483" s="16">
        <v>0.51893939393939403</v>
      </c>
      <c r="AC483" s="16">
        <v>0.51724137931034497</v>
      </c>
      <c r="AD483" s="16">
        <v>0.51977401129943501</v>
      </c>
    </row>
    <row r="484" spans="2:30" x14ac:dyDescent="0.35">
      <c r="B484" t="s">
        <v>349</v>
      </c>
      <c r="C484" s="16">
        <v>0.15852613538988899</v>
      </c>
      <c r="D484" s="16">
        <v>0.15992812219227301</v>
      </c>
      <c r="E484" s="16">
        <v>0.15384615384615399</v>
      </c>
      <c r="F484" s="16"/>
      <c r="G484" s="16">
        <v>0.175438596491228</v>
      </c>
      <c r="H484" s="16">
        <v>0.14624505928853801</v>
      </c>
      <c r="I484" s="16">
        <v>0.17882352941176499</v>
      </c>
      <c r="J484" s="16">
        <v>0.13966480446927401</v>
      </c>
      <c r="K484" s="16"/>
      <c r="L484" s="16">
        <v>0.16956521739130401</v>
      </c>
      <c r="M484" s="16">
        <v>0.16167664670658699</v>
      </c>
      <c r="N484" s="16">
        <v>0.22727272727272699</v>
      </c>
      <c r="O484" s="16">
        <v>0.13196480938416399</v>
      </c>
      <c r="P484" s="16">
        <v>0.15360501567398099</v>
      </c>
      <c r="Q484" s="16"/>
      <c r="R484" s="16">
        <v>0.14527027027027001</v>
      </c>
      <c r="S484" s="16">
        <v>0.18348623853210999</v>
      </c>
      <c r="T484" s="16">
        <v>0.17579250720461101</v>
      </c>
      <c r="U484" s="16">
        <v>0.162790697674419</v>
      </c>
      <c r="V484" s="16"/>
      <c r="W484" s="16">
        <v>0.15432098765432101</v>
      </c>
      <c r="X484" s="16">
        <v>0.159468438538206</v>
      </c>
      <c r="Y484" s="16">
        <v>0.16666666666666699</v>
      </c>
      <c r="Z484" s="16"/>
      <c r="AA484" s="16">
        <v>0.15605749486653001</v>
      </c>
      <c r="AB484" s="16">
        <v>0.140151515151515</v>
      </c>
      <c r="AC484" s="16">
        <v>0.18965517241379301</v>
      </c>
      <c r="AD484" s="16">
        <v>0.16384180790960501</v>
      </c>
    </row>
    <row r="485" spans="2:30" x14ac:dyDescent="0.35">
      <c r="B485" t="s">
        <v>350</v>
      </c>
      <c r="C485" s="16">
        <v>8.8260497000856905E-2</v>
      </c>
      <c r="D485" s="16">
        <v>9.1644204851751995E-2</v>
      </c>
      <c r="E485" s="16">
        <v>0</v>
      </c>
      <c r="F485" s="16"/>
      <c r="G485" s="16">
        <v>3.5087719298245598E-2</v>
      </c>
      <c r="H485" s="16">
        <v>0.11264822134387401</v>
      </c>
      <c r="I485" s="16">
        <v>6.1176470588235297E-2</v>
      </c>
      <c r="J485" s="16">
        <v>0.100558659217877</v>
      </c>
      <c r="K485" s="16"/>
      <c r="L485" s="16">
        <v>9.1304347826086998E-2</v>
      </c>
      <c r="M485" s="16">
        <v>5.9880239520958098E-2</v>
      </c>
      <c r="N485" s="16">
        <v>7.2727272727272696E-2</v>
      </c>
      <c r="O485" s="16">
        <v>0.11143695014662799</v>
      </c>
      <c r="P485" s="16">
        <v>8.1504702194357403E-2</v>
      </c>
      <c r="Q485" s="16"/>
      <c r="R485" s="16">
        <v>9.29054054054054E-2</v>
      </c>
      <c r="S485" s="16">
        <v>0.100917431192661</v>
      </c>
      <c r="T485" s="16">
        <v>6.9164265129683003E-2</v>
      </c>
      <c r="U485" s="16">
        <v>0.104651162790698</v>
      </c>
      <c r="V485" s="16"/>
      <c r="W485" s="16">
        <v>0.109567901234568</v>
      </c>
      <c r="X485" s="16">
        <v>5.6478405315614599E-2</v>
      </c>
      <c r="Y485" s="16">
        <v>0.102564102564103</v>
      </c>
      <c r="Z485" s="16"/>
      <c r="AA485" s="16">
        <v>9.0349075975359294E-2</v>
      </c>
      <c r="AB485" s="16">
        <v>9.0909090909090898E-2</v>
      </c>
      <c r="AC485" s="16">
        <v>7.4712643678160898E-2</v>
      </c>
      <c r="AD485" s="16">
        <v>9.03954802259887E-2</v>
      </c>
    </row>
    <row r="486" spans="2:30" x14ac:dyDescent="0.35">
      <c r="B486" t="s">
        <v>351</v>
      </c>
      <c r="C486" s="16">
        <v>7.5407026563838894E-2</v>
      </c>
      <c r="D486" s="16">
        <v>7.8167115902965004E-2</v>
      </c>
      <c r="E486" s="16">
        <v>7.69230769230769E-2</v>
      </c>
      <c r="F486" s="16"/>
      <c r="G486" s="16">
        <v>0.140350877192982</v>
      </c>
      <c r="H486" s="16">
        <v>6.7193675889328106E-2</v>
      </c>
      <c r="I486" s="16">
        <v>0.08</v>
      </c>
      <c r="J486" s="16">
        <v>6.7039106145251395E-2</v>
      </c>
      <c r="K486" s="16"/>
      <c r="L486" s="16">
        <v>4.7826086956521699E-2</v>
      </c>
      <c r="M486" s="16">
        <v>8.9820359281437098E-2</v>
      </c>
      <c r="N486" s="16">
        <v>6.3636363636363602E-2</v>
      </c>
      <c r="O486" s="16">
        <v>8.2111436950146596E-2</v>
      </c>
      <c r="P486" s="16">
        <v>8.4639498432601906E-2</v>
      </c>
      <c r="Q486" s="16"/>
      <c r="R486" s="16">
        <v>7.93918918918919E-2</v>
      </c>
      <c r="S486" s="16">
        <v>9.1743119266055106E-2</v>
      </c>
      <c r="T486" s="16">
        <v>6.3400576368876096E-2</v>
      </c>
      <c r="U486" s="16">
        <v>6.9767441860465101E-2</v>
      </c>
      <c r="V486" s="16"/>
      <c r="W486" s="16">
        <v>8.7962962962963007E-2</v>
      </c>
      <c r="X486" s="16">
        <v>4.9833887043189397E-2</v>
      </c>
      <c r="Y486" s="16">
        <v>7.69230769230769E-2</v>
      </c>
      <c r="Z486" s="16"/>
      <c r="AA486" s="16">
        <v>8.6242299794661206E-2</v>
      </c>
      <c r="AB486" s="16">
        <v>7.9545454545454503E-2</v>
      </c>
      <c r="AC486" s="16">
        <v>6.3218390804597693E-2</v>
      </c>
      <c r="AD486" s="16">
        <v>7.3446327683615795E-2</v>
      </c>
    </row>
    <row r="487" spans="2:30" x14ac:dyDescent="0.35">
      <c r="B487" t="s">
        <v>64</v>
      </c>
      <c r="C487" s="16">
        <v>0.15424164524421599</v>
      </c>
      <c r="D487" s="16">
        <v>0.14824797843665799</v>
      </c>
      <c r="E487" s="16">
        <v>0.15384615384615399</v>
      </c>
      <c r="F487" s="16"/>
      <c r="G487" s="16">
        <v>7.0175438596491196E-2</v>
      </c>
      <c r="H487" s="16">
        <v>0.15217391304347799</v>
      </c>
      <c r="I487" s="16">
        <v>0.17411764705882399</v>
      </c>
      <c r="J487" s="16">
        <v>0.13966480446927401</v>
      </c>
      <c r="K487" s="16"/>
      <c r="L487" s="16">
        <v>0.139130434782609</v>
      </c>
      <c r="M487" s="16">
        <v>0.13772455089820401</v>
      </c>
      <c r="N487" s="16">
        <v>0.145454545454545</v>
      </c>
      <c r="O487" s="16">
        <v>0.164222873900293</v>
      </c>
      <c r="P487" s="16">
        <v>0.166144200626959</v>
      </c>
      <c r="Q487" s="16"/>
      <c r="R487" s="16">
        <v>0.18243243243243201</v>
      </c>
      <c r="S487" s="16">
        <v>8.2568807339449504E-2</v>
      </c>
      <c r="T487" s="16">
        <v>0.135446685878963</v>
      </c>
      <c r="U487" s="16">
        <v>9.3023255813953501E-2</v>
      </c>
      <c r="V487" s="16"/>
      <c r="W487" s="16">
        <v>0.141975308641975</v>
      </c>
      <c r="X487" s="16">
        <v>0.136212624584718</v>
      </c>
      <c r="Y487" s="16">
        <v>0.17948717948717899</v>
      </c>
      <c r="Z487" s="16"/>
      <c r="AA487" s="16">
        <v>0.13347022587269</v>
      </c>
      <c r="AB487" s="16">
        <v>0.170454545454545</v>
      </c>
      <c r="AC487" s="16">
        <v>0.15517241379310301</v>
      </c>
      <c r="AD487" s="16">
        <v>0.152542372881356</v>
      </c>
    </row>
    <row r="488" spans="2:30" x14ac:dyDescent="0.35">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row>
    <row r="489" spans="2:30" x14ac:dyDescent="0.35">
      <c r="B489" s="6" t="s">
        <v>355</v>
      </c>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row>
    <row r="490" spans="2:30" x14ac:dyDescent="0.35">
      <c r="B490" s="23" t="s">
        <v>67</v>
      </c>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row>
    <row r="491" spans="2:30" x14ac:dyDescent="0.35">
      <c r="B491" t="s">
        <v>348</v>
      </c>
      <c r="C491" s="16">
        <v>0.56041131105398501</v>
      </c>
      <c r="D491" s="16">
        <v>0.560646900269542</v>
      </c>
      <c r="E491" s="16">
        <v>0.69230769230769196</v>
      </c>
      <c r="F491" s="16"/>
      <c r="G491" s="16">
        <v>0.56140350877193002</v>
      </c>
      <c r="H491" s="16">
        <v>0.57312252964426902</v>
      </c>
      <c r="I491" s="16">
        <v>0.54117647058823504</v>
      </c>
      <c r="J491" s="16">
        <v>0.56983240223463705</v>
      </c>
      <c r="K491" s="16"/>
      <c r="L491" s="16">
        <v>0.61739130434782596</v>
      </c>
      <c r="M491" s="16">
        <v>0.60479041916167697</v>
      </c>
      <c r="N491" s="16">
        <v>0.55454545454545501</v>
      </c>
      <c r="O491" s="16">
        <v>0.53665689149560103</v>
      </c>
      <c r="P491" s="16">
        <v>0.52351097178683403</v>
      </c>
      <c r="Q491" s="16"/>
      <c r="R491" s="16">
        <v>0.54898648648648696</v>
      </c>
      <c r="S491" s="16">
        <v>0.52293577981651396</v>
      </c>
      <c r="T491" s="16">
        <v>0.56772334293948101</v>
      </c>
      <c r="U491" s="16">
        <v>0.65116279069767402</v>
      </c>
      <c r="V491" s="16"/>
      <c r="W491" s="16">
        <v>0.53395061728395099</v>
      </c>
      <c r="X491" s="16">
        <v>0.65116279069767402</v>
      </c>
      <c r="Y491" s="16">
        <v>0.512820512820513</v>
      </c>
      <c r="Z491" s="16"/>
      <c r="AA491" s="16">
        <v>0.55236139630390102</v>
      </c>
      <c r="AB491" s="16">
        <v>0.55681818181818199</v>
      </c>
      <c r="AC491" s="16">
        <v>0.59770114942528696</v>
      </c>
      <c r="AD491" s="16">
        <v>0.581920903954802</v>
      </c>
    </row>
    <row r="492" spans="2:30" x14ac:dyDescent="0.35">
      <c r="B492" t="s">
        <v>349</v>
      </c>
      <c r="C492" s="16">
        <v>0.15681233933162</v>
      </c>
      <c r="D492" s="16">
        <v>0.15813117699910201</v>
      </c>
      <c r="E492" s="16">
        <v>0.15384615384615399</v>
      </c>
      <c r="F492" s="16"/>
      <c r="G492" s="16">
        <v>0.157894736842105</v>
      </c>
      <c r="H492" s="16">
        <v>0.15019762845849799</v>
      </c>
      <c r="I492" s="16">
        <v>0.155294117647059</v>
      </c>
      <c r="J492" s="16">
        <v>0.17877094972067001</v>
      </c>
      <c r="K492" s="16"/>
      <c r="L492" s="16">
        <v>0.139130434782609</v>
      </c>
      <c r="M492" s="16">
        <v>0.209580838323353</v>
      </c>
      <c r="N492" s="16">
        <v>0.17272727272727301</v>
      </c>
      <c r="O492" s="16">
        <v>0.15249266862170099</v>
      </c>
      <c r="P492" s="16">
        <v>0.14106583072100301</v>
      </c>
      <c r="Q492" s="16"/>
      <c r="R492" s="16">
        <v>0.12837837837837801</v>
      </c>
      <c r="S492" s="16">
        <v>0.21100917431192701</v>
      </c>
      <c r="T492" s="16">
        <v>0.198847262247839</v>
      </c>
      <c r="U492" s="16">
        <v>0.13953488372093001</v>
      </c>
      <c r="V492" s="16"/>
      <c r="W492" s="16">
        <v>0.15277777777777801</v>
      </c>
      <c r="X492" s="16">
        <v>0.149501661129568</v>
      </c>
      <c r="Y492" s="16">
        <v>0.243589743589744</v>
      </c>
      <c r="Z492" s="16"/>
      <c r="AA492" s="16">
        <v>0.16427104722792599</v>
      </c>
      <c r="AB492" s="16">
        <v>0.16287878787878801</v>
      </c>
      <c r="AC492" s="16">
        <v>0.160919540229885</v>
      </c>
      <c r="AD492" s="16">
        <v>0.129943502824859</v>
      </c>
    </row>
    <row r="493" spans="2:30" x14ac:dyDescent="0.35">
      <c r="B493" t="s">
        <v>350</v>
      </c>
      <c r="C493" s="16">
        <v>6.7694944301628104E-2</v>
      </c>
      <c r="D493" s="16">
        <v>6.7385444743935305E-2</v>
      </c>
      <c r="E493" s="16">
        <v>0</v>
      </c>
      <c r="F493" s="16"/>
      <c r="G493" s="16">
        <v>8.7719298245614002E-2</v>
      </c>
      <c r="H493" s="16">
        <v>7.9051383399209502E-2</v>
      </c>
      <c r="I493" s="16">
        <v>6.3529411764705904E-2</v>
      </c>
      <c r="J493" s="16">
        <v>3.91061452513966E-2</v>
      </c>
      <c r="K493" s="16"/>
      <c r="L493" s="16">
        <v>8.2608695652173894E-2</v>
      </c>
      <c r="M493" s="16">
        <v>4.1916167664670698E-2</v>
      </c>
      <c r="N493" s="16">
        <v>4.5454545454545497E-2</v>
      </c>
      <c r="O493" s="16">
        <v>8.2111436950146596E-2</v>
      </c>
      <c r="P493" s="16">
        <v>6.2695924764890304E-2</v>
      </c>
      <c r="Q493" s="16"/>
      <c r="R493" s="16">
        <v>8.1081081081081099E-2</v>
      </c>
      <c r="S493" s="16">
        <v>9.1743119266055106E-2</v>
      </c>
      <c r="T493" s="16">
        <v>4.3227665706051903E-2</v>
      </c>
      <c r="U493" s="16">
        <v>4.6511627906976702E-2</v>
      </c>
      <c r="V493" s="16"/>
      <c r="W493" s="16">
        <v>8.7962962962963007E-2</v>
      </c>
      <c r="X493" s="16">
        <v>3.9867109634551499E-2</v>
      </c>
      <c r="Y493" s="16">
        <v>2.5641025641025599E-2</v>
      </c>
      <c r="Z493" s="16"/>
      <c r="AA493" s="16">
        <v>7.5975359342915799E-2</v>
      </c>
      <c r="AB493" s="16">
        <v>7.5757575757575801E-2</v>
      </c>
      <c r="AC493" s="16">
        <v>3.4482758620689703E-2</v>
      </c>
      <c r="AD493" s="16">
        <v>6.21468926553672E-2</v>
      </c>
    </row>
    <row r="494" spans="2:30" x14ac:dyDescent="0.35">
      <c r="B494" t="s">
        <v>351</v>
      </c>
      <c r="C494" s="16">
        <v>6.2553556126820897E-2</v>
      </c>
      <c r="D494" s="16">
        <v>6.4690026954177901E-2</v>
      </c>
      <c r="E494" s="16">
        <v>0</v>
      </c>
      <c r="F494" s="16"/>
      <c r="G494" s="16">
        <v>7.0175438596491196E-2</v>
      </c>
      <c r="H494" s="16">
        <v>5.33596837944664E-2</v>
      </c>
      <c r="I494" s="16">
        <v>7.5294117647058803E-2</v>
      </c>
      <c r="J494" s="16">
        <v>5.5865921787709501E-2</v>
      </c>
      <c r="K494" s="16"/>
      <c r="L494" s="16">
        <v>1.7391304347826101E-2</v>
      </c>
      <c r="M494" s="16">
        <v>4.7904191616766498E-2</v>
      </c>
      <c r="N494" s="16">
        <v>0.1</v>
      </c>
      <c r="O494" s="16">
        <v>8.2111436950146596E-2</v>
      </c>
      <c r="P494" s="16">
        <v>6.8965517241379296E-2</v>
      </c>
      <c r="Q494" s="16"/>
      <c r="R494" s="16">
        <v>7.60135135135135E-2</v>
      </c>
      <c r="S494" s="16">
        <v>3.6697247706422E-2</v>
      </c>
      <c r="T494" s="16">
        <v>4.6109510086455301E-2</v>
      </c>
      <c r="U494" s="16">
        <v>6.9767441860465101E-2</v>
      </c>
      <c r="V494" s="16"/>
      <c r="W494" s="16">
        <v>6.4814814814814797E-2</v>
      </c>
      <c r="X494" s="16">
        <v>2.9900332225913599E-2</v>
      </c>
      <c r="Y494" s="16">
        <v>0.102564102564103</v>
      </c>
      <c r="Z494" s="16"/>
      <c r="AA494" s="16">
        <v>6.3655030800821397E-2</v>
      </c>
      <c r="AB494" s="16">
        <v>4.5454545454545497E-2</v>
      </c>
      <c r="AC494" s="16">
        <v>5.1724137931034503E-2</v>
      </c>
      <c r="AD494" s="16">
        <v>7.9096045197740106E-2</v>
      </c>
    </row>
    <row r="495" spans="2:30" x14ac:dyDescent="0.35">
      <c r="B495" t="s">
        <v>64</v>
      </c>
      <c r="C495" s="16">
        <v>0.152527849185947</v>
      </c>
      <c r="D495" s="16">
        <v>0.149146451033243</v>
      </c>
      <c r="E495" s="16">
        <v>0.15384615384615399</v>
      </c>
      <c r="F495" s="16"/>
      <c r="G495" s="16">
        <v>0.12280701754386</v>
      </c>
      <c r="H495" s="16">
        <v>0.14426877470355701</v>
      </c>
      <c r="I495" s="16">
        <v>0.16470588235294101</v>
      </c>
      <c r="J495" s="16">
        <v>0.15642458100558701</v>
      </c>
      <c r="K495" s="16"/>
      <c r="L495" s="16">
        <v>0.143478260869565</v>
      </c>
      <c r="M495" s="16">
        <v>9.5808383233532898E-2</v>
      </c>
      <c r="N495" s="16">
        <v>0.12727272727272701</v>
      </c>
      <c r="O495" s="16">
        <v>0.14662756598240501</v>
      </c>
      <c r="P495" s="16">
        <v>0.20376175548589301</v>
      </c>
      <c r="Q495" s="16"/>
      <c r="R495" s="16">
        <v>0.16554054054054099</v>
      </c>
      <c r="S495" s="16">
        <v>0.13761467889908299</v>
      </c>
      <c r="T495" s="16">
        <v>0.144092219020173</v>
      </c>
      <c r="U495" s="16">
        <v>9.3023255813953501E-2</v>
      </c>
      <c r="V495" s="16"/>
      <c r="W495" s="16">
        <v>0.16049382716049401</v>
      </c>
      <c r="X495" s="16">
        <v>0.12956810631229199</v>
      </c>
      <c r="Y495" s="16">
        <v>0.115384615384615</v>
      </c>
      <c r="Z495" s="16"/>
      <c r="AA495" s="16">
        <v>0.14373716632443501</v>
      </c>
      <c r="AB495" s="16">
        <v>0.15909090909090901</v>
      </c>
      <c r="AC495" s="16">
        <v>0.15517241379310301</v>
      </c>
      <c r="AD495" s="16">
        <v>0.14689265536723201</v>
      </c>
    </row>
    <row r="496" spans="2:30" x14ac:dyDescent="0.35">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row>
    <row r="497" spans="2:30" x14ac:dyDescent="0.35">
      <c r="B497" s="6" t="s">
        <v>356</v>
      </c>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row>
    <row r="498" spans="2:30" x14ac:dyDescent="0.35">
      <c r="B498" s="23" t="s">
        <v>67</v>
      </c>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row>
    <row r="499" spans="2:30" x14ac:dyDescent="0.35">
      <c r="B499" t="s">
        <v>348</v>
      </c>
      <c r="C499" s="16">
        <v>0.52572898799313905</v>
      </c>
      <c r="D499" s="16">
        <v>0.52338129496402896</v>
      </c>
      <c r="E499" s="16">
        <v>0.53846153846153799</v>
      </c>
      <c r="F499" s="16"/>
      <c r="G499" s="16">
        <v>0.66666666666666696</v>
      </c>
      <c r="H499" s="16">
        <v>0.53162055335968394</v>
      </c>
      <c r="I499" s="16">
        <v>0.50943396226415105</v>
      </c>
      <c r="J499" s="16">
        <v>0.50279329608938494</v>
      </c>
      <c r="K499" s="16"/>
      <c r="L499" s="16">
        <v>0.56086956521739095</v>
      </c>
      <c r="M499" s="16">
        <v>0.55089820359281405</v>
      </c>
      <c r="N499" s="16">
        <v>0.49090909090909102</v>
      </c>
      <c r="O499" s="16">
        <v>0.49853372434017601</v>
      </c>
      <c r="P499" s="16">
        <v>0.52830188679245305</v>
      </c>
      <c r="Q499" s="16"/>
      <c r="R499" s="16">
        <v>0.516891891891892</v>
      </c>
      <c r="S499" s="16">
        <v>0.53703703703703698</v>
      </c>
      <c r="T499" s="16">
        <v>0.52449567723342905</v>
      </c>
      <c r="U499" s="16">
        <v>0.61627906976744196</v>
      </c>
      <c r="V499" s="16"/>
      <c r="W499" s="16">
        <v>0.50617283950617298</v>
      </c>
      <c r="X499" s="16">
        <v>0.57999999999999996</v>
      </c>
      <c r="Y499" s="16">
        <v>0.512820512820513</v>
      </c>
      <c r="Z499" s="16"/>
      <c r="AA499" s="16">
        <v>0.54825462012320303</v>
      </c>
      <c r="AB499" s="16">
        <v>0.47908745247148299</v>
      </c>
      <c r="AC499" s="16">
        <v>0.54022988505747105</v>
      </c>
      <c r="AD499" s="16">
        <v>0.54237288135593198</v>
      </c>
    </row>
    <row r="500" spans="2:30" x14ac:dyDescent="0.35">
      <c r="B500" t="s">
        <v>349</v>
      </c>
      <c r="C500" s="16">
        <v>0.15265866209262399</v>
      </c>
      <c r="D500" s="16">
        <v>0.156474820143885</v>
      </c>
      <c r="E500" s="16">
        <v>0.15384615384615399</v>
      </c>
      <c r="F500" s="16"/>
      <c r="G500" s="16">
        <v>8.7719298245614002E-2</v>
      </c>
      <c r="H500" s="16">
        <v>0.15019762845849799</v>
      </c>
      <c r="I500" s="16">
        <v>0.165094339622642</v>
      </c>
      <c r="J500" s="16">
        <v>0.15083798882681601</v>
      </c>
      <c r="K500" s="16"/>
      <c r="L500" s="16">
        <v>0.178260869565217</v>
      </c>
      <c r="M500" s="16">
        <v>0.16167664670658699</v>
      </c>
      <c r="N500" s="16">
        <v>0.190909090909091</v>
      </c>
      <c r="O500" s="16">
        <v>0.134897360703812</v>
      </c>
      <c r="P500" s="16">
        <v>0.13522012578616399</v>
      </c>
      <c r="Q500" s="16"/>
      <c r="R500" s="16">
        <v>0.13006756756756799</v>
      </c>
      <c r="S500" s="16">
        <v>0.21296296296296299</v>
      </c>
      <c r="T500" s="16">
        <v>0.172910662824208</v>
      </c>
      <c r="U500" s="16">
        <v>0.15116279069767399</v>
      </c>
      <c r="V500" s="16"/>
      <c r="W500" s="16">
        <v>0.15432098765432101</v>
      </c>
      <c r="X500" s="16">
        <v>0.163333333333333</v>
      </c>
      <c r="Y500" s="16">
        <v>0.15384615384615399</v>
      </c>
      <c r="Z500" s="16"/>
      <c r="AA500" s="16">
        <v>0.16427104722792599</v>
      </c>
      <c r="AB500" s="16">
        <v>0.133079847908745</v>
      </c>
      <c r="AC500" s="16">
        <v>0.195402298850575</v>
      </c>
      <c r="AD500" s="16">
        <v>0.11864406779661001</v>
      </c>
    </row>
    <row r="501" spans="2:30" x14ac:dyDescent="0.35">
      <c r="B501" t="s">
        <v>350</v>
      </c>
      <c r="C501" s="16">
        <v>9.4339622641509399E-2</v>
      </c>
      <c r="D501" s="16">
        <v>9.5323741007194193E-2</v>
      </c>
      <c r="E501" s="16">
        <v>7.69230769230769E-2</v>
      </c>
      <c r="F501" s="16"/>
      <c r="G501" s="16">
        <v>3.5087719298245598E-2</v>
      </c>
      <c r="H501" s="16">
        <v>0.106719367588933</v>
      </c>
      <c r="I501" s="16">
        <v>9.6698113207547204E-2</v>
      </c>
      <c r="J501" s="16">
        <v>7.2625698324022395E-2</v>
      </c>
      <c r="K501" s="16"/>
      <c r="L501" s="16">
        <v>9.1304347826086998E-2</v>
      </c>
      <c r="M501" s="16">
        <v>8.9820359281437098E-2</v>
      </c>
      <c r="N501" s="16">
        <v>7.2727272727272696E-2</v>
      </c>
      <c r="O501" s="16">
        <v>0.11143695014662799</v>
      </c>
      <c r="P501" s="16">
        <v>8.8050314465408799E-2</v>
      </c>
      <c r="Q501" s="16"/>
      <c r="R501" s="16">
        <v>0.103040540540541</v>
      </c>
      <c r="S501" s="16">
        <v>7.4074074074074098E-2</v>
      </c>
      <c r="T501" s="16">
        <v>9.7982708933717605E-2</v>
      </c>
      <c r="U501" s="16">
        <v>4.6511627906976702E-2</v>
      </c>
      <c r="V501" s="16"/>
      <c r="W501" s="16">
        <v>9.8765432098765399E-2</v>
      </c>
      <c r="X501" s="16">
        <v>8.3333333333333301E-2</v>
      </c>
      <c r="Y501" s="16">
        <v>0.141025641025641</v>
      </c>
      <c r="Z501" s="16"/>
      <c r="AA501" s="16">
        <v>8.41889117043121E-2</v>
      </c>
      <c r="AB501" s="16">
        <v>0.12547528517110301</v>
      </c>
      <c r="AC501" s="16">
        <v>6.8965517241379296E-2</v>
      </c>
      <c r="AD501" s="16">
        <v>0.10734463276836199</v>
      </c>
    </row>
    <row r="502" spans="2:30" x14ac:dyDescent="0.35">
      <c r="B502" t="s">
        <v>351</v>
      </c>
      <c r="C502" s="16">
        <v>6.7753001715265895E-2</v>
      </c>
      <c r="D502" s="16">
        <v>6.83453237410072E-2</v>
      </c>
      <c r="E502" s="16">
        <v>0</v>
      </c>
      <c r="F502" s="16"/>
      <c r="G502" s="16">
        <v>0.140350877192982</v>
      </c>
      <c r="H502" s="16">
        <v>6.9169960474308304E-2</v>
      </c>
      <c r="I502" s="16">
        <v>5.8962264150943397E-2</v>
      </c>
      <c r="J502" s="16">
        <v>6.1452513966480403E-2</v>
      </c>
      <c r="K502" s="16"/>
      <c r="L502" s="16">
        <v>5.21739130434783E-2</v>
      </c>
      <c r="M502" s="16">
        <v>5.9880239520958098E-2</v>
      </c>
      <c r="N502" s="16">
        <v>0.109090909090909</v>
      </c>
      <c r="O502" s="16">
        <v>7.9178885630498505E-2</v>
      </c>
      <c r="P502" s="16">
        <v>5.6603773584905703E-2</v>
      </c>
      <c r="Q502" s="16"/>
      <c r="R502" s="16">
        <v>6.9256756756756799E-2</v>
      </c>
      <c r="S502" s="16">
        <v>5.5555555555555601E-2</v>
      </c>
      <c r="T502" s="16">
        <v>6.0518731988472602E-2</v>
      </c>
      <c r="U502" s="16">
        <v>8.1395348837209294E-2</v>
      </c>
      <c r="V502" s="16"/>
      <c r="W502" s="16">
        <v>8.0246913580246895E-2</v>
      </c>
      <c r="X502" s="16">
        <v>3.6666666666666702E-2</v>
      </c>
      <c r="Y502" s="16">
        <v>8.9743589743589702E-2</v>
      </c>
      <c r="Z502" s="16"/>
      <c r="AA502" s="16">
        <v>6.7761806981519498E-2</v>
      </c>
      <c r="AB502" s="16">
        <v>6.84410646387833E-2</v>
      </c>
      <c r="AC502" s="16">
        <v>4.0229885057471299E-2</v>
      </c>
      <c r="AD502" s="16">
        <v>6.7796610169491497E-2</v>
      </c>
    </row>
    <row r="503" spans="2:30" x14ac:dyDescent="0.35">
      <c r="B503" t="s">
        <v>64</v>
      </c>
      <c r="C503" s="16">
        <v>0.159519725557461</v>
      </c>
      <c r="D503" s="16">
        <v>0.156474820143885</v>
      </c>
      <c r="E503" s="16">
        <v>0.230769230769231</v>
      </c>
      <c r="F503" s="16"/>
      <c r="G503" s="16">
        <v>7.0175438596491196E-2</v>
      </c>
      <c r="H503" s="16">
        <v>0.142292490118577</v>
      </c>
      <c r="I503" s="16">
        <v>0.169811320754717</v>
      </c>
      <c r="J503" s="16">
        <v>0.212290502793296</v>
      </c>
      <c r="K503" s="16"/>
      <c r="L503" s="16">
        <v>0.11739130434782601</v>
      </c>
      <c r="M503" s="16">
        <v>0.13772455089820401</v>
      </c>
      <c r="N503" s="16">
        <v>0.13636363636363599</v>
      </c>
      <c r="O503" s="16">
        <v>0.175953079178886</v>
      </c>
      <c r="P503" s="16">
        <v>0.191823899371069</v>
      </c>
      <c r="Q503" s="16"/>
      <c r="R503" s="16">
        <v>0.18074324324324301</v>
      </c>
      <c r="S503" s="16">
        <v>0.12037037037037</v>
      </c>
      <c r="T503" s="16">
        <v>0.144092219020173</v>
      </c>
      <c r="U503" s="16">
        <v>0.104651162790698</v>
      </c>
      <c r="V503" s="16"/>
      <c r="W503" s="16">
        <v>0.16049382716049401</v>
      </c>
      <c r="X503" s="16">
        <v>0.13666666666666699</v>
      </c>
      <c r="Y503" s="16">
        <v>0.102564102564103</v>
      </c>
      <c r="Z503" s="16"/>
      <c r="AA503" s="16">
        <v>0.135523613963039</v>
      </c>
      <c r="AB503" s="16">
        <v>0.19391634980988601</v>
      </c>
      <c r="AC503" s="16">
        <v>0.15517241379310301</v>
      </c>
      <c r="AD503" s="16">
        <v>0.16384180790960501</v>
      </c>
    </row>
    <row r="504" spans="2:30" x14ac:dyDescent="0.35">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row>
    <row r="505" spans="2:30" x14ac:dyDescent="0.35">
      <c r="B505" s="6" t="s">
        <v>358</v>
      </c>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row>
    <row r="506" spans="2:30" x14ac:dyDescent="0.35">
      <c r="B506" s="23" t="s">
        <v>67</v>
      </c>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row>
    <row r="507" spans="2:30" x14ac:dyDescent="0.35">
      <c r="B507" t="s">
        <v>348</v>
      </c>
      <c r="C507" s="16">
        <v>0.51328191945158497</v>
      </c>
      <c r="D507" s="16">
        <v>0.51392632524708004</v>
      </c>
      <c r="E507" s="16">
        <v>0.53846153846153799</v>
      </c>
      <c r="F507" s="16"/>
      <c r="G507" s="16">
        <v>0.54385964912280704</v>
      </c>
      <c r="H507" s="16">
        <v>0.52569169960474305</v>
      </c>
      <c r="I507" s="16">
        <v>0.48235294117647098</v>
      </c>
      <c r="J507" s="16">
        <v>0.54189944134078205</v>
      </c>
      <c r="K507" s="16"/>
      <c r="L507" s="16">
        <v>0.55217391304347796</v>
      </c>
      <c r="M507" s="16">
        <v>0.47305389221556898</v>
      </c>
      <c r="N507" s="16">
        <v>0.53636363636363604</v>
      </c>
      <c r="O507" s="16">
        <v>0.53958944281524901</v>
      </c>
      <c r="P507" s="16">
        <v>0.47021943573667702</v>
      </c>
      <c r="Q507" s="16"/>
      <c r="R507" s="16">
        <v>0.50506756756756799</v>
      </c>
      <c r="S507" s="16">
        <v>0.56880733944954098</v>
      </c>
      <c r="T507" s="16">
        <v>0.51008645533141195</v>
      </c>
      <c r="U507" s="16">
        <v>0.54651162790697705</v>
      </c>
      <c r="V507" s="16"/>
      <c r="W507" s="16">
        <v>0.50308641975308599</v>
      </c>
      <c r="X507" s="16">
        <v>0.57142857142857095</v>
      </c>
      <c r="Y507" s="16">
        <v>0.43589743589743601</v>
      </c>
      <c r="Z507" s="16"/>
      <c r="AA507" s="16">
        <v>0.54414784394250504</v>
      </c>
      <c r="AB507" s="16">
        <v>0.48863636363636398</v>
      </c>
      <c r="AC507" s="16">
        <v>0.51149425287356298</v>
      </c>
      <c r="AD507" s="16">
        <v>0.49152542372881403</v>
      </c>
    </row>
    <row r="508" spans="2:30" x14ac:dyDescent="0.35">
      <c r="B508" t="s">
        <v>349</v>
      </c>
      <c r="C508" s="16">
        <v>0.152527849185947</v>
      </c>
      <c r="D508" s="16">
        <v>0.15363881401617299</v>
      </c>
      <c r="E508" s="16">
        <v>0.15384615384615399</v>
      </c>
      <c r="F508" s="16"/>
      <c r="G508" s="16">
        <v>0.105263157894737</v>
      </c>
      <c r="H508" s="16">
        <v>0.15019762845849799</v>
      </c>
      <c r="I508" s="16">
        <v>0.16470588235294101</v>
      </c>
      <c r="J508" s="16">
        <v>0.14525139664804501</v>
      </c>
      <c r="K508" s="16"/>
      <c r="L508" s="16">
        <v>0.16956521739130401</v>
      </c>
      <c r="M508" s="16">
        <v>0.16167664670658699</v>
      </c>
      <c r="N508" s="16">
        <v>0.15454545454545501</v>
      </c>
      <c r="O508" s="16">
        <v>0.13782991202346001</v>
      </c>
      <c r="P508" s="16">
        <v>0.15047021943573699</v>
      </c>
      <c r="Q508" s="16"/>
      <c r="R508" s="16">
        <v>0.13175675675675699</v>
      </c>
      <c r="S508" s="16">
        <v>0.17431192660550501</v>
      </c>
      <c r="T508" s="16">
        <v>0.172910662824208</v>
      </c>
      <c r="U508" s="16">
        <v>0.162790697674419</v>
      </c>
      <c r="V508" s="16"/>
      <c r="W508" s="16">
        <v>0.155864197530864</v>
      </c>
      <c r="X508" s="16">
        <v>0.15614617940199299</v>
      </c>
      <c r="Y508" s="16">
        <v>0.16666666666666699</v>
      </c>
      <c r="Z508" s="16"/>
      <c r="AA508" s="16">
        <v>0.13963039014373699</v>
      </c>
      <c r="AB508" s="16">
        <v>0.14393939393939401</v>
      </c>
      <c r="AC508" s="16">
        <v>0.18965517241379301</v>
      </c>
      <c r="AD508" s="16">
        <v>0.18079096045197701</v>
      </c>
    </row>
    <row r="509" spans="2:30" x14ac:dyDescent="0.35">
      <c r="B509" t="s">
        <v>350</v>
      </c>
      <c r="C509" s="16">
        <v>9.7686375321336796E-2</v>
      </c>
      <c r="D509" s="16">
        <v>9.8831985624438498E-2</v>
      </c>
      <c r="E509" s="16">
        <v>7.69230769230769E-2</v>
      </c>
      <c r="F509" s="16"/>
      <c r="G509" s="16">
        <v>0.12280701754386</v>
      </c>
      <c r="H509" s="16">
        <v>0.110671936758893</v>
      </c>
      <c r="I509" s="16">
        <v>0.08</v>
      </c>
      <c r="J509" s="16">
        <v>9.4972067039106101E-2</v>
      </c>
      <c r="K509" s="16"/>
      <c r="L509" s="16">
        <v>0.104347826086957</v>
      </c>
      <c r="M509" s="16">
        <v>9.5808383233532898E-2</v>
      </c>
      <c r="N509" s="16">
        <v>0.118181818181818</v>
      </c>
      <c r="O509" s="16">
        <v>9.9706744868035199E-2</v>
      </c>
      <c r="P509" s="16">
        <v>8.4639498432601906E-2</v>
      </c>
      <c r="Q509" s="16"/>
      <c r="R509" s="16">
        <v>0.10472972972973001</v>
      </c>
      <c r="S509" s="16">
        <v>7.3394495412843999E-2</v>
      </c>
      <c r="T509" s="16">
        <v>8.9337175792507204E-2</v>
      </c>
      <c r="U509" s="16">
        <v>0.104651162790698</v>
      </c>
      <c r="V509" s="16"/>
      <c r="W509" s="16">
        <v>0.104938271604938</v>
      </c>
      <c r="X509" s="16">
        <v>9.3023255813953501E-2</v>
      </c>
      <c r="Y509" s="16">
        <v>0.141025641025641</v>
      </c>
      <c r="Z509" s="16"/>
      <c r="AA509" s="16">
        <v>9.4455852156057493E-2</v>
      </c>
      <c r="AB509" s="16">
        <v>9.0909090909090898E-2</v>
      </c>
      <c r="AC509" s="16">
        <v>7.4712643678160898E-2</v>
      </c>
      <c r="AD509" s="16">
        <v>0.13559322033898299</v>
      </c>
    </row>
    <row r="510" spans="2:30" x14ac:dyDescent="0.35">
      <c r="B510" t="s">
        <v>351</v>
      </c>
      <c r="C510" s="16">
        <v>8.5689802913453295E-2</v>
      </c>
      <c r="D510" s="16">
        <v>8.7151841868822993E-2</v>
      </c>
      <c r="E510" s="16">
        <v>7.69230769230769E-2</v>
      </c>
      <c r="F510" s="16"/>
      <c r="G510" s="16">
        <v>0.12280701754386</v>
      </c>
      <c r="H510" s="16">
        <v>7.9051383399209502E-2</v>
      </c>
      <c r="I510" s="16">
        <v>8.9411764705882399E-2</v>
      </c>
      <c r="J510" s="16">
        <v>8.3798882681564199E-2</v>
      </c>
      <c r="K510" s="16"/>
      <c r="L510" s="16">
        <v>6.08695652173913E-2</v>
      </c>
      <c r="M510" s="16">
        <v>0.125748502994012</v>
      </c>
      <c r="N510" s="16">
        <v>6.3636363636363602E-2</v>
      </c>
      <c r="O510" s="16">
        <v>8.2111436950146596E-2</v>
      </c>
      <c r="P510" s="16">
        <v>9.40438871473354E-2</v>
      </c>
      <c r="Q510" s="16"/>
      <c r="R510" s="16">
        <v>8.1081081081081099E-2</v>
      </c>
      <c r="S510" s="16">
        <v>9.1743119266055106E-2</v>
      </c>
      <c r="T510" s="16">
        <v>9.5100864553314096E-2</v>
      </c>
      <c r="U510" s="16">
        <v>8.1395348837209294E-2</v>
      </c>
      <c r="V510" s="16"/>
      <c r="W510" s="16">
        <v>9.8765432098765399E-2</v>
      </c>
      <c r="X510" s="16">
        <v>4.9833887043189397E-2</v>
      </c>
      <c r="Y510" s="16">
        <v>0.115384615384615</v>
      </c>
      <c r="Z510" s="16"/>
      <c r="AA510" s="16">
        <v>8.41889117043121E-2</v>
      </c>
      <c r="AB510" s="16">
        <v>9.8484848484848495E-2</v>
      </c>
      <c r="AC510" s="16">
        <v>9.1954022988505704E-2</v>
      </c>
      <c r="AD510" s="16">
        <v>3.9548022598870101E-2</v>
      </c>
    </row>
    <row r="511" spans="2:30" x14ac:dyDescent="0.35">
      <c r="B511" t="s">
        <v>64</v>
      </c>
      <c r="C511" s="16">
        <v>0.15081405312767801</v>
      </c>
      <c r="D511" s="16">
        <v>0.14645103324348599</v>
      </c>
      <c r="E511" s="16">
        <v>0.15384615384615399</v>
      </c>
      <c r="F511" s="16"/>
      <c r="G511" s="16">
        <v>0.105263157894737</v>
      </c>
      <c r="H511" s="16">
        <v>0.13438735177865599</v>
      </c>
      <c r="I511" s="16">
        <v>0.183529411764706</v>
      </c>
      <c r="J511" s="16">
        <v>0.13407821229050301</v>
      </c>
      <c r="K511" s="16"/>
      <c r="L511" s="16">
        <v>0.11304347826087</v>
      </c>
      <c r="M511" s="16">
        <v>0.14371257485029901</v>
      </c>
      <c r="N511" s="16">
        <v>0.12727272727272701</v>
      </c>
      <c r="O511" s="16">
        <v>0.14076246334310899</v>
      </c>
      <c r="P511" s="16">
        <v>0.20062695924764901</v>
      </c>
      <c r="Q511" s="16"/>
      <c r="R511" s="16">
        <v>0.177364864864865</v>
      </c>
      <c r="S511" s="16">
        <v>9.1743119266055106E-2</v>
      </c>
      <c r="T511" s="16">
        <v>0.13256484149855899</v>
      </c>
      <c r="U511" s="16">
        <v>0.104651162790698</v>
      </c>
      <c r="V511" s="16"/>
      <c r="W511" s="16">
        <v>0.13734567901234601</v>
      </c>
      <c r="X511" s="16">
        <v>0.12956810631229199</v>
      </c>
      <c r="Y511" s="16">
        <v>0.141025641025641</v>
      </c>
      <c r="Z511" s="16"/>
      <c r="AA511" s="16">
        <v>0.13757700205338799</v>
      </c>
      <c r="AB511" s="16">
        <v>0.17803030303030301</v>
      </c>
      <c r="AC511" s="16">
        <v>0.13218390804597699</v>
      </c>
      <c r="AD511" s="16">
        <v>0.152542372881356</v>
      </c>
    </row>
    <row r="512" spans="2:30" x14ac:dyDescent="0.35">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row>
    <row r="513" spans="2:30" x14ac:dyDescent="0.35">
      <c r="B513" s="6" t="s">
        <v>359</v>
      </c>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row>
    <row r="514" spans="2:30" x14ac:dyDescent="0.35">
      <c r="B514" s="23" t="s">
        <v>67</v>
      </c>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row>
    <row r="515" spans="2:30" x14ac:dyDescent="0.35">
      <c r="B515" t="s">
        <v>348</v>
      </c>
      <c r="C515" s="16">
        <v>0.51842330762639199</v>
      </c>
      <c r="D515" s="16">
        <v>0.51572327044025201</v>
      </c>
      <c r="E515" s="16">
        <v>0.69230769230769196</v>
      </c>
      <c r="F515" s="16"/>
      <c r="G515" s="16">
        <v>0.59649122807017496</v>
      </c>
      <c r="H515" s="16">
        <v>0.50790513833992101</v>
      </c>
      <c r="I515" s="16">
        <v>0.50588235294117601</v>
      </c>
      <c r="J515" s="16">
        <v>0.55307262569832405</v>
      </c>
      <c r="K515" s="16"/>
      <c r="L515" s="16">
        <v>0.56086956521739095</v>
      </c>
      <c r="M515" s="16">
        <v>0.53892215568862301</v>
      </c>
      <c r="N515" s="16">
        <v>0.49090909090909102</v>
      </c>
      <c r="O515" s="16">
        <v>0.50146627565982405</v>
      </c>
      <c r="P515" s="16">
        <v>0.50470219435736696</v>
      </c>
      <c r="Q515" s="16"/>
      <c r="R515" s="16">
        <v>0.52533783783783805</v>
      </c>
      <c r="S515" s="16">
        <v>0.54128440366972497</v>
      </c>
      <c r="T515" s="16">
        <v>0.51296829971181601</v>
      </c>
      <c r="U515" s="16">
        <v>0.51162790697674398</v>
      </c>
      <c r="V515" s="16"/>
      <c r="W515" s="16">
        <v>0.49074074074074098</v>
      </c>
      <c r="X515" s="16">
        <v>0.59136212624584705</v>
      </c>
      <c r="Y515" s="16">
        <v>0.46153846153846201</v>
      </c>
      <c r="Z515" s="16"/>
      <c r="AA515" s="16">
        <v>0.52361396303901397</v>
      </c>
      <c r="AB515" s="16">
        <v>0.5</v>
      </c>
      <c r="AC515" s="16">
        <v>0.52298850574712596</v>
      </c>
      <c r="AD515" s="16">
        <v>0.51977401129943501</v>
      </c>
    </row>
    <row r="516" spans="2:30" x14ac:dyDescent="0.35">
      <c r="B516" t="s">
        <v>349</v>
      </c>
      <c r="C516" s="16">
        <v>0.148243359040274</v>
      </c>
      <c r="D516" s="16">
        <v>0.147349505840072</v>
      </c>
      <c r="E516" s="16">
        <v>7.69230769230769E-2</v>
      </c>
      <c r="F516" s="16"/>
      <c r="G516" s="16">
        <v>8.7719298245614002E-2</v>
      </c>
      <c r="H516" s="16">
        <v>0.15019762845849799</v>
      </c>
      <c r="I516" s="16">
        <v>0.16235294117647101</v>
      </c>
      <c r="J516" s="16">
        <v>0.12849162011173201</v>
      </c>
      <c r="K516" s="16"/>
      <c r="L516" s="16">
        <v>0.139130434782609</v>
      </c>
      <c r="M516" s="16">
        <v>0.13772455089820401</v>
      </c>
      <c r="N516" s="16">
        <v>0.18181818181818199</v>
      </c>
      <c r="O516" s="16">
        <v>0.14662756598240501</v>
      </c>
      <c r="P516" s="16">
        <v>0.15047021943573699</v>
      </c>
      <c r="Q516" s="16"/>
      <c r="R516" s="16">
        <v>0.119932432432432</v>
      </c>
      <c r="S516" s="16">
        <v>0.18348623853210999</v>
      </c>
      <c r="T516" s="16">
        <v>0.172910662824208</v>
      </c>
      <c r="U516" s="16">
        <v>0.17441860465116299</v>
      </c>
      <c r="V516" s="16"/>
      <c r="W516" s="16">
        <v>0.15432098765432101</v>
      </c>
      <c r="X516" s="16">
        <v>0.15282392026578101</v>
      </c>
      <c r="Y516" s="16">
        <v>0.15384615384615399</v>
      </c>
      <c r="Z516" s="16"/>
      <c r="AA516" s="16">
        <v>0.15195071868583199</v>
      </c>
      <c r="AB516" s="16">
        <v>0.14393939393939401</v>
      </c>
      <c r="AC516" s="16">
        <v>0.16666666666666699</v>
      </c>
      <c r="AD516" s="16">
        <v>0.13559322033898299</v>
      </c>
    </row>
    <row r="517" spans="2:30" x14ac:dyDescent="0.35">
      <c r="B517" t="s">
        <v>350</v>
      </c>
      <c r="C517" s="16">
        <v>8.91173950299914E-2</v>
      </c>
      <c r="D517" s="16">
        <v>9.1644204851751995E-2</v>
      </c>
      <c r="E517" s="16">
        <v>0.15384615384615399</v>
      </c>
      <c r="F517" s="16"/>
      <c r="G517" s="16">
        <v>3.5087719298245598E-2</v>
      </c>
      <c r="H517" s="16">
        <v>9.6837944664031603E-2</v>
      </c>
      <c r="I517" s="16">
        <v>9.1764705882352901E-2</v>
      </c>
      <c r="J517" s="16">
        <v>7.8212290502793297E-2</v>
      </c>
      <c r="K517" s="16"/>
      <c r="L517" s="16">
        <v>0.108695652173913</v>
      </c>
      <c r="M517" s="16">
        <v>7.7844311377245498E-2</v>
      </c>
      <c r="N517" s="16">
        <v>8.1818181818181804E-2</v>
      </c>
      <c r="O517" s="16">
        <v>9.9706744868035199E-2</v>
      </c>
      <c r="P517" s="16">
        <v>7.2100313479623798E-2</v>
      </c>
      <c r="Q517" s="16"/>
      <c r="R517" s="16">
        <v>8.2770270270270299E-2</v>
      </c>
      <c r="S517" s="16">
        <v>0.100917431192661</v>
      </c>
      <c r="T517" s="16">
        <v>8.3573487031700297E-2</v>
      </c>
      <c r="U517" s="16">
        <v>0.127906976744186</v>
      </c>
      <c r="V517" s="16"/>
      <c r="W517" s="16">
        <v>0.100308641975309</v>
      </c>
      <c r="X517" s="16">
        <v>7.6411960132890394E-2</v>
      </c>
      <c r="Y517" s="16">
        <v>0.115384615384615</v>
      </c>
      <c r="Z517" s="16"/>
      <c r="AA517" s="16">
        <v>9.65092402464066E-2</v>
      </c>
      <c r="AB517" s="16">
        <v>9.8484848484848495E-2</v>
      </c>
      <c r="AC517" s="16">
        <v>8.04597701149425E-2</v>
      </c>
      <c r="AD517" s="16">
        <v>7.9096045197740106E-2</v>
      </c>
    </row>
    <row r="518" spans="2:30" x14ac:dyDescent="0.35">
      <c r="B518" t="s">
        <v>351</v>
      </c>
      <c r="C518" s="16">
        <v>7.1979434447300802E-2</v>
      </c>
      <c r="D518" s="16">
        <v>7.4573225516621697E-2</v>
      </c>
      <c r="E518" s="16">
        <v>0</v>
      </c>
      <c r="F518" s="16"/>
      <c r="G518" s="16">
        <v>0.12280701754386</v>
      </c>
      <c r="H518" s="16">
        <v>7.1146245059288502E-2</v>
      </c>
      <c r="I518" s="16">
        <v>5.8823529411764698E-2</v>
      </c>
      <c r="J518" s="16">
        <v>8.9385474860335198E-2</v>
      </c>
      <c r="K518" s="16"/>
      <c r="L518" s="16">
        <v>6.08695652173913E-2</v>
      </c>
      <c r="M518" s="16">
        <v>9.5808383233532898E-2</v>
      </c>
      <c r="N518" s="16">
        <v>0.1</v>
      </c>
      <c r="O518" s="16">
        <v>5.5718475073313803E-2</v>
      </c>
      <c r="P518" s="16">
        <v>7.5235109717868301E-2</v>
      </c>
      <c r="Q518" s="16"/>
      <c r="R518" s="16">
        <v>8.4459459459459499E-2</v>
      </c>
      <c r="S518" s="16">
        <v>5.5045871559633003E-2</v>
      </c>
      <c r="T518" s="16">
        <v>5.7636887608069197E-2</v>
      </c>
      <c r="U518" s="16">
        <v>8.1395348837209294E-2</v>
      </c>
      <c r="V518" s="16"/>
      <c r="W518" s="16">
        <v>8.3333333333333301E-2</v>
      </c>
      <c r="X518" s="16">
        <v>4.6511627906976702E-2</v>
      </c>
      <c r="Y518" s="16">
        <v>8.9743589743589702E-2</v>
      </c>
      <c r="Z518" s="16"/>
      <c r="AA518" s="16">
        <v>8.2135523613962994E-2</v>
      </c>
      <c r="AB518" s="16">
        <v>5.3030303030302997E-2</v>
      </c>
      <c r="AC518" s="16">
        <v>4.5977011494252901E-2</v>
      </c>
      <c r="AD518" s="16">
        <v>9.03954802259887E-2</v>
      </c>
    </row>
    <row r="519" spans="2:30" x14ac:dyDescent="0.35">
      <c r="B519" t="s">
        <v>64</v>
      </c>
      <c r="C519" s="16">
        <v>0.172236503856041</v>
      </c>
      <c r="D519" s="16">
        <v>0.17070979335130301</v>
      </c>
      <c r="E519" s="16">
        <v>7.69230769230769E-2</v>
      </c>
      <c r="F519" s="16"/>
      <c r="G519" s="16">
        <v>0.157894736842105</v>
      </c>
      <c r="H519" s="16">
        <v>0.173913043478261</v>
      </c>
      <c r="I519" s="16">
        <v>0.18117647058823499</v>
      </c>
      <c r="J519" s="16">
        <v>0.15083798882681601</v>
      </c>
      <c r="K519" s="16"/>
      <c r="L519" s="16">
        <v>0.13043478260869601</v>
      </c>
      <c r="M519" s="16">
        <v>0.149700598802395</v>
      </c>
      <c r="N519" s="16">
        <v>0.145454545454545</v>
      </c>
      <c r="O519" s="16">
        <v>0.196480938416422</v>
      </c>
      <c r="P519" s="16">
        <v>0.197492163009404</v>
      </c>
      <c r="Q519" s="16"/>
      <c r="R519" s="16">
        <v>0.1875</v>
      </c>
      <c r="S519" s="16">
        <v>0.119266055045872</v>
      </c>
      <c r="T519" s="16">
        <v>0.172910662824208</v>
      </c>
      <c r="U519" s="16">
        <v>0.104651162790698</v>
      </c>
      <c r="V519" s="16"/>
      <c r="W519" s="16">
        <v>0.171296296296296</v>
      </c>
      <c r="X519" s="16">
        <v>0.13289036544850499</v>
      </c>
      <c r="Y519" s="16">
        <v>0.17948717948717899</v>
      </c>
      <c r="Z519" s="16"/>
      <c r="AA519" s="16">
        <v>0.145790554414784</v>
      </c>
      <c r="AB519" s="16">
        <v>0.204545454545455</v>
      </c>
      <c r="AC519" s="16">
        <v>0.18390804597701099</v>
      </c>
      <c r="AD519" s="16">
        <v>0.17514124293785299</v>
      </c>
    </row>
    <row r="520" spans="2:30" x14ac:dyDescent="0.35">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row>
    <row r="521" spans="2:30" x14ac:dyDescent="0.35">
      <c r="B521" s="6" t="s">
        <v>360</v>
      </c>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row>
    <row r="522" spans="2:30" x14ac:dyDescent="0.35">
      <c r="B522" s="23" t="s">
        <v>67</v>
      </c>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row>
    <row r="523" spans="2:30" x14ac:dyDescent="0.35">
      <c r="B523" t="s">
        <v>348</v>
      </c>
      <c r="C523" s="16">
        <v>0.55012853470436995</v>
      </c>
      <c r="D523" s="16">
        <v>0.54806828391734097</v>
      </c>
      <c r="E523" s="16">
        <v>0.84615384615384603</v>
      </c>
      <c r="F523" s="16"/>
      <c r="G523" s="16">
        <v>0.68421052631578905</v>
      </c>
      <c r="H523" s="16">
        <v>0.57509881422924902</v>
      </c>
      <c r="I523" s="16">
        <v>0.51058823529411801</v>
      </c>
      <c r="J523" s="16">
        <v>0.53072625698324005</v>
      </c>
      <c r="K523" s="16"/>
      <c r="L523" s="16">
        <v>0.59130434782608698</v>
      </c>
      <c r="M523" s="16">
        <v>0.53293413173652704</v>
      </c>
      <c r="N523" s="16">
        <v>0.50909090909090904</v>
      </c>
      <c r="O523" s="16">
        <v>0.55425219941349002</v>
      </c>
      <c r="P523" s="16">
        <v>0.53918495297805602</v>
      </c>
      <c r="Q523" s="16"/>
      <c r="R523" s="16">
        <v>0.54898648648648696</v>
      </c>
      <c r="S523" s="16">
        <v>0.54128440366972497</v>
      </c>
      <c r="T523" s="16">
        <v>0.55043227665706096</v>
      </c>
      <c r="U523" s="16">
        <v>0.581395348837209</v>
      </c>
      <c r="V523" s="16"/>
      <c r="W523" s="16">
        <v>0.53858024691357997</v>
      </c>
      <c r="X523" s="16">
        <v>0.62126245847176098</v>
      </c>
      <c r="Y523" s="16">
        <v>0.5</v>
      </c>
      <c r="Z523" s="16"/>
      <c r="AA523" s="16">
        <v>0.56468172484599599</v>
      </c>
      <c r="AB523" s="16">
        <v>0.53030303030303005</v>
      </c>
      <c r="AC523" s="16">
        <v>0.52873563218390796</v>
      </c>
      <c r="AD523" s="16">
        <v>0.581920903954802</v>
      </c>
    </row>
    <row r="524" spans="2:30" x14ac:dyDescent="0.35">
      <c r="B524" t="s">
        <v>349</v>
      </c>
      <c r="C524" s="16">
        <v>0.14395886889460199</v>
      </c>
      <c r="D524" s="16">
        <v>0.14465408805031399</v>
      </c>
      <c r="E524" s="16">
        <v>0</v>
      </c>
      <c r="F524" s="16"/>
      <c r="G524" s="16">
        <v>3.5087719298245598E-2</v>
      </c>
      <c r="H524" s="16">
        <v>0.140316205533597</v>
      </c>
      <c r="I524" s="16">
        <v>0.14823529411764699</v>
      </c>
      <c r="J524" s="16">
        <v>0.17877094972067001</v>
      </c>
      <c r="K524" s="16"/>
      <c r="L524" s="16">
        <v>0.16521739130434801</v>
      </c>
      <c r="M524" s="16">
        <v>0.155688622754491</v>
      </c>
      <c r="N524" s="16">
        <v>0.15454545454545501</v>
      </c>
      <c r="O524" s="16">
        <v>0.12316715542522</v>
      </c>
      <c r="P524" s="16">
        <v>0.14106583072100301</v>
      </c>
      <c r="Q524" s="16"/>
      <c r="R524" s="16">
        <v>0.116554054054054</v>
      </c>
      <c r="S524" s="16">
        <v>0.21100917431192701</v>
      </c>
      <c r="T524" s="16">
        <v>0.16138328530259399</v>
      </c>
      <c r="U524" s="16">
        <v>0.17441860465116299</v>
      </c>
      <c r="V524" s="16"/>
      <c r="W524" s="16">
        <v>0.132716049382716</v>
      </c>
      <c r="X524" s="16">
        <v>0.136212624584718</v>
      </c>
      <c r="Y524" s="16">
        <v>0.21794871794871801</v>
      </c>
      <c r="Z524" s="16"/>
      <c r="AA524" s="16">
        <v>0.14373716632443501</v>
      </c>
      <c r="AB524" s="16">
        <v>0.125</v>
      </c>
      <c r="AC524" s="16">
        <v>0.16666666666666699</v>
      </c>
      <c r="AD524" s="16">
        <v>0.152542372881356</v>
      </c>
    </row>
    <row r="525" spans="2:30" x14ac:dyDescent="0.35">
      <c r="B525" t="s">
        <v>350</v>
      </c>
      <c r="C525" s="16">
        <v>7.8834618680377E-2</v>
      </c>
      <c r="D525" s="16">
        <v>7.9065588499550796E-2</v>
      </c>
      <c r="E525" s="16">
        <v>0</v>
      </c>
      <c r="F525" s="16"/>
      <c r="G525" s="16">
        <v>5.2631578947368397E-2</v>
      </c>
      <c r="H525" s="16">
        <v>9.0909090909090898E-2</v>
      </c>
      <c r="I525" s="16">
        <v>7.7647058823529402E-2</v>
      </c>
      <c r="J525" s="16">
        <v>5.5865921787709501E-2</v>
      </c>
      <c r="K525" s="16"/>
      <c r="L525" s="16">
        <v>7.3913043478260901E-2</v>
      </c>
      <c r="M525" s="16">
        <v>6.5868263473053898E-2</v>
      </c>
      <c r="N525" s="16">
        <v>7.2727272727272696E-2</v>
      </c>
      <c r="O525" s="16">
        <v>8.5043988269794701E-2</v>
      </c>
      <c r="P525" s="16">
        <v>8.4639498432601906E-2</v>
      </c>
      <c r="Q525" s="16"/>
      <c r="R525" s="16">
        <v>8.7837837837837801E-2</v>
      </c>
      <c r="S525" s="16">
        <v>7.3394495412843999E-2</v>
      </c>
      <c r="T525" s="16">
        <v>7.7809798270893404E-2</v>
      </c>
      <c r="U525" s="16">
        <v>4.6511627906976702E-2</v>
      </c>
      <c r="V525" s="16"/>
      <c r="W525" s="16">
        <v>8.6419753086419707E-2</v>
      </c>
      <c r="X525" s="16">
        <v>6.6445182724252497E-2</v>
      </c>
      <c r="Y525" s="16">
        <v>6.4102564102564097E-2</v>
      </c>
      <c r="Z525" s="16"/>
      <c r="AA525" s="16">
        <v>7.5975359342915799E-2</v>
      </c>
      <c r="AB525" s="16">
        <v>9.0909090909090898E-2</v>
      </c>
      <c r="AC525" s="16">
        <v>8.04597701149425E-2</v>
      </c>
      <c r="AD525" s="16">
        <v>6.21468926553672E-2</v>
      </c>
    </row>
    <row r="526" spans="2:30" x14ac:dyDescent="0.35">
      <c r="B526" t="s">
        <v>351</v>
      </c>
      <c r="C526" s="16">
        <v>7.2836332476435298E-2</v>
      </c>
      <c r="D526" s="16">
        <v>7.2776280323450099E-2</v>
      </c>
      <c r="E526" s="16">
        <v>7.69230769230769E-2</v>
      </c>
      <c r="F526" s="16"/>
      <c r="G526" s="16">
        <v>0.105263157894737</v>
      </c>
      <c r="H526" s="16">
        <v>5.73122529644269E-2</v>
      </c>
      <c r="I526" s="16">
        <v>8.47058823529412E-2</v>
      </c>
      <c r="J526" s="16">
        <v>7.8212290502793297E-2</v>
      </c>
      <c r="K526" s="16"/>
      <c r="L526" s="16">
        <v>4.7826086956521699E-2</v>
      </c>
      <c r="M526" s="16">
        <v>5.9880239520958098E-2</v>
      </c>
      <c r="N526" s="16">
        <v>0.13636363636363599</v>
      </c>
      <c r="O526" s="16">
        <v>7.9178885630498505E-2</v>
      </c>
      <c r="P526" s="16">
        <v>6.8965517241379296E-2</v>
      </c>
      <c r="Q526" s="16"/>
      <c r="R526" s="16">
        <v>7.0945945945945901E-2</v>
      </c>
      <c r="S526" s="16">
        <v>6.4220183486238494E-2</v>
      </c>
      <c r="T526" s="16">
        <v>6.0518731988472602E-2</v>
      </c>
      <c r="U526" s="16">
        <v>0.127906976744186</v>
      </c>
      <c r="V526" s="16"/>
      <c r="W526" s="16">
        <v>8.7962962962963007E-2</v>
      </c>
      <c r="X526" s="16">
        <v>4.6511627906976702E-2</v>
      </c>
      <c r="Y526" s="16">
        <v>5.1282051282051301E-2</v>
      </c>
      <c r="Z526" s="16"/>
      <c r="AA526" s="16">
        <v>8.2135523613962994E-2</v>
      </c>
      <c r="AB526" s="16">
        <v>7.1969696969697003E-2</v>
      </c>
      <c r="AC526" s="16">
        <v>4.5977011494252901E-2</v>
      </c>
      <c r="AD526" s="16">
        <v>6.7796610169491497E-2</v>
      </c>
    </row>
    <row r="527" spans="2:30" x14ac:dyDescent="0.35">
      <c r="B527" t="s">
        <v>64</v>
      </c>
      <c r="C527" s="16">
        <v>0.15424164524421599</v>
      </c>
      <c r="D527" s="16">
        <v>0.15543575920934399</v>
      </c>
      <c r="E527" s="16">
        <v>7.69230769230769E-2</v>
      </c>
      <c r="F527" s="16"/>
      <c r="G527" s="16">
        <v>0.12280701754386</v>
      </c>
      <c r="H527" s="16">
        <v>0.13636363636363599</v>
      </c>
      <c r="I527" s="16">
        <v>0.17882352941176499</v>
      </c>
      <c r="J527" s="16">
        <v>0.15642458100558701</v>
      </c>
      <c r="K527" s="16"/>
      <c r="L527" s="16">
        <v>0.121739130434783</v>
      </c>
      <c r="M527" s="16">
        <v>0.18562874251497</v>
      </c>
      <c r="N527" s="16">
        <v>0.12727272727272701</v>
      </c>
      <c r="O527" s="16">
        <v>0.15835777126099701</v>
      </c>
      <c r="P527" s="16">
        <v>0.166144200626959</v>
      </c>
      <c r="Q527" s="16"/>
      <c r="R527" s="16">
        <v>0.17567567567567599</v>
      </c>
      <c r="S527" s="16">
        <v>0.11009174311926601</v>
      </c>
      <c r="T527" s="16">
        <v>0.14985590778098001</v>
      </c>
      <c r="U527" s="16">
        <v>6.9767441860465101E-2</v>
      </c>
      <c r="V527" s="16"/>
      <c r="W527" s="16">
        <v>0.15432098765432101</v>
      </c>
      <c r="X527" s="16">
        <v>0.12956810631229199</v>
      </c>
      <c r="Y527" s="16">
        <v>0.16666666666666699</v>
      </c>
      <c r="Z527" s="16"/>
      <c r="AA527" s="16">
        <v>0.13347022587269</v>
      </c>
      <c r="AB527" s="16">
        <v>0.18181818181818199</v>
      </c>
      <c r="AC527" s="16">
        <v>0.17816091954023</v>
      </c>
      <c r="AD527" s="16">
        <v>0.13559322033898299</v>
      </c>
    </row>
    <row r="528" spans="2:30" x14ac:dyDescent="0.35">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row>
    <row r="529" spans="2:30" x14ac:dyDescent="0.35">
      <c r="B529" s="6" t="s">
        <v>374</v>
      </c>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row>
    <row r="530" spans="2:30" x14ac:dyDescent="0.35">
      <c r="B530" s="23" t="s">
        <v>357</v>
      </c>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row>
    <row r="531" spans="2:30" x14ac:dyDescent="0.35">
      <c r="B531" t="s">
        <v>366</v>
      </c>
      <c r="C531" s="16">
        <v>0.40168067226890802</v>
      </c>
      <c r="D531" s="16">
        <v>0.39894551845342702</v>
      </c>
      <c r="E531" s="16">
        <v>0.75</v>
      </c>
      <c r="F531" s="16"/>
      <c r="G531" s="16">
        <v>0.5</v>
      </c>
      <c r="H531" s="16">
        <v>0.42399999999999999</v>
      </c>
      <c r="I531" s="16">
        <v>0.37662337662337703</v>
      </c>
      <c r="J531" s="16">
        <v>0.37777777777777799</v>
      </c>
      <c r="K531" s="16"/>
      <c r="L531" s="16">
        <v>0.44827586206896602</v>
      </c>
      <c r="M531" s="16">
        <v>0.38095238095238099</v>
      </c>
      <c r="N531" s="16">
        <v>0.39344262295082</v>
      </c>
      <c r="O531" s="16">
        <v>0.39766081871344999</v>
      </c>
      <c r="P531" s="16">
        <v>0.38650306748466301</v>
      </c>
      <c r="Q531" s="16"/>
      <c r="R531" s="16">
        <v>0.40196078431372601</v>
      </c>
      <c r="S531" s="16">
        <v>0.472727272727273</v>
      </c>
      <c r="T531" s="16">
        <v>0.36257309941520499</v>
      </c>
      <c r="U531" s="16">
        <v>0.36363636363636398</v>
      </c>
      <c r="V531" s="16"/>
      <c r="W531" s="16">
        <v>0.381818181818182</v>
      </c>
      <c r="X531" s="16">
        <v>0.47770700636942698</v>
      </c>
      <c r="Y531" s="16">
        <v>0.24324324324324301</v>
      </c>
      <c r="Z531" s="16"/>
      <c r="AA531" s="16">
        <v>0.36885245901639302</v>
      </c>
      <c r="AB531" s="16">
        <v>0.389261744966443</v>
      </c>
      <c r="AC531" s="16">
        <v>0.47777777777777802</v>
      </c>
      <c r="AD531" s="16">
        <v>0.41176470588235298</v>
      </c>
    </row>
    <row r="532" spans="2:30" x14ac:dyDescent="0.35">
      <c r="B532" t="s">
        <v>367</v>
      </c>
      <c r="C532" s="16">
        <v>0.26218487394958001</v>
      </c>
      <c r="D532" s="16">
        <v>0.26889279437609798</v>
      </c>
      <c r="E532" s="16">
        <v>0</v>
      </c>
      <c r="F532" s="16"/>
      <c r="G532" s="16">
        <v>0.25</v>
      </c>
      <c r="H532" s="16">
        <v>0.23200000000000001</v>
      </c>
      <c r="I532" s="16">
        <v>0.27272727272727298</v>
      </c>
      <c r="J532" s="16">
        <v>0.32222222222222202</v>
      </c>
      <c r="K532" s="16"/>
      <c r="L532" s="16">
        <v>0.27586206896551702</v>
      </c>
      <c r="M532" s="16">
        <v>0.32142857142857101</v>
      </c>
      <c r="N532" s="16">
        <v>0.29508196721311503</v>
      </c>
      <c r="O532" s="16">
        <v>0.251461988304094</v>
      </c>
      <c r="P532" s="16">
        <v>0.220858895705521</v>
      </c>
      <c r="Q532" s="16"/>
      <c r="R532" s="16">
        <v>0.27777777777777801</v>
      </c>
      <c r="S532" s="16">
        <v>0.163636363636364</v>
      </c>
      <c r="T532" s="16">
        <v>0.26900584795321603</v>
      </c>
      <c r="U532" s="16">
        <v>0.27272727272727298</v>
      </c>
      <c r="V532" s="16"/>
      <c r="W532" s="16">
        <v>0.27272727272727298</v>
      </c>
      <c r="X532" s="16">
        <v>0.22929936305732501</v>
      </c>
      <c r="Y532" s="16">
        <v>0.40540540540540498</v>
      </c>
      <c r="Z532" s="16"/>
      <c r="AA532" s="16">
        <v>0.27459016393442598</v>
      </c>
      <c r="AB532" s="16">
        <v>0.24832214765100699</v>
      </c>
      <c r="AC532" s="16">
        <v>0.27777777777777801</v>
      </c>
      <c r="AD532" s="16">
        <v>0.25882352941176501</v>
      </c>
    </row>
    <row r="533" spans="2:30" x14ac:dyDescent="0.35">
      <c r="B533" t="s">
        <v>368</v>
      </c>
      <c r="C533" s="16">
        <v>0.121008403361345</v>
      </c>
      <c r="D533" s="16">
        <v>0.119507908611599</v>
      </c>
      <c r="E533" s="16">
        <v>0.25</v>
      </c>
      <c r="F533" s="16"/>
      <c r="G533" s="16">
        <v>8.3333333333333301E-2</v>
      </c>
      <c r="H533" s="16">
        <v>0.14399999999999999</v>
      </c>
      <c r="I533" s="16">
        <v>9.9567099567099596E-2</v>
      </c>
      <c r="J533" s="16">
        <v>0.122222222222222</v>
      </c>
      <c r="K533" s="16"/>
      <c r="L533" s="16">
        <v>0.11206896551724101</v>
      </c>
      <c r="M533" s="16">
        <v>0.15476190476190499</v>
      </c>
      <c r="N533" s="16">
        <v>0.13114754098360701</v>
      </c>
      <c r="O533" s="16">
        <v>0.11111111111111099</v>
      </c>
      <c r="P533" s="16">
        <v>0.11656441717791401</v>
      </c>
      <c r="Q533" s="16"/>
      <c r="R533" s="16">
        <v>0.10784313725490199</v>
      </c>
      <c r="S533" s="16">
        <v>0.12727272727272701</v>
      </c>
      <c r="T533" s="16">
        <v>0.14619883040935699</v>
      </c>
      <c r="U533" s="16">
        <v>0.13636363636363599</v>
      </c>
      <c r="V533" s="16"/>
      <c r="W533" s="16">
        <v>0.12727272727272701</v>
      </c>
      <c r="X533" s="16">
        <v>8.9171974522293002E-2</v>
      </c>
      <c r="Y533" s="16">
        <v>0.21621621621621601</v>
      </c>
      <c r="Z533" s="16"/>
      <c r="AA533" s="16">
        <v>0.12704918032786899</v>
      </c>
      <c r="AB533" s="16">
        <v>0.14765100671140899</v>
      </c>
      <c r="AC533" s="16">
        <v>8.8888888888888906E-2</v>
      </c>
      <c r="AD533" s="16">
        <v>0.11764705882352899</v>
      </c>
    </row>
    <row r="534" spans="2:30" x14ac:dyDescent="0.35">
      <c r="B534" t="s">
        <v>369</v>
      </c>
      <c r="C534" s="16">
        <v>6.2184873949579798E-2</v>
      </c>
      <c r="D534" s="16">
        <v>6.1511423550087901E-2</v>
      </c>
      <c r="E534" s="16">
        <v>0</v>
      </c>
      <c r="F534" s="16"/>
      <c r="G534" s="16">
        <v>0</v>
      </c>
      <c r="H534" s="16">
        <v>6.8000000000000005E-2</v>
      </c>
      <c r="I534" s="16">
        <v>7.3593073593073599E-2</v>
      </c>
      <c r="J534" s="16">
        <v>3.3333333333333298E-2</v>
      </c>
      <c r="K534" s="16"/>
      <c r="L534" s="16">
        <v>6.0344827586206899E-2</v>
      </c>
      <c r="M534" s="16">
        <v>4.7619047619047603E-2</v>
      </c>
      <c r="N534" s="16">
        <v>3.2786885245901599E-2</v>
      </c>
      <c r="O534" s="16">
        <v>5.8479532163742701E-2</v>
      </c>
      <c r="P534" s="16">
        <v>8.5889570552147201E-2</v>
      </c>
      <c r="Q534" s="16"/>
      <c r="R534" s="16">
        <v>6.2091503267973899E-2</v>
      </c>
      <c r="S534" s="16">
        <v>7.2727272727272696E-2</v>
      </c>
      <c r="T534" s="16">
        <v>7.0175438596491196E-2</v>
      </c>
      <c r="U534" s="16">
        <v>4.5454545454545497E-2</v>
      </c>
      <c r="V534" s="16"/>
      <c r="W534" s="16">
        <v>5.4545454545454501E-2</v>
      </c>
      <c r="X534" s="16">
        <v>5.7324840764331197E-2</v>
      </c>
      <c r="Y534" s="16">
        <v>2.7027027027027001E-2</v>
      </c>
      <c r="Z534" s="16"/>
      <c r="AA534" s="16">
        <v>6.5573770491803296E-2</v>
      </c>
      <c r="AB534" s="16">
        <v>8.0536912751677805E-2</v>
      </c>
      <c r="AC534" s="16">
        <v>6.6666666666666693E-2</v>
      </c>
      <c r="AD534" s="16">
        <v>3.5294117647058802E-2</v>
      </c>
    </row>
    <row r="535" spans="2:30" x14ac:dyDescent="0.35">
      <c r="B535" t="s">
        <v>370</v>
      </c>
      <c r="C535" s="16">
        <v>7.8991596638655501E-2</v>
      </c>
      <c r="D535" s="16">
        <v>7.9086115992970094E-2</v>
      </c>
      <c r="E535" s="16">
        <v>0</v>
      </c>
      <c r="F535" s="16"/>
      <c r="G535" s="16">
        <v>4.1666666666666699E-2</v>
      </c>
      <c r="H535" s="16">
        <v>8.4000000000000005E-2</v>
      </c>
      <c r="I535" s="16">
        <v>8.2251082251082297E-2</v>
      </c>
      <c r="J535" s="16">
        <v>6.6666666666666693E-2</v>
      </c>
      <c r="K535" s="16"/>
      <c r="L535" s="16">
        <v>6.8965517241379296E-2</v>
      </c>
      <c r="M535" s="16">
        <v>4.7619047619047603E-2</v>
      </c>
      <c r="N535" s="16">
        <v>8.1967213114754106E-2</v>
      </c>
      <c r="O535" s="16">
        <v>8.1871345029239803E-2</v>
      </c>
      <c r="P535" s="16">
        <v>9.8159509202454004E-2</v>
      </c>
      <c r="Q535" s="16"/>
      <c r="R535" s="16">
        <v>4.9019607843137303E-2</v>
      </c>
      <c r="S535" s="16">
        <v>7.2727272727272696E-2</v>
      </c>
      <c r="T535" s="16">
        <v>0.12280701754386</v>
      </c>
      <c r="U535" s="16">
        <v>0.13636363636363599</v>
      </c>
      <c r="V535" s="16"/>
      <c r="W535" s="16">
        <v>8.1818181818181804E-2</v>
      </c>
      <c r="X535" s="16">
        <v>9.5541401273885398E-2</v>
      </c>
      <c r="Y535" s="16">
        <v>2.7027027027027001E-2</v>
      </c>
      <c r="Z535" s="16"/>
      <c r="AA535" s="16">
        <v>9.4262295081967207E-2</v>
      </c>
      <c r="AB535" s="16">
        <v>8.0536912751677805E-2</v>
      </c>
      <c r="AC535" s="16">
        <v>3.3333333333333298E-2</v>
      </c>
      <c r="AD535" s="16">
        <v>8.2352941176470601E-2</v>
      </c>
    </row>
    <row r="536" spans="2:30" x14ac:dyDescent="0.35">
      <c r="B536" t="s">
        <v>64</v>
      </c>
      <c r="C536" s="16">
        <v>7.3949579831932802E-2</v>
      </c>
      <c r="D536" s="16">
        <v>7.2056239015817203E-2</v>
      </c>
      <c r="E536" s="16">
        <v>0</v>
      </c>
      <c r="F536" s="16"/>
      <c r="G536" s="16">
        <v>0.125</v>
      </c>
      <c r="H536" s="16">
        <v>4.8000000000000001E-2</v>
      </c>
      <c r="I536" s="16">
        <v>9.5238095238095205E-2</v>
      </c>
      <c r="J536" s="16">
        <v>7.7777777777777807E-2</v>
      </c>
      <c r="K536" s="16"/>
      <c r="L536" s="16">
        <v>3.4482758620689703E-2</v>
      </c>
      <c r="M536" s="16">
        <v>4.7619047619047603E-2</v>
      </c>
      <c r="N536" s="16">
        <v>6.5573770491803296E-2</v>
      </c>
      <c r="O536" s="16">
        <v>9.9415204678362595E-2</v>
      </c>
      <c r="P536" s="16">
        <v>9.2024539877300596E-2</v>
      </c>
      <c r="Q536" s="16"/>
      <c r="R536" s="16">
        <v>0.10130718954248399</v>
      </c>
      <c r="S536" s="16">
        <v>9.0909090909090898E-2</v>
      </c>
      <c r="T536" s="16">
        <v>2.9239766081871298E-2</v>
      </c>
      <c r="U536" s="16">
        <v>4.5454545454545497E-2</v>
      </c>
      <c r="V536" s="16"/>
      <c r="W536" s="16">
        <v>8.1818181818181804E-2</v>
      </c>
      <c r="X536" s="16">
        <v>5.0955414012738898E-2</v>
      </c>
      <c r="Y536" s="16">
        <v>8.1081081081081099E-2</v>
      </c>
      <c r="Z536" s="16"/>
      <c r="AA536" s="16">
        <v>6.9672131147541005E-2</v>
      </c>
      <c r="AB536" s="16">
        <v>5.3691275167785199E-2</v>
      </c>
      <c r="AC536" s="16">
        <v>5.5555555555555601E-2</v>
      </c>
      <c r="AD536" s="16">
        <v>9.41176470588235E-2</v>
      </c>
    </row>
    <row r="537" spans="2:30" x14ac:dyDescent="0.35">
      <c r="B537" t="s">
        <v>371</v>
      </c>
      <c r="C537" s="16">
        <v>0.66386554621848703</v>
      </c>
      <c r="D537" s="16">
        <v>0.66783831282952599</v>
      </c>
      <c r="E537" s="16">
        <v>0.75</v>
      </c>
      <c r="F537" s="16"/>
      <c r="G537" s="16">
        <v>0.75</v>
      </c>
      <c r="H537" s="16">
        <v>0.65600000000000003</v>
      </c>
      <c r="I537" s="16">
        <v>0.64935064935064901</v>
      </c>
      <c r="J537" s="16">
        <v>0.7</v>
      </c>
      <c r="K537" s="16"/>
      <c r="L537" s="16">
        <v>0.72413793103448298</v>
      </c>
      <c r="M537" s="16">
        <v>0.702380952380952</v>
      </c>
      <c r="N537" s="16">
        <v>0.68852459016393397</v>
      </c>
      <c r="O537" s="16">
        <v>0.64912280701754399</v>
      </c>
      <c r="P537" s="16">
        <v>0.60736196319018398</v>
      </c>
      <c r="Q537" s="16"/>
      <c r="R537" s="16">
        <v>0.67973856209150296</v>
      </c>
      <c r="S537" s="16">
        <v>0.63636363636363602</v>
      </c>
      <c r="T537" s="16">
        <v>0.63157894736842102</v>
      </c>
      <c r="U537" s="16">
        <v>0.63636363636363602</v>
      </c>
      <c r="V537" s="16"/>
      <c r="W537" s="16">
        <v>0.65454545454545499</v>
      </c>
      <c r="X537" s="16">
        <v>0.70700636942675199</v>
      </c>
      <c r="Y537" s="16">
        <v>0.64864864864864902</v>
      </c>
      <c r="Z537" s="16"/>
      <c r="AA537" s="16">
        <v>0.64344262295082</v>
      </c>
      <c r="AB537" s="16">
        <v>0.63758389261744997</v>
      </c>
      <c r="AC537" s="16">
        <v>0.75555555555555598</v>
      </c>
      <c r="AD537" s="16">
        <v>0.67058823529411804</v>
      </c>
    </row>
    <row r="538" spans="2:30" x14ac:dyDescent="0.35">
      <c r="B538" t="s">
        <v>372</v>
      </c>
      <c r="C538" s="16">
        <v>0.14117647058823499</v>
      </c>
      <c r="D538" s="16">
        <v>0.14059753954305801</v>
      </c>
      <c r="E538" s="16">
        <v>0</v>
      </c>
      <c r="F538" s="16"/>
      <c r="G538" s="16">
        <v>4.1666666666666699E-2</v>
      </c>
      <c r="H538" s="16">
        <v>0.152</v>
      </c>
      <c r="I538" s="16">
        <v>0.15584415584415601</v>
      </c>
      <c r="J538" s="16">
        <v>0.1</v>
      </c>
      <c r="K538" s="16"/>
      <c r="L538" s="16">
        <v>0.12931034482758599</v>
      </c>
      <c r="M538" s="16">
        <v>9.5238095238095205E-2</v>
      </c>
      <c r="N538" s="16">
        <v>0.114754098360656</v>
      </c>
      <c r="O538" s="16">
        <v>0.140350877192982</v>
      </c>
      <c r="P538" s="16">
        <v>0.184049079754601</v>
      </c>
      <c r="Q538" s="16"/>
      <c r="R538" s="16">
        <v>0.11111111111111099</v>
      </c>
      <c r="S538" s="16">
        <v>0.145454545454545</v>
      </c>
      <c r="T538" s="16">
        <v>0.19298245614035101</v>
      </c>
      <c r="U538" s="16">
        <v>0.18181818181818199</v>
      </c>
      <c r="V538" s="16"/>
      <c r="W538" s="16">
        <v>0.13636363636363599</v>
      </c>
      <c r="X538" s="16">
        <v>0.152866242038217</v>
      </c>
      <c r="Y538" s="16">
        <v>5.4054054054054099E-2</v>
      </c>
      <c r="Z538" s="16"/>
      <c r="AA538" s="16">
        <v>0.159836065573771</v>
      </c>
      <c r="AB538" s="16">
        <v>0.161073825503356</v>
      </c>
      <c r="AC538" s="16">
        <v>0.1</v>
      </c>
      <c r="AD538" s="16">
        <v>0.11764705882352899</v>
      </c>
    </row>
    <row r="539" spans="2:30" x14ac:dyDescent="0.35">
      <c r="B539" t="s">
        <v>338</v>
      </c>
      <c r="C539" s="16">
        <v>0.52268907563025202</v>
      </c>
      <c r="D539" s="16">
        <v>0.52724077328646801</v>
      </c>
      <c r="E539" s="16">
        <v>0.75</v>
      </c>
      <c r="F539" s="16"/>
      <c r="G539" s="16">
        <v>0.70833333333333304</v>
      </c>
      <c r="H539" s="16">
        <v>0.504</v>
      </c>
      <c r="I539" s="16">
        <v>0.493506493506494</v>
      </c>
      <c r="J539" s="16">
        <v>0.6</v>
      </c>
      <c r="K539" s="16"/>
      <c r="L539" s="16">
        <v>0.59482758620689702</v>
      </c>
      <c r="M539" s="16">
        <v>0.60714285714285698</v>
      </c>
      <c r="N539" s="16">
        <v>0.57377049180327899</v>
      </c>
      <c r="O539" s="16">
        <v>0.50877192982456099</v>
      </c>
      <c r="P539" s="16">
        <v>0.42331288343558299</v>
      </c>
      <c r="Q539" s="16"/>
      <c r="R539" s="16">
        <v>0.56862745098039202</v>
      </c>
      <c r="S539" s="16">
        <v>0.49090909090909102</v>
      </c>
      <c r="T539" s="16">
        <v>0.43859649122806998</v>
      </c>
      <c r="U539" s="16">
        <v>0.45454545454545497</v>
      </c>
      <c r="V539" s="16"/>
      <c r="W539" s="16">
        <v>0.51818181818181797</v>
      </c>
      <c r="X539" s="16">
        <v>0.55414012738853502</v>
      </c>
      <c r="Y539" s="16">
        <v>0.59459459459459496</v>
      </c>
      <c r="Z539" s="16"/>
      <c r="AA539" s="16">
        <v>0.483606557377049</v>
      </c>
      <c r="AB539" s="16">
        <v>0.47651006711409399</v>
      </c>
      <c r="AC539" s="16">
        <v>0.655555555555556</v>
      </c>
      <c r="AD539" s="16">
        <v>0.55294117647058805</v>
      </c>
    </row>
    <row r="540" spans="2:30" x14ac:dyDescent="0.35">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row>
    <row r="541" spans="2:30" x14ac:dyDescent="0.35">
      <c r="B541" s="6" t="s">
        <v>375</v>
      </c>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row>
    <row r="542" spans="2:30" x14ac:dyDescent="0.35">
      <c r="B542" s="23" t="s">
        <v>357</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row>
    <row r="543" spans="2:30" x14ac:dyDescent="0.35">
      <c r="B543" t="s">
        <v>366</v>
      </c>
      <c r="C543" s="16">
        <v>0.440336134453782</v>
      </c>
      <c r="D543" s="16">
        <v>0.43585237258347997</v>
      </c>
      <c r="E543" s="16">
        <v>0.875</v>
      </c>
      <c r="F543" s="16"/>
      <c r="G543" s="16">
        <v>0.41666666666666702</v>
      </c>
      <c r="H543" s="16">
        <v>0.46</v>
      </c>
      <c r="I543" s="16">
        <v>0.42857142857142899</v>
      </c>
      <c r="J543" s="16">
        <v>0.422222222222222</v>
      </c>
      <c r="K543" s="16"/>
      <c r="L543" s="16">
        <v>0.431034482758621</v>
      </c>
      <c r="M543" s="16">
        <v>0.452380952380952</v>
      </c>
      <c r="N543" s="16">
        <v>0.49180327868852503</v>
      </c>
      <c r="O543" s="16">
        <v>0.44444444444444398</v>
      </c>
      <c r="P543" s="16">
        <v>0.41717791411042898</v>
      </c>
      <c r="Q543" s="16"/>
      <c r="R543" s="16">
        <v>0.42483660130718998</v>
      </c>
      <c r="S543" s="16">
        <v>0.527272727272727</v>
      </c>
      <c r="T543" s="16">
        <v>0.41520467836257302</v>
      </c>
      <c r="U543" s="16">
        <v>0.47727272727272702</v>
      </c>
      <c r="V543" s="16"/>
      <c r="W543" s="16">
        <v>0.42424242424242398</v>
      </c>
      <c r="X543" s="16">
        <v>0.49681528662420399</v>
      </c>
      <c r="Y543" s="16">
        <v>0.37837837837837801</v>
      </c>
      <c r="Z543" s="16"/>
      <c r="AA543" s="16">
        <v>0.38934426229508201</v>
      </c>
      <c r="AB543" s="16">
        <v>0.43624161073825501</v>
      </c>
      <c r="AC543" s="16">
        <v>0.53333333333333299</v>
      </c>
      <c r="AD543" s="16">
        <v>0.48235294117647098</v>
      </c>
    </row>
    <row r="544" spans="2:30" x14ac:dyDescent="0.35">
      <c r="B544" t="s">
        <v>367</v>
      </c>
      <c r="C544" s="16">
        <v>0.26554621848739501</v>
      </c>
      <c r="D544" s="16">
        <v>0.274165202108963</v>
      </c>
      <c r="E544" s="16">
        <v>0.125</v>
      </c>
      <c r="F544" s="16"/>
      <c r="G544" s="16">
        <v>0.29166666666666702</v>
      </c>
      <c r="H544" s="16">
        <v>0.24399999999999999</v>
      </c>
      <c r="I544" s="16">
        <v>0.25108225108225102</v>
      </c>
      <c r="J544" s="16">
        <v>0.35555555555555601</v>
      </c>
      <c r="K544" s="16"/>
      <c r="L544" s="16">
        <v>0.31034482758620702</v>
      </c>
      <c r="M544" s="16">
        <v>0.25</v>
      </c>
      <c r="N544" s="16">
        <v>0.213114754098361</v>
      </c>
      <c r="O544" s="16">
        <v>0.286549707602339</v>
      </c>
      <c r="P544" s="16">
        <v>0.23926380368098199</v>
      </c>
      <c r="Q544" s="16"/>
      <c r="R544" s="16">
        <v>0.27124183006535901</v>
      </c>
      <c r="S544" s="16">
        <v>0.145454545454545</v>
      </c>
      <c r="T544" s="16">
        <v>0.29824561403508798</v>
      </c>
      <c r="U544" s="16">
        <v>0.27272727272727298</v>
      </c>
      <c r="V544" s="16"/>
      <c r="W544" s="16">
        <v>0.27575757575757598</v>
      </c>
      <c r="X544" s="16">
        <v>0.22292993630573199</v>
      </c>
      <c r="Y544" s="16">
        <v>0.37837837837837801</v>
      </c>
      <c r="Z544" s="16"/>
      <c r="AA544" s="16">
        <v>0.29508196721311503</v>
      </c>
      <c r="AB544" s="16">
        <v>0.24161073825503401</v>
      </c>
      <c r="AC544" s="16">
        <v>0.211111111111111</v>
      </c>
      <c r="AD544" s="16">
        <v>0.317647058823529</v>
      </c>
    </row>
    <row r="545" spans="2:30" x14ac:dyDescent="0.35">
      <c r="B545" t="s">
        <v>368</v>
      </c>
      <c r="C545" s="16">
        <v>0.121008403361345</v>
      </c>
      <c r="D545" s="16">
        <v>0.123022847100176</v>
      </c>
      <c r="E545" s="16">
        <v>0</v>
      </c>
      <c r="F545" s="16"/>
      <c r="G545" s="16">
        <v>8.3333333333333301E-2</v>
      </c>
      <c r="H545" s="16">
        <v>0.13200000000000001</v>
      </c>
      <c r="I545" s="16">
        <v>0.112554112554113</v>
      </c>
      <c r="J545" s="16">
        <v>0.122222222222222</v>
      </c>
      <c r="K545" s="16"/>
      <c r="L545" s="16">
        <v>9.4827586206896505E-2</v>
      </c>
      <c r="M545" s="16">
        <v>0.15476190476190499</v>
      </c>
      <c r="N545" s="16">
        <v>0.16393442622950799</v>
      </c>
      <c r="O545" s="16">
        <v>0.105263157894737</v>
      </c>
      <c r="P545" s="16">
        <v>0.122699386503067</v>
      </c>
      <c r="Q545" s="16"/>
      <c r="R545" s="16">
        <v>0.11111111111111099</v>
      </c>
      <c r="S545" s="16">
        <v>0.2</v>
      </c>
      <c r="T545" s="16">
        <v>0.12280701754386</v>
      </c>
      <c r="U545" s="16">
        <v>0.11363636363636399</v>
      </c>
      <c r="V545" s="16"/>
      <c r="W545" s="16">
        <v>0.124242424242424</v>
      </c>
      <c r="X545" s="16">
        <v>0.10828025477707</v>
      </c>
      <c r="Y545" s="16">
        <v>0.135135135135135</v>
      </c>
      <c r="Z545" s="16"/>
      <c r="AA545" s="16">
        <v>0.13934426229508201</v>
      </c>
      <c r="AB545" s="16">
        <v>0.134228187919463</v>
      </c>
      <c r="AC545" s="16">
        <v>7.7777777777777807E-2</v>
      </c>
      <c r="AD545" s="16">
        <v>9.41176470588235E-2</v>
      </c>
    </row>
    <row r="546" spans="2:30" x14ac:dyDescent="0.35">
      <c r="B546" t="s">
        <v>369</v>
      </c>
      <c r="C546" s="16">
        <v>6.0504201680672297E-2</v>
      </c>
      <c r="D546" s="16">
        <v>5.6239015817223202E-2</v>
      </c>
      <c r="E546" s="16">
        <v>0</v>
      </c>
      <c r="F546" s="16"/>
      <c r="G546" s="16">
        <v>4.1666666666666699E-2</v>
      </c>
      <c r="H546" s="16">
        <v>6.8000000000000005E-2</v>
      </c>
      <c r="I546" s="16">
        <v>6.9264069264069306E-2</v>
      </c>
      <c r="J546" s="16">
        <v>2.2222222222222199E-2</v>
      </c>
      <c r="K546" s="16"/>
      <c r="L546" s="16">
        <v>6.8965517241379296E-2</v>
      </c>
      <c r="M546" s="16">
        <v>2.3809523809523801E-2</v>
      </c>
      <c r="N546" s="16">
        <v>8.1967213114754106E-2</v>
      </c>
      <c r="O546" s="16">
        <v>5.8479532163742701E-2</v>
      </c>
      <c r="P546" s="16">
        <v>6.7484662576687102E-2</v>
      </c>
      <c r="Q546" s="16"/>
      <c r="R546" s="16">
        <v>8.1699346405228801E-2</v>
      </c>
      <c r="S546" s="16">
        <v>3.6363636363636397E-2</v>
      </c>
      <c r="T546" s="16">
        <v>3.5087719298245598E-2</v>
      </c>
      <c r="U546" s="16">
        <v>4.5454545454545497E-2</v>
      </c>
      <c r="V546" s="16"/>
      <c r="W546" s="16">
        <v>5.75757575757576E-2</v>
      </c>
      <c r="X546" s="16">
        <v>7.6433121019108305E-2</v>
      </c>
      <c r="Y546" s="16">
        <v>2.7027027027027001E-2</v>
      </c>
      <c r="Z546" s="16"/>
      <c r="AA546" s="16">
        <v>4.0983606557376998E-2</v>
      </c>
      <c r="AB546" s="16">
        <v>9.3959731543624206E-2</v>
      </c>
      <c r="AC546" s="16">
        <v>8.8888888888888906E-2</v>
      </c>
      <c r="AD546" s="16">
        <v>4.7058823529411799E-2</v>
      </c>
    </row>
    <row r="547" spans="2:30" x14ac:dyDescent="0.35">
      <c r="B547" t="s">
        <v>370</v>
      </c>
      <c r="C547" s="16">
        <v>6.8907563025210103E-2</v>
      </c>
      <c r="D547" s="16">
        <v>7.2056239015817203E-2</v>
      </c>
      <c r="E547" s="16">
        <v>0</v>
      </c>
      <c r="F547" s="16"/>
      <c r="G547" s="16">
        <v>0.125</v>
      </c>
      <c r="H547" s="16">
        <v>0.06</v>
      </c>
      <c r="I547" s="16">
        <v>8.2251082251082297E-2</v>
      </c>
      <c r="J547" s="16">
        <v>4.4444444444444398E-2</v>
      </c>
      <c r="K547" s="16"/>
      <c r="L547" s="16">
        <v>6.8965517241379296E-2</v>
      </c>
      <c r="M547" s="16">
        <v>9.5238095238095205E-2</v>
      </c>
      <c r="N547" s="16">
        <v>4.91803278688525E-2</v>
      </c>
      <c r="O547" s="16">
        <v>4.6783625730994101E-2</v>
      </c>
      <c r="P547" s="16">
        <v>8.5889570552147201E-2</v>
      </c>
      <c r="Q547" s="16"/>
      <c r="R547" s="16">
        <v>5.22875816993464E-2</v>
      </c>
      <c r="S547" s="16">
        <v>7.2727272727272696E-2</v>
      </c>
      <c r="T547" s="16">
        <v>9.9415204678362595E-2</v>
      </c>
      <c r="U547" s="16">
        <v>9.0909090909090898E-2</v>
      </c>
      <c r="V547" s="16"/>
      <c r="W547" s="16">
        <v>6.9696969696969702E-2</v>
      </c>
      <c r="X547" s="16">
        <v>5.7324840764331197E-2</v>
      </c>
      <c r="Y547" s="16">
        <v>8.1081081081081099E-2</v>
      </c>
      <c r="Z547" s="16"/>
      <c r="AA547" s="16">
        <v>8.6065573770491802E-2</v>
      </c>
      <c r="AB547" s="16">
        <v>6.7114093959731502E-2</v>
      </c>
      <c r="AC547" s="16">
        <v>6.6666666666666693E-2</v>
      </c>
      <c r="AD547" s="16">
        <v>3.5294117647058802E-2</v>
      </c>
    </row>
    <row r="548" spans="2:30" x14ac:dyDescent="0.35">
      <c r="B548" t="s">
        <v>64</v>
      </c>
      <c r="C548" s="16">
        <v>4.3697478991596601E-2</v>
      </c>
      <c r="D548" s="16">
        <v>3.8664323374340899E-2</v>
      </c>
      <c r="E548" s="16">
        <v>0</v>
      </c>
      <c r="F548" s="16"/>
      <c r="G548" s="16">
        <v>4.1666666666666699E-2</v>
      </c>
      <c r="H548" s="16">
        <v>3.5999999999999997E-2</v>
      </c>
      <c r="I548" s="16">
        <v>5.62770562770563E-2</v>
      </c>
      <c r="J548" s="16">
        <v>3.3333333333333298E-2</v>
      </c>
      <c r="K548" s="16"/>
      <c r="L548" s="16">
        <v>2.5862068965517199E-2</v>
      </c>
      <c r="M548" s="16">
        <v>2.3809523809523801E-2</v>
      </c>
      <c r="N548" s="16">
        <v>0</v>
      </c>
      <c r="O548" s="16">
        <v>5.8479532163742701E-2</v>
      </c>
      <c r="P548" s="16">
        <v>6.7484662576687102E-2</v>
      </c>
      <c r="Q548" s="16"/>
      <c r="R548" s="16">
        <v>5.8823529411764698E-2</v>
      </c>
      <c r="S548" s="16">
        <v>1.8181818181818198E-2</v>
      </c>
      <c r="T548" s="16">
        <v>2.9239766081871298E-2</v>
      </c>
      <c r="U548" s="16">
        <v>0</v>
      </c>
      <c r="V548" s="16"/>
      <c r="W548" s="16">
        <v>4.8484848484848499E-2</v>
      </c>
      <c r="X548" s="16">
        <v>3.8216560509554097E-2</v>
      </c>
      <c r="Y548" s="16">
        <v>0</v>
      </c>
      <c r="Z548" s="16"/>
      <c r="AA548" s="16">
        <v>4.91803278688525E-2</v>
      </c>
      <c r="AB548" s="16">
        <v>2.68456375838926E-2</v>
      </c>
      <c r="AC548" s="16">
        <v>2.2222222222222199E-2</v>
      </c>
      <c r="AD548" s="16">
        <v>2.3529411764705899E-2</v>
      </c>
    </row>
    <row r="549" spans="2:30" x14ac:dyDescent="0.35">
      <c r="B549" t="s">
        <v>371</v>
      </c>
      <c r="C549" s="16">
        <v>0.70588235294117596</v>
      </c>
      <c r="D549" s="16">
        <v>0.71001757469244298</v>
      </c>
      <c r="E549" s="16">
        <v>1</v>
      </c>
      <c r="F549" s="16"/>
      <c r="G549" s="16">
        <v>0.70833333333333304</v>
      </c>
      <c r="H549" s="16">
        <v>0.70399999999999996</v>
      </c>
      <c r="I549" s="16">
        <v>0.67965367965367995</v>
      </c>
      <c r="J549" s="16">
        <v>0.77777777777777801</v>
      </c>
      <c r="K549" s="16"/>
      <c r="L549" s="16">
        <v>0.74137931034482796</v>
      </c>
      <c r="M549" s="16">
        <v>0.702380952380952</v>
      </c>
      <c r="N549" s="16">
        <v>0.70491803278688503</v>
      </c>
      <c r="O549" s="16">
        <v>0.73099415204678397</v>
      </c>
      <c r="P549" s="16">
        <v>0.65644171779141103</v>
      </c>
      <c r="Q549" s="16"/>
      <c r="R549" s="16">
        <v>0.69607843137254899</v>
      </c>
      <c r="S549" s="16">
        <v>0.67272727272727295</v>
      </c>
      <c r="T549" s="16">
        <v>0.713450292397661</v>
      </c>
      <c r="U549" s="16">
        <v>0.75</v>
      </c>
      <c r="V549" s="16"/>
      <c r="W549" s="16">
        <v>0.7</v>
      </c>
      <c r="X549" s="16">
        <v>0.71974522292993603</v>
      </c>
      <c r="Y549" s="16">
        <v>0.75675675675675702</v>
      </c>
      <c r="Z549" s="16"/>
      <c r="AA549" s="16">
        <v>0.68442622950819698</v>
      </c>
      <c r="AB549" s="16">
        <v>0.67785234899328894</v>
      </c>
      <c r="AC549" s="16">
        <v>0.74444444444444402</v>
      </c>
      <c r="AD549" s="16">
        <v>0.8</v>
      </c>
    </row>
    <row r="550" spans="2:30" x14ac:dyDescent="0.35">
      <c r="B550" t="s">
        <v>372</v>
      </c>
      <c r="C550" s="16">
        <v>0.129411764705882</v>
      </c>
      <c r="D550" s="16">
        <v>0.12829525483304</v>
      </c>
      <c r="E550" s="16">
        <v>0</v>
      </c>
      <c r="F550" s="16"/>
      <c r="G550" s="16">
        <v>0.16666666666666699</v>
      </c>
      <c r="H550" s="16">
        <v>0.128</v>
      </c>
      <c r="I550" s="16">
        <v>0.15151515151515199</v>
      </c>
      <c r="J550" s="16">
        <v>6.6666666666666693E-2</v>
      </c>
      <c r="K550" s="16"/>
      <c r="L550" s="16">
        <v>0.13793103448275901</v>
      </c>
      <c r="M550" s="16">
        <v>0.119047619047619</v>
      </c>
      <c r="N550" s="16">
        <v>0.13114754098360701</v>
      </c>
      <c r="O550" s="16">
        <v>0.105263157894737</v>
      </c>
      <c r="P550" s="16">
        <v>0.153374233128834</v>
      </c>
      <c r="Q550" s="16"/>
      <c r="R550" s="16">
        <v>0.13398692810457499</v>
      </c>
      <c r="S550" s="16">
        <v>0.109090909090909</v>
      </c>
      <c r="T550" s="16">
        <v>0.13450292397660801</v>
      </c>
      <c r="U550" s="16">
        <v>0.13636363636363599</v>
      </c>
      <c r="V550" s="16"/>
      <c r="W550" s="16">
        <v>0.12727272727272701</v>
      </c>
      <c r="X550" s="16">
        <v>0.13375796178343899</v>
      </c>
      <c r="Y550" s="16">
        <v>0.108108108108108</v>
      </c>
      <c r="Z550" s="16"/>
      <c r="AA550" s="16">
        <v>0.12704918032786899</v>
      </c>
      <c r="AB550" s="16">
        <v>0.161073825503356</v>
      </c>
      <c r="AC550" s="16">
        <v>0.155555555555556</v>
      </c>
      <c r="AD550" s="16">
        <v>8.2352941176470601E-2</v>
      </c>
    </row>
    <row r="551" spans="2:30" x14ac:dyDescent="0.35">
      <c r="B551" t="s">
        <v>338</v>
      </c>
      <c r="C551" s="16">
        <v>0.57647058823529396</v>
      </c>
      <c r="D551" s="16">
        <v>0.58172231985940204</v>
      </c>
      <c r="E551" s="16">
        <v>1</v>
      </c>
      <c r="F551" s="16"/>
      <c r="G551" s="16">
        <v>0.54166666666666696</v>
      </c>
      <c r="H551" s="16">
        <v>0.57599999999999996</v>
      </c>
      <c r="I551" s="16">
        <v>0.52813852813852802</v>
      </c>
      <c r="J551" s="16">
        <v>0.71111111111111103</v>
      </c>
      <c r="K551" s="16"/>
      <c r="L551" s="16">
        <v>0.60344827586206895</v>
      </c>
      <c r="M551" s="16">
        <v>0.58333333333333304</v>
      </c>
      <c r="N551" s="16">
        <v>0.57377049180327899</v>
      </c>
      <c r="O551" s="16">
        <v>0.62573099415204703</v>
      </c>
      <c r="P551" s="16">
        <v>0.503067484662577</v>
      </c>
      <c r="Q551" s="16"/>
      <c r="R551" s="16">
        <v>0.56209150326797397</v>
      </c>
      <c r="S551" s="16">
        <v>0.56363636363636305</v>
      </c>
      <c r="T551" s="16">
        <v>0.57894736842105299</v>
      </c>
      <c r="U551" s="16">
        <v>0.61363636363636398</v>
      </c>
      <c r="V551" s="16"/>
      <c r="W551" s="16">
        <v>0.57272727272727297</v>
      </c>
      <c r="X551" s="16">
        <v>0.58598726114649702</v>
      </c>
      <c r="Y551" s="16">
        <v>0.64864864864864902</v>
      </c>
      <c r="Z551" s="16"/>
      <c r="AA551" s="16">
        <v>0.55737704918032804</v>
      </c>
      <c r="AB551" s="16">
        <v>0.51677852348993303</v>
      </c>
      <c r="AC551" s="16">
        <v>0.58888888888888902</v>
      </c>
      <c r="AD551" s="16">
        <v>0.71764705882352897</v>
      </c>
    </row>
    <row r="552" spans="2:30" x14ac:dyDescent="0.35">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row>
    <row r="553" spans="2:30" x14ac:dyDescent="0.35">
      <c r="B553" s="6" t="s">
        <v>376</v>
      </c>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row>
    <row r="554" spans="2:30" x14ac:dyDescent="0.35">
      <c r="B554" s="23" t="s">
        <v>357</v>
      </c>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row>
    <row r="555" spans="2:30" x14ac:dyDescent="0.35">
      <c r="B555" t="s">
        <v>366</v>
      </c>
      <c r="C555" s="16">
        <v>0.33109243697479002</v>
      </c>
      <c r="D555" s="16">
        <v>0.32864674868189803</v>
      </c>
      <c r="E555" s="16">
        <v>0.625</v>
      </c>
      <c r="F555" s="16"/>
      <c r="G555" s="16">
        <v>0.41666666666666702</v>
      </c>
      <c r="H555" s="16">
        <v>0.33200000000000002</v>
      </c>
      <c r="I555" s="16">
        <v>0.33333333333333298</v>
      </c>
      <c r="J555" s="16">
        <v>0.3</v>
      </c>
      <c r="K555" s="16"/>
      <c r="L555" s="16">
        <v>0.37068965517241398</v>
      </c>
      <c r="M555" s="16">
        <v>0.36904761904761901</v>
      </c>
      <c r="N555" s="16">
        <v>0.26229508196721302</v>
      </c>
      <c r="O555" s="16">
        <v>0.321637426900585</v>
      </c>
      <c r="P555" s="16">
        <v>0.31901840490797501</v>
      </c>
      <c r="Q555" s="16"/>
      <c r="R555" s="16">
        <v>0.33333333333333298</v>
      </c>
      <c r="S555" s="16">
        <v>0.4</v>
      </c>
      <c r="T555" s="16">
        <v>0.28070175438596501</v>
      </c>
      <c r="U555" s="16">
        <v>0.36363636363636398</v>
      </c>
      <c r="V555" s="16"/>
      <c r="W555" s="16">
        <v>0.31212121212121202</v>
      </c>
      <c r="X555" s="16">
        <v>0.35668789808917201</v>
      </c>
      <c r="Y555" s="16">
        <v>0.27027027027027001</v>
      </c>
      <c r="Z555" s="16"/>
      <c r="AA555" s="16">
        <v>0.31147540983606598</v>
      </c>
      <c r="AB555" s="16">
        <v>0.288590604026846</v>
      </c>
      <c r="AC555" s="16">
        <v>0.41111111111111098</v>
      </c>
      <c r="AD555" s="16">
        <v>0.34117647058823503</v>
      </c>
    </row>
    <row r="556" spans="2:30" x14ac:dyDescent="0.35">
      <c r="B556" t="s">
        <v>367</v>
      </c>
      <c r="C556" s="16">
        <v>0.26722689075630301</v>
      </c>
      <c r="D556" s="16">
        <v>0.27240773286467501</v>
      </c>
      <c r="E556" s="16">
        <v>0.375</v>
      </c>
      <c r="F556" s="16"/>
      <c r="G556" s="16">
        <v>0.16666666666666699</v>
      </c>
      <c r="H556" s="16">
        <v>0.27600000000000002</v>
      </c>
      <c r="I556" s="16">
        <v>0.24242424242424199</v>
      </c>
      <c r="J556" s="16">
        <v>0.33333333333333298</v>
      </c>
      <c r="K556" s="16"/>
      <c r="L556" s="16">
        <v>0.28448275862069</v>
      </c>
      <c r="M556" s="16">
        <v>0.214285714285714</v>
      </c>
      <c r="N556" s="16">
        <v>0.31147540983606598</v>
      </c>
      <c r="O556" s="16">
        <v>0.31578947368421101</v>
      </c>
      <c r="P556" s="16">
        <v>0.214723926380368</v>
      </c>
      <c r="Q556" s="16"/>
      <c r="R556" s="16">
        <v>0.28758169934640498</v>
      </c>
      <c r="S556" s="16">
        <v>0.218181818181818</v>
      </c>
      <c r="T556" s="16">
        <v>0.25730994152046799</v>
      </c>
      <c r="U556" s="16">
        <v>0.204545454545455</v>
      </c>
      <c r="V556" s="16"/>
      <c r="W556" s="16">
        <v>0.28181818181818202</v>
      </c>
      <c r="X556" s="16">
        <v>0.24840764331210199</v>
      </c>
      <c r="Y556" s="16">
        <v>0.32432432432432401</v>
      </c>
      <c r="Z556" s="16"/>
      <c r="AA556" s="16">
        <v>0.266393442622951</v>
      </c>
      <c r="AB556" s="16">
        <v>0.24832214765100699</v>
      </c>
      <c r="AC556" s="16">
        <v>0.27777777777777801</v>
      </c>
      <c r="AD556" s="16">
        <v>0.34117647058823503</v>
      </c>
    </row>
    <row r="557" spans="2:30" x14ac:dyDescent="0.35">
      <c r="B557" t="s">
        <v>368</v>
      </c>
      <c r="C557" s="16">
        <v>0.159663865546218</v>
      </c>
      <c r="D557" s="16">
        <v>0.15992970123022801</v>
      </c>
      <c r="E557" s="16">
        <v>0</v>
      </c>
      <c r="F557" s="16"/>
      <c r="G557" s="16">
        <v>0.20833333333333301</v>
      </c>
      <c r="H557" s="16">
        <v>0.13600000000000001</v>
      </c>
      <c r="I557" s="16">
        <v>0.15584415584415601</v>
      </c>
      <c r="J557" s="16">
        <v>0.22222222222222199</v>
      </c>
      <c r="K557" s="16"/>
      <c r="L557" s="16">
        <v>0.15517241379310301</v>
      </c>
      <c r="M557" s="16">
        <v>0.19047619047618999</v>
      </c>
      <c r="N557" s="16">
        <v>0.19672131147541</v>
      </c>
      <c r="O557" s="16">
        <v>0.11111111111111099</v>
      </c>
      <c r="P557" s="16">
        <v>0.184049079754601</v>
      </c>
      <c r="Q557" s="16"/>
      <c r="R557" s="16">
        <v>0.13725490196078399</v>
      </c>
      <c r="S557" s="16">
        <v>0.2</v>
      </c>
      <c r="T557" s="16">
        <v>0.198830409356725</v>
      </c>
      <c r="U557" s="16">
        <v>0.15909090909090901</v>
      </c>
      <c r="V557" s="16"/>
      <c r="W557" s="16">
        <v>0.15151515151515199</v>
      </c>
      <c r="X557" s="16">
        <v>0.17197452229299401</v>
      </c>
      <c r="Y557" s="16">
        <v>0.21621621621621601</v>
      </c>
      <c r="Z557" s="16"/>
      <c r="AA557" s="16">
        <v>0.17622950819672101</v>
      </c>
      <c r="AB557" s="16">
        <v>0.16778523489932901</v>
      </c>
      <c r="AC557" s="16">
        <v>0.133333333333333</v>
      </c>
      <c r="AD557" s="16">
        <v>0.11764705882352899</v>
      </c>
    </row>
    <row r="558" spans="2:30" x14ac:dyDescent="0.35">
      <c r="B558" t="s">
        <v>369</v>
      </c>
      <c r="C558" s="16">
        <v>9.9159663865546199E-2</v>
      </c>
      <c r="D558" s="16">
        <v>0.100175746924429</v>
      </c>
      <c r="E558" s="16">
        <v>0</v>
      </c>
      <c r="F558" s="16"/>
      <c r="G558" s="16">
        <v>8.3333333333333301E-2</v>
      </c>
      <c r="H558" s="16">
        <v>0.1</v>
      </c>
      <c r="I558" s="16">
        <v>0.112554112554113</v>
      </c>
      <c r="J558" s="16">
        <v>6.6666666666666693E-2</v>
      </c>
      <c r="K558" s="16"/>
      <c r="L558" s="16">
        <v>8.6206896551724102E-2</v>
      </c>
      <c r="M558" s="16">
        <v>0.107142857142857</v>
      </c>
      <c r="N558" s="16">
        <v>9.8360655737704902E-2</v>
      </c>
      <c r="O558" s="16">
        <v>8.1871345029239803E-2</v>
      </c>
      <c r="P558" s="16">
        <v>0.122699386503067</v>
      </c>
      <c r="Q558" s="16"/>
      <c r="R558" s="16">
        <v>0.10784313725490199</v>
      </c>
      <c r="S558" s="16">
        <v>7.2727272727272696E-2</v>
      </c>
      <c r="T558" s="16">
        <v>9.9415204678362595E-2</v>
      </c>
      <c r="U558" s="16">
        <v>9.0909090909090898E-2</v>
      </c>
      <c r="V558" s="16"/>
      <c r="W558" s="16">
        <v>9.6969696969696997E-2</v>
      </c>
      <c r="X558" s="16">
        <v>9.5541401273885398E-2</v>
      </c>
      <c r="Y558" s="16">
        <v>8.1081081081081099E-2</v>
      </c>
      <c r="Z558" s="16"/>
      <c r="AA558" s="16">
        <v>0.114754098360656</v>
      </c>
      <c r="AB558" s="16">
        <v>0.12751677852349</v>
      </c>
      <c r="AC558" s="16">
        <v>6.6666666666666693E-2</v>
      </c>
      <c r="AD558" s="16">
        <v>5.8823529411764698E-2</v>
      </c>
    </row>
    <row r="559" spans="2:30" x14ac:dyDescent="0.35">
      <c r="B559" t="s">
        <v>370</v>
      </c>
      <c r="C559" s="16">
        <v>9.5798319327731099E-2</v>
      </c>
      <c r="D559" s="16">
        <v>9.6660808435852397E-2</v>
      </c>
      <c r="E559" s="16">
        <v>0</v>
      </c>
      <c r="F559" s="16"/>
      <c r="G559" s="16">
        <v>8.3333333333333301E-2</v>
      </c>
      <c r="H559" s="16">
        <v>0.112</v>
      </c>
      <c r="I559" s="16">
        <v>9.0909090909090898E-2</v>
      </c>
      <c r="J559" s="16">
        <v>6.6666666666666693E-2</v>
      </c>
      <c r="K559" s="16"/>
      <c r="L559" s="16">
        <v>6.8965517241379296E-2</v>
      </c>
      <c r="M559" s="16">
        <v>7.1428571428571397E-2</v>
      </c>
      <c r="N559" s="16">
        <v>9.8360655737704902E-2</v>
      </c>
      <c r="O559" s="16">
        <v>0.12280701754386</v>
      </c>
      <c r="P559" s="16">
        <v>9.8159509202454004E-2</v>
      </c>
      <c r="Q559" s="16"/>
      <c r="R559" s="16">
        <v>5.8823529411764698E-2</v>
      </c>
      <c r="S559" s="16">
        <v>0.109090909090909</v>
      </c>
      <c r="T559" s="16">
        <v>0.14619883040935699</v>
      </c>
      <c r="U559" s="16">
        <v>0.18181818181818199</v>
      </c>
      <c r="V559" s="16"/>
      <c r="W559" s="16">
        <v>0.10606060606060599</v>
      </c>
      <c r="X559" s="16">
        <v>9.5541401273885398E-2</v>
      </c>
      <c r="Y559" s="16">
        <v>0.108108108108108</v>
      </c>
      <c r="Z559" s="16"/>
      <c r="AA559" s="16">
        <v>0.102459016393443</v>
      </c>
      <c r="AB559" s="16">
        <v>0.12080536912751701</v>
      </c>
      <c r="AC559" s="16">
        <v>5.5555555555555601E-2</v>
      </c>
      <c r="AD559" s="16">
        <v>0.105882352941176</v>
      </c>
    </row>
    <row r="560" spans="2:30" x14ac:dyDescent="0.35">
      <c r="B560" t="s">
        <v>64</v>
      </c>
      <c r="C560" s="16">
        <v>4.7058823529411799E-2</v>
      </c>
      <c r="D560" s="16">
        <v>4.21792618629174E-2</v>
      </c>
      <c r="E560" s="16">
        <v>0</v>
      </c>
      <c r="F560" s="16"/>
      <c r="G560" s="16">
        <v>4.1666666666666699E-2</v>
      </c>
      <c r="H560" s="16">
        <v>4.3999999999999997E-2</v>
      </c>
      <c r="I560" s="16">
        <v>6.4935064935064901E-2</v>
      </c>
      <c r="J560" s="16">
        <v>1.1111111111111099E-2</v>
      </c>
      <c r="K560" s="16"/>
      <c r="L560" s="16">
        <v>3.4482758620689703E-2</v>
      </c>
      <c r="M560" s="16">
        <v>4.7619047619047603E-2</v>
      </c>
      <c r="N560" s="16">
        <v>3.2786885245901599E-2</v>
      </c>
      <c r="O560" s="16">
        <v>4.6783625730994101E-2</v>
      </c>
      <c r="P560" s="16">
        <v>6.13496932515337E-2</v>
      </c>
      <c r="Q560" s="16"/>
      <c r="R560" s="16">
        <v>7.5163398692810496E-2</v>
      </c>
      <c r="S560" s="16">
        <v>0</v>
      </c>
      <c r="T560" s="16">
        <v>1.7543859649122799E-2</v>
      </c>
      <c r="U560" s="16">
        <v>0</v>
      </c>
      <c r="V560" s="16"/>
      <c r="W560" s="16">
        <v>5.15151515151515E-2</v>
      </c>
      <c r="X560" s="16">
        <v>3.1847133757961797E-2</v>
      </c>
      <c r="Y560" s="16">
        <v>0</v>
      </c>
      <c r="Z560" s="16"/>
      <c r="AA560" s="16">
        <v>2.86885245901639E-2</v>
      </c>
      <c r="AB560" s="16">
        <v>4.6979865771812103E-2</v>
      </c>
      <c r="AC560" s="16">
        <v>5.5555555555555601E-2</v>
      </c>
      <c r="AD560" s="16">
        <v>3.5294117647058802E-2</v>
      </c>
    </row>
    <row r="561" spans="2:30" x14ac:dyDescent="0.35">
      <c r="B561" t="s">
        <v>371</v>
      </c>
      <c r="C561" s="16">
        <v>0.59831932773109198</v>
      </c>
      <c r="D561" s="16">
        <v>0.60105448154657304</v>
      </c>
      <c r="E561" s="16">
        <v>1</v>
      </c>
      <c r="F561" s="16"/>
      <c r="G561" s="16">
        <v>0.58333333333333304</v>
      </c>
      <c r="H561" s="16">
        <v>0.60799999999999998</v>
      </c>
      <c r="I561" s="16">
        <v>0.57575757575757602</v>
      </c>
      <c r="J561" s="16">
        <v>0.63333333333333297</v>
      </c>
      <c r="K561" s="16"/>
      <c r="L561" s="16">
        <v>0.65517241379310298</v>
      </c>
      <c r="M561" s="16">
        <v>0.58333333333333304</v>
      </c>
      <c r="N561" s="16">
        <v>0.57377049180327899</v>
      </c>
      <c r="O561" s="16">
        <v>0.63742690058479501</v>
      </c>
      <c r="P561" s="16">
        <v>0.53374233128834403</v>
      </c>
      <c r="Q561" s="16"/>
      <c r="R561" s="16">
        <v>0.62091503267973902</v>
      </c>
      <c r="S561" s="16">
        <v>0.61818181818181805</v>
      </c>
      <c r="T561" s="16">
        <v>0.53801169590643305</v>
      </c>
      <c r="U561" s="16">
        <v>0.56818181818181801</v>
      </c>
      <c r="V561" s="16"/>
      <c r="W561" s="16">
        <v>0.59393939393939399</v>
      </c>
      <c r="X561" s="16">
        <v>0.60509554140127397</v>
      </c>
      <c r="Y561" s="16">
        <v>0.59459459459459496</v>
      </c>
      <c r="Z561" s="16"/>
      <c r="AA561" s="16">
        <v>0.57786885245901598</v>
      </c>
      <c r="AB561" s="16">
        <v>0.53691275167785202</v>
      </c>
      <c r="AC561" s="16">
        <v>0.68888888888888899</v>
      </c>
      <c r="AD561" s="16">
        <v>0.68235294117647105</v>
      </c>
    </row>
    <row r="562" spans="2:30" x14ac:dyDescent="0.35">
      <c r="B562" t="s">
        <v>372</v>
      </c>
      <c r="C562" s="16">
        <v>0.19495798319327701</v>
      </c>
      <c r="D562" s="16">
        <v>0.196836555360281</v>
      </c>
      <c r="E562" s="16">
        <v>0</v>
      </c>
      <c r="F562" s="16"/>
      <c r="G562" s="16">
        <v>0.16666666666666699</v>
      </c>
      <c r="H562" s="16">
        <v>0.21199999999999999</v>
      </c>
      <c r="I562" s="16">
        <v>0.20346320346320301</v>
      </c>
      <c r="J562" s="16">
        <v>0.133333333333333</v>
      </c>
      <c r="K562" s="16"/>
      <c r="L562" s="16">
        <v>0.15517241379310301</v>
      </c>
      <c r="M562" s="16">
        <v>0.17857142857142899</v>
      </c>
      <c r="N562" s="16">
        <v>0.19672131147541</v>
      </c>
      <c r="O562" s="16">
        <v>0.20467836257309899</v>
      </c>
      <c r="P562" s="16">
        <v>0.220858895705521</v>
      </c>
      <c r="Q562" s="16"/>
      <c r="R562" s="16">
        <v>0.16666666666666699</v>
      </c>
      <c r="S562" s="16">
        <v>0.18181818181818199</v>
      </c>
      <c r="T562" s="16">
        <v>0.24561403508771901</v>
      </c>
      <c r="U562" s="16">
        <v>0.27272727272727298</v>
      </c>
      <c r="V562" s="16"/>
      <c r="W562" s="16">
        <v>0.20303030303030301</v>
      </c>
      <c r="X562" s="16">
        <v>0.19108280254777099</v>
      </c>
      <c r="Y562" s="16">
        <v>0.18918918918918901</v>
      </c>
      <c r="Z562" s="16"/>
      <c r="AA562" s="16">
        <v>0.21721311475409799</v>
      </c>
      <c r="AB562" s="16">
        <v>0.24832214765100699</v>
      </c>
      <c r="AC562" s="16">
        <v>0.122222222222222</v>
      </c>
      <c r="AD562" s="16">
        <v>0.16470588235294101</v>
      </c>
    </row>
    <row r="563" spans="2:30" x14ac:dyDescent="0.35">
      <c r="B563" t="s">
        <v>338</v>
      </c>
      <c r="C563" s="16">
        <v>0.40336134453781503</v>
      </c>
      <c r="D563" s="16">
        <v>0.40421792618629199</v>
      </c>
      <c r="E563" s="16">
        <v>1</v>
      </c>
      <c r="F563" s="16"/>
      <c r="G563" s="16">
        <v>0.41666666666666702</v>
      </c>
      <c r="H563" s="16">
        <v>0.39600000000000002</v>
      </c>
      <c r="I563" s="16">
        <v>0.37229437229437201</v>
      </c>
      <c r="J563" s="16">
        <v>0.5</v>
      </c>
      <c r="K563" s="16"/>
      <c r="L563" s="16">
        <v>0.5</v>
      </c>
      <c r="M563" s="16">
        <v>0.40476190476190499</v>
      </c>
      <c r="N563" s="16">
        <v>0.37704918032786899</v>
      </c>
      <c r="O563" s="16">
        <v>0.43274853801169599</v>
      </c>
      <c r="P563" s="16">
        <v>0.312883435582822</v>
      </c>
      <c r="Q563" s="16"/>
      <c r="R563" s="16">
        <v>0.454248366013072</v>
      </c>
      <c r="S563" s="16">
        <v>0.43636363636363601</v>
      </c>
      <c r="T563" s="16">
        <v>0.29239766081871299</v>
      </c>
      <c r="U563" s="16">
        <v>0.29545454545454602</v>
      </c>
      <c r="V563" s="16"/>
      <c r="W563" s="16">
        <v>0.39090909090909098</v>
      </c>
      <c r="X563" s="16">
        <v>0.41401273885350298</v>
      </c>
      <c r="Y563" s="16">
        <v>0.40540540540540498</v>
      </c>
      <c r="Z563" s="16"/>
      <c r="AA563" s="16">
        <v>0.36065573770491799</v>
      </c>
      <c r="AB563" s="16">
        <v>0.288590604026846</v>
      </c>
      <c r="AC563" s="16">
        <v>0.56666666666666698</v>
      </c>
      <c r="AD563" s="16">
        <v>0.51764705882352902</v>
      </c>
    </row>
    <row r="564" spans="2:30" x14ac:dyDescent="0.35">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row>
    <row r="565" spans="2:30" x14ac:dyDescent="0.35">
      <c r="B565" s="6" t="s">
        <v>377</v>
      </c>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row>
    <row r="566" spans="2:30" x14ac:dyDescent="0.35">
      <c r="B566" s="23" t="s">
        <v>357</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row>
    <row r="567" spans="2:30" x14ac:dyDescent="0.35">
      <c r="B567" t="s">
        <v>366</v>
      </c>
      <c r="C567" s="16">
        <v>0.34117647058823503</v>
      </c>
      <c r="D567" s="16">
        <v>0.33567662565905099</v>
      </c>
      <c r="E567" s="16">
        <v>0.875</v>
      </c>
      <c r="F567" s="16"/>
      <c r="G567" s="16">
        <v>0.5</v>
      </c>
      <c r="H567" s="16">
        <v>0.36799999999999999</v>
      </c>
      <c r="I567" s="16">
        <v>0.29870129870129902</v>
      </c>
      <c r="J567" s="16">
        <v>0.33333333333333298</v>
      </c>
      <c r="K567" s="16"/>
      <c r="L567" s="16">
        <v>0.37068965517241398</v>
      </c>
      <c r="M567" s="16">
        <v>0.33333333333333298</v>
      </c>
      <c r="N567" s="16">
        <v>0.39344262295082</v>
      </c>
      <c r="O567" s="16">
        <v>0.31578947368421101</v>
      </c>
      <c r="P567" s="16">
        <v>0.33128834355828202</v>
      </c>
      <c r="Q567" s="16"/>
      <c r="R567" s="16">
        <v>0.35620915032679701</v>
      </c>
      <c r="S567" s="16">
        <v>0.4</v>
      </c>
      <c r="T567" s="16">
        <v>0.28070175438596501</v>
      </c>
      <c r="U567" s="16">
        <v>0.36363636363636398</v>
      </c>
      <c r="V567" s="16"/>
      <c r="W567" s="16">
        <v>0.33030303030302999</v>
      </c>
      <c r="X567" s="16">
        <v>0.35668789808917201</v>
      </c>
      <c r="Y567" s="16">
        <v>0.24324324324324301</v>
      </c>
      <c r="Z567" s="16"/>
      <c r="AA567" s="16">
        <v>0.34836065573770503</v>
      </c>
      <c r="AB567" s="16">
        <v>0.26845637583892601</v>
      </c>
      <c r="AC567" s="16">
        <v>0.44444444444444398</v>
      </c>
      <c r="AD567" s="16">
        <v>0.317647058823529</v>
      </c>
    </row>
    <row r="568" spans="2:30" x14ac:dyDescent="0.35">
      <c r="B568" t="s">
        <v>367</v>
      </c>
      <c r="C568" s="16">
        <v>0.26722689075630301</v>
      </c>
      <c r="D568" s="16">
        <v>0.274165202108963</v>
      </c>
      <c r="E568" s="16">
        <v>0</v>
      </c>
      <c r="F568" s="16"/>
      <c r="G568" s="16">
        <v>0.16666666666666699</v>
      </c>
      <c r="H568" s="16">
        <v>0.28000000000000003</v>
      </c>
      <c r="I568" s="16">
        <v>0.26406926406926401</v>
      </c>
      <c r="J568" s="16">
        <v>0.266666666666667</v>
      </c>
      <c r="K568" s="16"/>
      <c r="L568" s="16">
        <v>0.27586206896551702</v>
      </c>
      <c r="M568" s="16">
        <v>0.214285714285714</v>
      </c>
      <c r="N568" s="16">
        <v>0.24590163934426201</v>
      </c>
      <c r="O568" s="16">
        <v>0.30994152046783602</v>
      </c>
      <c r="P568" s="16">
        <v>0.251533742331288</v>
      </c>
      <c r="Q568" s="16"/>
      <c r="R568" s="16">
        <v>0.26470588235294101</v>
      </c>
      <c r="S568" s="16">
        <v>0.29090909090909101</v>
      </c>
      <c r="T568" s="16">
        <v>0.28070175438596501</v>
      </c>
      <c r="U568" s="16">
        <v>0.22727272727272699</v>
      </c>
      <c r="V568" s="16"/>
      <c r="W568" s="16">
        <v>0.28787878787878801</v>
      </c>
      <c r="X568" s="16">
        <v>0.25477707006369399</v>
      </c>
      <c r="Y568" s="16">
        <v>0.29729729729729698</v>
      </c>
      <c r="Z568" s="16"/>
      <c r="AA568" s="16">
        <v>0.266393442622951</v>
      </c>
      <c r="AB568" s="16">
        <v>0.27516778523489899</v>
      </c>
      <c r="AC568" s="16">
        <v>0.266666666666667</v>
      </c>
      <c r="AD568" s="16">
        <v>0.28235294117647097</v>
      </c>
    </row>
    <row r="569" spans="2:30" x14ac:dyDescent="0.35">
      <c r="B569" t="s">
        <v>368</v>
      </c>
      <c r="C569" s="16">
        <v>0.154621848739496</v>
      </c>
      <c r="D569" s="16">
        <v>0.15465729349736401</v>
      </c>
      <c r="E569" s="16">
        <v>0.125</v>
      </c>
      <c r="F569" s="16"/>
      <c r="G569" s="16">
        <v>0.20833333333333301</v>
      </c>
      <c r="H569" s="16">
        <v>0.13600000000000001</v>
      </c>
      <c r="I569" s="16">
        <v>0.16017316017316</v>
      </c>
      <c r="J569" s="16">
        <v>0.17777777777777801</v>
      </c>
      <c r="K569" s="16"/>
      <c r="L569" s="16">
        <v>0.12931034482758599</v>
      </c>
      <c r="M569" s="16">
        <v>0.28571428571428598</v>
      </c>
      <c r="N569" s="16">
        <v>0.16393442622950799</v>
      </c>
      <c r="O569" s="16">
        <v>0.12280701754386</v>
      </c>
      <c r="P569" s="16">
        <v>0.13496932515337401</v>
      </c>
      <c r="Q569" s="16"/>
      <c r="R569" s="16">
        <v>0.14379084967320299</v>
      </c>
      <c r="S569" s="16">
        <v>0.218181818181818</v>
      </c>
      <c r="T569" s="16">
        <v>0.157894736842105</v>
      </c>
      <c r="U569" s="16">
        <v>0.15909090909090901</v>
      </c>
      <c r="V569" s="16"/>
      <c r="W569" s="16">
        <v>0.15454545454545501</v>
      </c>
      <c r="X569" s="16">
        <v>0.15923566878980899</v>
      </c>
      <c r="Y569" s="16">
        <v>0.108108108108108</v>
      </c>
      <c r="Z569" s="16"/>
      <c r="AA569" s="16">
        <v>0.188524590163934</v>
      </c>
      <c r="AB569" s="16">
        <v>0.16778523489932901</v>
      </c>
      <c r="AC569" s="16">
        <v>0.11111111111111099</v>
      </c>
      <c r="AD569" s="16">
        <v>0.11764705882352899</v>
      </c>
    </row>
    <row r="570" spans="2:30" x14ac:dyDescent="0.35">
      <c r="B570" t="s">
        <v>369</v>
      </c>
      <c r="C570" s="16">
        <v>8.40336134453782E-2</v>
      </c>
      <c r="D570" s="16">
        <v>8.0843585237258306E-2</v>
      </c>
      <c r="E570" s="16">
        <v>0</v>
      </c>
      <c r="F570" s="16"/>
      <c r="G570" s="16">
        <v>4.1666666666666699E-2</v>
      </c>
      <c r="H570" s="16">
        <v>6.4000000000000001E-2</v>
      </c>
      <c r="I570" s="16">
        <v>0.108225108225108</v>
      </c>
      <c r="J570" s="16">
        <v>8.8888888888888906E-2</v>
      </c>
      <c r="K570" s="16"/>
      <c r="L570" s="16">
        <v>8.6206896551724102E-2</v>
      </c>
      <c r="M570" s="16">
        <v>4.7619047619047603E-2</v>
      </c>
      <c r="N570" s="16">
        <v>6.5573770491803296E-2</v>
      </c>
      <c r="O570" s="16">
        <v>9.9415204678362595E-2</v>
      </c>
      <c r="P570" s="16">
        <v>9.2024539877300596E-2</v>
      </c>
      <c r="Q570" s="16"/>
      <c r="R570" s="16">
        <v>9.4771241830065397E-2</v>
      </c>
      <c r="S570" s="16">
        <v>0</v>
      </c>
      <c r="T570" s="16">
        <v>8.7719298245614002E-2</v>
      </c>
      <c r="U570" s="16">
        <v>6.8181818181818205E-2</v>
      </c>
      <c r="V570" s="16"/>
      <c r="W570" s="16">
        <v>7.5757575757575801E-2</v>
      </c>
      <c r="X570" s="16">
        <v>6.3694267515923594E-2</v>
      </c>
      <c r="Y570" s="16">
        <v>0.24324324324324301</v>
      </c>
      <c r="Z570" s="16"/>
      <c r="AA570" s="16">
        <v>7.3770491803278701E-2</v>
      </c>
      <c r="AB570" s="16">
        <v>0.114093959731544</v>
      </c>
      <c r="AC570" s="16">
        <v>6.6666666666666693E-2</v>
      </c>
      <c r="AD570" s="16">
        <v>7.0588235294117604E-2</v>
      </c>
    </row>
    <row r="571" spans="2:30" x14ac:dyDescent="0.35">
      <c r="B571" t="s">
        <v>370</v>
      </c>
      <c r="C571" s="16">
        <v>9.9159663865546199E-2</v>
      </c>
      <c r="D571" s="16">
        <v>0.103690685413005</v>
      </c>
      <c r="E571" s="16">
        <v>0</v>
      </c>
      <c r="F571" s="16"/>
      <c r="G571" s="16">
        <v>4.1666666666666699E-2</v>
      </c>
      <c r="H571" s="16">
        <v>0.108</v>
      </c>
      <c r="I571" s="16">
        <v>9.0909090909090898E-2</v>
      </c>
      <c r="J571" s="16">
        <v>0.11111111111111099</v>
      </c>
      <c r="K571" s="16"/>
      <c r="L571" s="16">
        <v>8.6206896551724102E-2</v>
      </c>
      <c r="M571" s="16">
        <v>5.95238095238095E-2</v>
      </c>
      <c r="N571" s="16">
        <v>9.8360655737704902E-2</v>
      </c>
      <c r="O571" s="16">
        <v>0.105263157894737</v>
      </c>
      <c r="P571" s="16">
        <v>0.122699386503067</v>
      </c>
      <c r="Q571" s="16"/>
      <c r="R571" s="16">
        <v>6.8627450980392204E-2</v>
      </c>
      <c r="S571" s="16">
        <v>7.2727272727272696E-2</v>
      </c>
      <c r="T571" s="16">
        <v>0.15204678362573101</v>
      </c>
      <c r="U571" s="16">
        <v>0.18181818181818199</v>
      </c>
      <c r="V571" s="16"/>
      <c r="W571" s="16">
        <v>9.3939393939393906E-2</v>
      </c>
      <c r="X571" s="16">
        <v>0.10828025477707</v>
      </c>
      <c r="Y571" s="16">
        <v>0.108108108108108</v>
      </c>
      <c r="Z571" s="16"/>
      <c r="AA571" s="16">
        <v>9.4262295081967207E-2</v>
      </c>
      <c r="AB571" s="16">
        <v>0.12080536912751701</v>
      </c>
      <c r="AC571" s="16">
        <v>4.4444444444444398E-2</v>
      </c>
      <c r="AD571" s="16">
        <v>0.129411764705882</v>
      </c>
    </row>
    <row r="572" spans="2:30" x14ac:dyDescent="0.35">
      <c r="B572" t="s">
        <v>64</v>
      </c>
      <c r="C572" s="16">
        <v>5.3781512605041999E-2</v>
      </c>
      <c r="D572" s="16">
        <v>5.0966608084358503E-2</v>
      </c>
      <c r="E572" s="16">
        <v>0</v>
      </c>
      <c r="F572" s="16"/>
      <c r="G572" s="16">
        <v>4.1666666666666699E-2</v>
      </c>
      <c r="H572" s="16">
        <v>4.3999999999999997E-2</v>
      </c>
      <c r="I572" s="16">
        <v>7.7922077922077906E-2</v>
      </c>
      <c r="J572" s="16">
        <v>2.2222222222222199E-2</v>
      </c>
      <c r="K572" s="16"/>
      <c r="L572" s="16">
        <v>5.1724137931034503E-2</v>
      </c>
      <c r="M572" s="16">
        <v>5.95238095238095E-2</v>
      </c>
      <c r="N572" s="16">
        <v>3.2786885245901599E-2</v>
      </c>
      <c r="O572" s="16">
        <v>4.6783625730994101E-2</v>
      </c>
      <c r="P572" s="16">
        <v>6.7484662576687102E-2</v>
      </c>
      <c r="Q572" s="16"/>
      <c r="R572" s="16">
        <v>7.1895424836601302E-2</v>
      </c>
      <c r="S572" s="16">
        <v>1.8181818181818198E-2</v>
      </c>
      <c r="T572" s="16">
        <v>4.0935672514619902E-2</v>
      </c>
      <c r="U572" s="16">
        <v>0</v>
      </c>
      <c r="V572" s="16"/>
      <c r="W572" s="16">
        <v>5.75757575757576E-2</v>
      </c>
      <c r="X572" s="16">
        <v>5.7324840764331197E-2</v>
      </c>
      <c r="Y572" s="16">
        <v>0</v>
      </c>
      <c r="Z572" s="16"/>
      <c r="AA572" s="16">
        <v>2.86885245901639E-2</v>
      </c>
      <c r="AB572" s="16">
        <v>5.3691275167785199E-2</v>
      </c>
      <c r="AC572" s="16">
        <v>6.6666666666666693E-2</v>
      </c>
      <c r="AD572" s="16">
        <v>8.2352941176470601E-2</v>
      </c>
    </row>
    <row r="573" spans="2:30" x14ac:dyDescent="0.35">
      <c r="B573" t="s">
        <v>371</v>
      </c>
      <c r="C573" s="16">
        <v>0.60840336134453799</v>
      </c>
      <c r="D573" s="16">
        <v>0.60984182776801399</v>
      </c>
      <c r="E573" s="16">
        <v>0.875</v>
      </c>
      <c r="F573" s="16"/>
      <c r="G573" s="16">
        <v>0.66666666666666696</v>
      </c>
      <c r="H573" s="16">
        <v>0.64800000000000002</v>
      </c>
      <c r="I573" s="16">
        <v>0.56277056277056303</v>
      </c>
      <c r="J573" s="16">
        <v>0.6</v>
      </c>
      <c r="K573" s="16"/>
      <c r="L573" s="16">
        <v>0.64655172413793105</v>
      </c>
      <c r="M573" s="16">
        <v>0.547619047619048</v>
      </c>
      <c r="N573" s="16">
        <v>0.63934426229508201</v>
      </c>
      <c r="O573" s="16">
        <v>0.62573099415204703</v>
      </c>
      <c r="P573" s="16">
        <v>0.58282208588957096</v>
      </c>
      <c r="Q573" s="16"/>
      <c r="R573" s="16">
        <v>0.62091503267973902</v>
      </c>
      <c r="S573" s="16">
        <v>0.69090909090909103</v>
      </c>
      <c r="T573" s="16">
        <v>0.56140350877193002</v>
      </c>
      <c r="U573" s="16">
        <v>0.59090909090909105</v>
      </c>
      <c r="V573" s="16"/>
      <c r="W573" s="16">
        <v>0.61818181818181805</v>
      </c>
      <c r="X573" s="16">
        <v>0.611464968152866</v>
      </c>
      <c r="Y573" s="16">
        <v>0.54054054054054101</v>
      </c>
      <c r="Z573" s="16"/>
      <c r="AA573" s="16">
        <v>0.61475409836065598</v>
      </c>
      <c r="AB573" s="16">
        <v>0.54362416107382505</v>
      </c>
      <c r="AC573" s="16">
        <v>0.71111111111111103</v>
      </c>
      <c r="AD573" s="16">
        <v>0.6</v>
      </c>
    </row>
    <row r="574" spans="2:30" x14ac:dyDescent="0.35">
      <c r="B574" t="s">
        <v>372</v>
      </c>
      <c r="C574" s="16">
        <v>0.183193277310924</v>
      </c>
      <c r="D574" s="16">
        <v>0.18453427065026401</v>
      </c>
      <c r="E574" s="16">
        <v>0</v>
      </c>
      <c r="F574" s="16"/>
      <c r="G574" s="16">
        <v>8.3333333333333301E-2</v>
      </c>
      <c r="H574" s="16">
        <v>0.17199999999999999</v>
      </c>
      <c r="I574" s="16">
        <v>0.199134199134199</v>
      </c>
      <c r="J574" s="16">
        <v>0.2</v>
      </c>
      <c r="K574" s="16"/>
      <c r="L574" s="16">
        <v>0.17241379310344801</v>
      </c>
      <c r="M574" s="16">
        <v>0.107142857142857</v>
      </c>
      <c r="N574" s="16">
        <v>0.16393442622950799</v>
      </c>
      <c r="O574" s="16">
        <v>0.20467836257309899</v>
      </c>
      <c r="P574" s="16">
        <v>0.214723926380368</v>
      </c>
      <c r="Q574" s="16"/>
      <c r="R574" s="16">
        <v>0.16339869281045799</v>
      </c>
      <c r="S574" s="16">
        <v>7.2727272727272696E-2</v>
      </c>
      <c r="T574" s="16">
        <v>0.23976608187134499</v>
      </c>
      <c r="U574" s="16">
        <v>0.25</v>
      </c>
      <c r="V574" s="16"/>
      <c r="W574" s="16">
        <v>0.16969696969697001</v>
      </c>
      <c r="X574" s="16">
        <v>0.17197452229299401</v>
      </c>
      <c r="Y574" s="16">
        <v>0.35135135135135098</v>
      </c>
      <c r="Z574" s="16"/>
      <c r="AA574" s="16">
        <v>0.168032786885246</v>
      </c>
      <c r="AB574" s="16">
        <v>0.23489932885906001</v>
      </c>
      <c r="AC574" s="16">
        <v>0.11111111111111099</v>
      </c>
      <c r="AD574" s="16">
        <v>0.2</v>
      </c>
    </row>
    <row r="575" spans="2:30" x14ac:dyDescent="0.35">
      <c r="B575" t="s">
        <v>338</v>
      </c>
      <c r="C575" s="16">
        <v>0.42521008403361299</v>
      </c>
      <c r="D575" s="16">
        <v>0.42530755711774998</v>
      </c>
      <c r="E575" s="16">
        <v>0.875</v>
      </c>
      <c r="F575" s="16"/>
      <c r="G575" s="16">
        <v>0.58333333333333304</v>
      </c>
      <c r="H575" s="16">
        <v>0.47599999999999998</v>
      </c>
      <c r="I575" s="16">
        <v>0.36363636363636398</v>
      </c>
      <c r="J575" s="16">
        <v>0.4</v>
      </c>
      <c r="K575" s="16"/>
      <c r="L575" s="16">
        <v>0.47413793103448298</v>
      </c>
      <c r="M575" s="16">
        <v>0.44047619047619002</v>
      </c>
      <c r="N575" s="16">
        <v>0.47540983606557402</v>
      </c>
      <c r="O575" s="16">
        <v>0.42105263157894701</v>
      </c>
      <c r="P575" s="16">
        <v>0.36809815950920199</v>
      </c>
      <c r="Q575" s="16"/>
      <c r="R575" s="16">
        <v>0.45751633986928097</v>
      </c>
      <c r="S575" s="16">
        <v>0.61818181818181805</v>
      </c>
      <c r="T575" s="16">
        <v>0.321637426900585</v>
      </c>
      <c r="U575" s="16">
        <v>0.34090909090909099</v>
      </c>
      <c r="V575" s="16"/>
      <c r="W575" s="16">
        <v>0.44848484848484799</v>
      </c>
      <c r="X575" s="16">
        <v>0.43949044585987301</v>
      </c>
      <c r="Y575" s="16">
        <v>0.18918918918918901</v>
      </c>
      <c r="Z575" s="16"/>
      <c r="AA575" s="16">
        <v>0.44672131147541</v>
      </c>
      <c r="AB575" s="16">
        <v>0.30872483221476499</v>
      </c>
      <c r="AC575" s="16">
        <v>0.6</v>
      </c>
      <c r="AD575" s="16">
        <v>0.4</v>
      </c>
    </row>
    <row r="576" spans="2:30" x14ac:dyDescent="0.35">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row>
    <row r="577" spans="2:30" x14ac:dyDescent="0.35">
      <c r="B577" s="6" t="s">
        <v>378</v>
      </c>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row>
    <row r="578" spans="2:30" x14ac:dyDescent="0.35">
      <c r="B578" s="23" t="s">
        <v>357</v>
      </c>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row>
    <row r="579" spans="2:30" x14ac:dyDescent="0.35">
      <c r="B579" t="s">
        <v>366</v>
      </c>
      <c r="C579" s="16">
        <v>0.35630252100840298</v>
      </c>
      <c r="D579" s="16">
        <v>0.35149384885764501</v>
      </c>
      <c r="E579" s="16">
        <v>0.875</v>
      </c>
      <c r="F579" s="16"/>
      <c r="G579" s="16">
        <v>0.375</v>
      </c>
      <c r="H579" s="16">
        <v>0.35599999999999998</v>
      </c>
      <c r="I579" s="16">
        <v>0.367965367965368</v>
      </c>
      <c r="J579" s="16">
        <v>0.32222222222222202</v>
      </c>
      <c r="K579" s="16"/>
      <c r="L579" s="16">
        <v>0.35344827586206901</v>
      </c>
      <c r="M579" s="16">
        <v>0.38095238095238099</v>
      </c>
      <c r="N579" s="16">
        <v>0.31147540983606598</v>
      </c>
      <c r="O579" s="16">
        <v>0.36842105263157898</v>
      </c>
      <c r="P579" s="16">
        <v>0.34969325153374198</v>
      </c>
      <c r="Q579" s="16"/>
      <c r="R579" s="16">
        <v>0.37254901960784298</v>
      </c>
      <c r="S579" s="16">
        <v>0.4</v>
      </c>
      <c r="T579" s="16">
        <v>0.286549707602339</v>
      </c>
      <c r="U579" s="16">
        <v>0.34090909090909099</v>
      </c>
      <c r="V579" s="16"/>
      <c r="W579" s="16">
        <v>0.351515151515152</v>
      </c>
      <c r="X579" s="16">
        <v>0.36305732484076397</v>
      </c>
      <c r="Y579" s="16">
        <v>0.29729729729729698</v>
      </c>
      <c r="Z579" s="16"/>
      <c r="AA579" s="16">
        <v>0.31147540983606598</v>
      </c>
      <c r="AB579" s="16">
        <v>0.31543624161073802</v>
      </c>
      <c r="AC579" s="16">
        <v>0.43333333333333302</v>
      </c>
      <c r="AD579" s="16">
        <v>0.435294117647059</v>
      </c>
    </row>
    <row r="580" spans="2:30" x14ac:dyDescent="0.35">
      <c r="B580" t="s">
        <v>367</v>
      </c>
      <c r="C580" s="16">
        <v>0.24369747899159699</v>
      </c>
      <c r="D580" s="16">
        <v>0.249560632688928</v>
      </c>
      <c r="E580" s="16">
        <v>0</v>
      </c>
      <c r="F580" s="16"/>
      <c r="G580" s="16">
        <v>0.16666666666666699</v>
      </c>
      <c r="H580" s="16">
        <v>0.24</v>
      </c>
      <c r="I580" s="16">
        <v>0.229437229437229</v>
      </c>
      <c r="J580" s="16">
        <v>0.31111111111111101</v>
      </c>
      <c r="K580" s="16"/>
      <c r="L580" s="16">
        <v>0.22413793103448301</v>
      </c>
      <c r="M580" s="16">
        <v>0.226190476190476</v>
      </c>
      <c r="N580" s="16">
        <v>0.32786885245901598</v>
      </c>
      <c r="O580" s="16">
        <v>0.26315789473684198</v>
      </c>
      <c r="P580" s="16">
        <v>0.214723926380368</v>
      </c>
      <c r="Q580" s="16"/>
      <c r="R580" s="16">
        <v>0.25816993464052301</v>
      </c>
      <c r="S580" s="16">
        <v>0.163636363636364</v>
      </c>
      <c r="T580" s="16">
        <v>0.23976608187134499</v>
      </c>
      <c r="U580" s="16">
        <v>0.27272727272727298</v>
      </c>
      <c r="V580" s="16"/>
      <c r="W580" s="16">
        <v>0.263636363636364</v>
      </c>
      <c r="X580" s="16">
        <v>0.21656050955414</v>
      </c>
      <c r="Y580" s="16">
        <v>0.27027027027027001</v>
      </c>
      <c r="Z580" s="16"/>
      <c r="AA580" s="16">
        <v>0.26229508196721302</v>
      </c>
      <c r="AB580" s="16">
        <v>0.221476510067114</v>
      </c>
      <c r="AC580" s="16">
        <v>0.25555555555555598</v>
      </c>
      <c r="AD580" s="16">
        <v>0.25882352941176501</v>
      </c>
    </row>
    <row r="581" spans="2:30" x14ac:dyDescent="0.35">
      <c r="B581" t="s">
        <v>368</v>
      </c>
      <c r="C581" s="16">
        <v>0.16470588235294101</v>
      </c>
      <c r="D581" s="16">
        <v>0.16520210896309301</v>
      </c>
      <c r="E581" s="16">
        <v>0.125</v>
      </c>
      <c r="F581" s="16"/>
      <c r="G581" s="16">
        <v>0.16666666666666699</v>
      </c>
      <c r="H581" s="16">
        <v>0.18</v>
      </c>
      <c r="I581" s="16">
        <v>0.12554112554112601</v>
      </c>
      <c r="J581" s="16">
        <v>0.22222222222222199</v>
      </c>
      <c r="K581" s="16"/>
      <c r="L581" s="16">
        <v>0.198275862068966</v>
      </c>
      <c r="M581" s="16">
        <v>0.16666666666666699</v>
      </c>
      <c r="N581" s="16">
        <v>0.18032786885245899</v>
      </c>
      <c r="O581" s="16">
        <v>0.157894736842105</v>
      </c>
      <c r="P581" s="16">
        <v>0.14110429447852799</v>
      </c>
      <c r="Q581" s="16"/>
      <c r="R581" s="16">
        <v>0.13071895424836599</v>
      </c>
      <c r="S581" s="16">
        <v>0.18181818181818199</v>
      </c>
      <c r="T581" s="16">
        <v>0.233918128654971</v>
      </c>
      <c r="U581" s="16">
        <v>0.15909090909090901</v>
      </c>
      <c r="V581" s="16"/>
      <c r="W581" s="16">
        <v>0.163636363636364</v>
      </c>
      <c r="X581" s="16">
        <v>0.152866242038217</v>
      </c>
      <c r="Y581" s="16">
        <v>0.18918918918918901</v>
      </c>
      <c r="Z581" s="16"/>
      <c r="AA581" s="16">
        <v>0.159836065573771</v>
      </c>
      <c r="AB581" s="16">
        <v>0.187919463087248</v>
      </c>
      <c r="AC581" s="16">
        <v>0.122222222222222</v>
      </c>
      <c r="AD581" s="16">
        <v>0.17647058823529399</v>
      </c>
    </row>
    <row r="582" spans="2:30" x14ac:dyDescent="0.35">
      <c r="B582" t="s">
        <v>369</v>
      </c>
      <c r="C582" s="16">
        <v>8.2352941176470601E-2</v>
      </c>
      <c r="D582" s="16">
        <v>8.2601054481546601E-2</v>
      </c>
      <c r="E582" s="16">
        <v>0</v>
      </c>
      <c r="F582" s="16"/>
      <c r="G582" s="16">
        <v>4.1666666666666699E-2</v>
      </c>
      <c r="H582" s="16">
        <v>8.4000000000000005E-2</v>
      </c>
      <c r="I582" s="16">
        <v>0.112554112554113</v>
      </c>
      <c r="J582" s="16">
        <v>1.1111111111111099E-2</v>
      </c>
      <c r="K582" s="16"/>
      <c r="L582" s="16">
        <v>8.6206896551724102E-2</v>
      </c>
      <c r="M582" s="16">
        <v>7.1428571428571397E-2</v>
      </c>
      <c r="N582" s="16">
        <v>6.5573770491803296E-2</v>
      </c>
      <c r="O582" s="16">
        <v>7.0175438596491196E-2</v>
      </c>
      <c r="P582" s="16">
        <v>0.104294478527607</v>
      </c>
      <c r="Q582" s="16"/>
      <c r="R582" s="16">
        <v>7.1895424836601302E-2</v>
      </c>
      <c r="S582" s="16">
        <v>0.109090909090909</v>
      </c>
      <c r="T582" s="16">
        <v>8.7719298245614002E-2</v>
      </c>
      <c r="U582" s="16">
        <v>0.11363636363636399</v>
      </c>
      <c r="V582" s="16"/>
      <c r="W582" s="16">
        <v>7.2727272727272696E-2</v>
      </c>
      <c r="X582" s="16">
        <v>0.10828025477707</v>
      </c>
      <c r="Y582" s="16">
        <v>8.1081081081081099E-2</v>
      </c>
      <c r="Z582" s="16"/>
      <c r="AA582" s="16">
        <v>0.102459016393443</v>
      </c>
      <c r="AB582" s="16">
        <v>9.3959731543624206E-2</v>
      </c>
      <c r="AC582" s="16">
        <v>5.5555555555555601E-2</v>
      </c>
      <c r="AD582" s="16">
        <v>5.8823529411764698E-2</v>
      </c>
    </row>
    <row r="583" spans="2:30" x14ac:dyDescent="0.35">
      <c r="B583" t="s">
        <v>370</v>
      </c>
      <c r="C583" s="16">
        <v>8.5714285714285701E-2</v>
      </c>
      <c r="D583" s="16">
        <v>8.43585237258348E-2</v>
      </c>
      <c r="E583" s="16">
        <v>0</v>
      </c>
      <c r="F583" s="16"/>
      <c r="G583" s="16">
        <v>0.125</v>
      </c>
      <c r="H583" s="16">
        <v>0.08</v>
      </c>
      <c r="I583" s="16">
        <v>9.0909090909090898E-2</v>
      </c>
      <c r="J583" s="16">
        <v>7.7777777777777807E-2</v>
      </c>
      <c r="K583" s="16"/>
      <c r="L583" s="16">
        <v>9.4827586206896505E-2</v>
      </c>
      <c r="M583" s="16">
        <v>0.107142857142857</v>
      </c>
      <c r="N583" s="16">
        <v>6.5573770491803296E-2</v>
      </c>
      <c r="O583" s="16">
        <v>6.4327485380116997E-2</v>
      </c>
      <c r="P583" s="16">
        <v>9.8159509202454004E-2</v>
      </c>
      <c r="Q583" s="16"/>
      <c r="R583" s="16">
        <v>7.1895424836601302E-2</v>
      </c>
      <c r="S583" s="16">
        <v>9.0909090909090898E-2</v>
      </c>
      <c r="T583" s="16">
        <v>0.11111111111111099</v>
      </c>
      <c r="U583" s="16">
        <v>0.11363636363636399</v>
      </c>
      <c r="V583" s="16"/>
      <c r="W583" s="16">
        <v>8.7878787878787903E-2</v>
      </c>
      <c r="X583" s="16">
        <v>8.9171974522293002E-2</v>
      </c>
      <c r="Y583" s="16">
        <v>0.108108108108108</v>
      </c>
      <c r="Z583" s="16"/>
      <c r="AA583" s="16">
        <v>9.8360655737704902E-2</v>
      </c>
      <c r="AB583" s="16">
        <v>0.12080536912751701</v>
      </c>
      <c r="AC583" s="16">
        <v>4.4444444444444398E-2</v>
      </c>
      <c r="AD583" s="16">
        <v>4.7058823529411799E-2</v>
      </c>
    </row>
    <row r="584" spans="2:30" x14ac:dyDescent="0.35">
      <c r="B584" t="s">
        <v>64</v>
      </c>
      <c r="C584" s="16">
        <v>6.7226890756302504E-2</v>
      </c>
      <c r="D584" s="16">
        <v>6.6783831282952594E-2</v>
      </c>
      <c r="E584" s="16">
        <v>0</v>
      </c>
      <c r="F584" s="16"/>
      <c r="G584" s="16">
        <v>0.125</v>
      </c>
      <c r="H584" s="16">
        <v>0.06</v>
      </c>
      <c r="I584" s="16">
        <v>7.3593073593073599E-2</v>
      </c>
      <c r="J584" s="16">
        <v>5.5555555555555601E-2</v>
      </c>
      <c r="K584" s="16"/>
      <c r="L584" s="16">
        <v>4.31034482758621E-2</v>
      </c>
      <c r="M584" s="16">
        <v>4.7619047619047603E-2</v>
      </c>
      <c r="N584" s="16">
        <v>4.91803278688525E-2</v>
      </c>
      <c r="O584" s="16">
        <v>7.6023391812865507E-2</v>
      </c>
      <c r="P584" s="16">
        <v>9.2024539877300596E-2</v>
      </c>
      <c r="Q584" s="16"/>
      <c r="R584" s="16">
        <v>9.4771241830065397E-2</v>
      </c>
      <c r="S584" s="16">
        <v>5.4545454545454501E-2</v>
      </c>
      <c r="T584" s="16">
        <v>4.0935672514619902E-2</v>
      </c>
      <c r="U584" s="16">
        <v>0</v>
      </c>
      <c r="V584" s="16"/>
      <c r="W584" s="16">
        <v>6.0606060606060601E-2</v>
      </c>
      <c r="X584" s="16">
        <v>7.0063694267515894E-2</v>
      </c>
      <c r="Y584" s="16">
        <v>5.4054054054054099E-2</v>
      </c>
      <c r="Z584" s="16"/>
      <c r="AA584" s="16">
        <v>6.5573770491803296E-2</v>
      </c>
      <c r="AB584" s="16">
        <v>6.0402684563758399E-2</v>
      </c>
      <c r="AC584" s="16">
        <v>8.8888888888888906E-2</v>
      </c>
      <c r="AD584" s="16">
        <v>2.3529411764705899E-2</v>
      </c>
    </row>
    <row r="585" spans="2:30" x14ac:dyDescent="0.35">
      <c r="B585" t="s">
        <v>371</v>
      </c>
      <c r="C585" s="16">
        <v>0.6</v>
      </c>
      <c r="D585" s="16">
        <v>0.60105448154657304</v>
      </c>
      <c r="E585" s="16">
        <v>0.875</v>
      </c>
      <c r="F585" s="16"/>
      <c r="G585" s="16">
        <v>0.54166666666666696</v>
      </c>
      <c r="H585" s="16">
        <v>0.59599999999999997</v>
      </c>
      <c r="I585" s="16">
        <v>0.59740259740259705</v>
      </c>
      <c r="J585" s="16">
        <v>0.63333333333333297</v>
      </c>
      <c r="K585" s="16"/>
      <c r="L585" s="16">
        <v>0.57758620689655205</v>
      </c>
      <c r="M585" s="16">
        <v>0.60714285714285698</v>
      </c>
      <c r="N585" s="16">
        <v>0.63934426229508201</v>
      </c>
      <c r="O585" s="16">
        <v>0.63157894736842102</v>
      </c>
      <c r="P585" s="16">
        <v>0.56441717791410995</v>
      </c>
      <c r="Q585" s="16"/>
      <c r="R585" s="16">
        <v>0.63071895424836599</v>
      </c>
      <c r="S585" s="16">
        <v>0.56363636363636405</v>
      </c>
      <c r="T585" s="16">
        <v>0.52631578947368396</v>
      </c>
      <c r="U585" s="16">
        <v>0.61363636363636398</v>
      </c>
      <c r="V585" s="16"/>
      <c r="W585" s="16">
        <v>0.615151515151515</v>
      </c>
      <c r="X585" s="16">
        <v>0.579617834394904</v>
      </c>
      <c r="Y585" s="16">
        <v>0.56756756756756799</v>
      </c>
      <c r="Z585" s="16"/>
      <c r="AA585" s="16">
        <v>0.57377049180327899</v>
      </c>
      <c r="AB585" s="16">
        <v>0.53691275167785202</v>
      </c>
      <c r="AC585" s="16">
        <v>0.68888888888888899</v>
      </c>
      <c r="AD585" s="16">
        <v>0.69411764705882395</v>
      </c>
    </row>
    <row r="586" spans="2:30" x14ac:dyDescent="0.35">
      <c r="B586" t="s">
        <v>372</v>
      </c>
      <c r="C586" s="16">
        <v>0.16806722689075601</v>
      </c>
      <c r="D586" s="16">
        <v>0.166959578207381</v>
      </c>
      <c r="E586" s="16">
        <v>0</v>
      </c>
      <c r="F586" s="16"/>
      <c r="G586" s="16">
        <v>0.16666666666666699</v>
      </c>
      <c r="H586" s="16">
        <v>0.16400000000000001</v>
      </c>
      <c r="I586" s="16">
        <v>0.20346320346320301</v>
      </c>
      <c r="J586" s="16">
        <v>8.8888888888888906E-2</v>
      </c>
      <c r="K586" s="16"/>
      <c r="L586" s="16">
        <v>0.181034482758621</v>
      </c>
      <c r="M586" s="16">
        <v>0.17857142857142899</v>
      </c>
      <c r="N586" s="16">
        <v>0.13114754098360701</v>
      </c>
      <c r="O586" s="16">
        <v>0.13450292397660801</v>
      </c>
      <c r="P586" s="16">
        <v>0.20245398773006101</v>
      </c>
      <c r="Q586" s="16"/>
      <c r="R586" s="16">
        <v>0.14379084967320299</v>
      </c>
      <c r="S586" s="16">
        <v>0.2</v>
      </c>
      <c r="T586" s="16">
        <v>0.198830409356725</v>
      </c>
      <c r="U586" s="16">
        <v>0.22727272727272699</v>
      </c>
      <c r="V586" s="16"/>
      <c r="W586" s="16">
        <v>0.160606060606061</v>
      </c>
      <c r="X586" s="16">
        <v>0.19745222929936301</v>
      </c>
      <c r="Y586" s="16">
        <v>0.18918918918918901</v>
      </c>
      <c r="Z586" s="16"/>
      <c r="AA586" s="16">
        <v>0.20081967213114801</v>
      </c>
      <c r="AB586" s="16">
        <v>0.21476510067114099</v>
      </c>
      <c r="AC586" s="16">
        <v>0.1</v>
      </c>
      <c r="AD586" s="16">
        <v>0.105882352941176</v>
      </c>
    </row>
    <row r="587" spans="2:30" x14ac:dyDescent="0.35">
      <c r="B587" t="s">
        <v>338</v>
      </c>
      <c r="C587" s="16">
        <v>0.43193277310924399</v>
      </c>
      <c r="D587" s="16">
        <v>0.43409490333919198</v>
      </c>
      <c r="E587" s="16">
        <v>0.875</v>
      </c>
      <c r="F587" s="16"/>
      <c r="G587" s="16">
        <v>0.375</v>
      </c>
      <c r="H587" s="16">
        <v>0.432</v>
      </c>
      <c r="I587" s="16">
        <v>0.39393939393939398</v>
      </c>
      <c r="J587" s="16">
        <v>0.54444444444444395</v>
      </c>
      <c r="K587" s="16"/>
      <c r="L587" s="16">
        <v>0.39655172413793099</v>
      </c>
      <c r="M587" s="16">
        <v>0.42857142857142899</v>
      </c>
      <c r="N587" s="16">
        <v>0.50819672131147497</v>
      </c>
      <c r="O587" s="16">
        <v>0.497076023391813</v>
      </c>
      <c r="P587" s="16">
        <v>0.36196319018404899</v>
      </c>
      <c r="Q587" s="16"/>
      <c r="R587" s="16">
        <v>0.486928104575163</v>
      </c>
      <c r="S587" s="16">
        <v>0.36363636363636398</v>
      </c>
      <c r="T587" s="16">
        <v>0.32748538011695899</v>
      </c>
      <c r="U587" s="16">
        <v>0.38636363636363602</v>
      </c>
      <c r="V587" s="16"/>
      <c r="W587" s="16">
        <v>0.45454545454545497</v>
      </c>
      <c r="X587" s="16">
        <v>0.38216560509554098</v>
      </c>
      <c r="Y587" s="16">
        <v>0.37837837837837801</v>
      </c>
      <c r="Z587" s="16"/>
      <c r="AA587" s="16">
        <v>0.37295081967213101</v>
      </c>
      <c r="AB587" s="16">
        <v>0.322147651006711</v>
      </c>
      <c r="AC587" s="16">
        <v>0.58888888888888902</v>
      </c>
      <c r="AD587" s="16">
        <v>0.58823529411764697</v>
      </c>
    </row>
    <row r="588" spans="2:30" x14ac:dyDescent="0.35">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row>
    <row r="589" spans="2:30" x14ac:dyDescent="0.35">
      <c r="B589" s="6" t="s">
        <v>384</v>
      </c>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row>
    <row r="590" spans="2:30" x14ac:dyDescent="0.35">
      <c r="B590" s="23" t="s">
        <v>357</v>
      </c>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row>
    <row r="591" spans="2:30" x14ac:dyDescent="0.35">
      <c r="B591" t="s">
        <v>366</v>
      </c>
      <c r="C591" s="16">
        <v>0.35602094240837701</v>
      </c>
      <c r="D591" s="16">
        <v>0.35596330275229399</v>
      </c>
      <c r="E591" s="16">
        <v>0.4</v>
      </c>
      <c r="F591" s="16"/>
      <c r="G591" s="16">
        <v>0.42424242424242398</v>
      </c>
      <c r="H591" s="16">
        <v>0.38671875</v>
      </c>
      <c r="I591" s="16">
        <v>0.32307692307692298</v>
      </c>
      <c r="J591" s="16">
        <v>0.31460674157303398</v>
      </c>
      <c r="K591" s="16"/>
      <c r="L591" s="16">
        <v>0.38596491228070201</v>
      </c>
      <c r="M591" s="16">
        <v>0.297619047619048</v>
      </c>
      <c r="N591" s="16">
        <v>0.34693877551020402</v>
      </c>
      <c r="O591" s="16">
        <v>0.435294117647059</v>
      </c>
      <c r="P591" s="16">
        <v>0.28205128205128199</v>
      </c>
      <c r="Q591" s="16"/>
      <c r="R591" s="16">
        <v>0.37630662020905897</v>
      </c>
      <c r="S591" s="16">
        <v>0.31481481481481499</v>
      </c>
      <c r="T591" s="16">
        <v>0.35227272727272702</v>
      </c>
      <c r="U591" s="16">
        <v>0.26190476190476197</v>
      </c>
      <c r="V591" s="16"/>
      <c r="W591" s="16">
        <v>0.33855799373040801</v>
      </c>
      <c r="X591" s="16">
        <v>0.43055555555555602</v>
      </c>
      <c r="Y591" s="16">
        <v>0.26829268292682901</v>
      </c>
      <c r="Z591" s="16"/>
      <c r="AA591" s="16">
        <v>0.33606557377049201</v>
      </c>
      <c r="AB591" s="16">
        <v>0.37391304347826099</v>
      </c>
      <c r="AC591" s="16">
        <v>0.41666666666666702</v>
      </c>
      <c r="AD591" s="16">
        <v>0.40217391304347799</v>
      </c>
    </row>
    <row r="592" spans="2:30" x14ac:dyDescent="0.35">
      <c r="B592" t="s">
        <v>367</v>
      </c>
      <c r="C592" s="16">
        <v>0.22687609075043599</v>
      </c>
      <c r="D592" s="16">
        <v>0.23119266055045901</v>
      </c>
      <c r="E592" s="16">
        <v>0</v>
      </c>
      <c r="F592" s="16"/>
      <c r="G592" s="16">
        <v>0.15151515151515199</v>
      </c>
      <c r="H592" s="16">
        <v>0.25390625</v>
      </c>
      <c r="I592" s="16">
        <v>0.16923076923076899</v>
      </c>
      <c r="J592" s="16">
        <v>0.30337078651685401</v>
      </c>
      <c r="K592" s="16"/>
      <c r="L592" s="16">
        <v>0.22807017543859601</v>
      </c>
      <c r="M592" s="16">
        <v>0.238095238095238</v>
      </c>
      <c r="N592" s="16">
        <v>0.24489795918367299</v>
      </c>
      <c r="O592" s="16">
        <v>0.24117647058823499</v>
      </c>
      <c r="P592" s="16">
        <v>0.19871794871794901</v>
      </c>
      <c r="Q592" s="16"/>
      <c r="R592" s="16">
        <v>0.23344947735191601</v>
      </c>
      <c r="S592" s="16">
        <v>0.148148148148148</v>
      </c>
      <c r="T592" s="16">
        <v>0.23863636363636401</v>
      </c>
      <c r="U592" s="16">
        <v>0.28571428571428598</v>
      </c>
      <c r="V592" s="16"/>
      <c r="W592" s="16">
        <v>0.24137931034482801</v>
      </c>
      <c r="X592" s="16">
        <v>0.243055555555556</v>
      </c>
      <c r="Y592" s="16">
        <v>0.12195121951219499</v>
      </c>
      <c r="Z592" s="16"/>
      <c r="AA592" s="16">
        <v>0.233606557377049</v>
      </c>
      <c r="AB592" s="16">
        <v>0.2</v>
      </c>
      <c r="AC592" s="16">
        <v>0.214285714285714</v>
      </c>
      <c r="AD592" s="16">
        <v>0.27173913043478298</v>
      </c>
    </row>
    <row r="593" spans="2:30" x14ac:dyDescent="0.35">
      <c r="B593" t="s">
        <v>368</v>
      </c>
      <c r="C593" s="16">
        <v>0.17102966841186701</v>
      </c>
      <c r="D593" s="16">
        <v>0.17064220183486201</v>
      </c>
      <c r="E593" s="16">
        <v>0.2</v>
      </c>
      <c r="F593" s="16"/>
      <c r="G593" s="16">
        <v>0.15151515151515199</v>
      </c>
      <c r="H593" s="16">
        <v>0.14453125</v>
      </c>
      <c r="I593" s="16">
        <v>0.19487179487179501</v>
      </c>
      <c r="J593" s="16">
        <v>0.202247191011236</v>
      </c>
      <c r="K593" s="16"/>
      <c r="L593" s="16">
        <v>0.12280701754386</v>
      </c>
      <c r="M593" s="16">
        <v>0.273809523809524</v>
      </c>
      <c r="N593" s="16">
        <v>8.1632653061224497E-2</v>
      </c>
      <c r="O593" s="16">
        <v>0.14117647058823499</v>
      </c>
      <c r="P593" s="16">
        <v>0.21153846153846201</v>
      </c>
      <c r="Q593" s="16"/>
      <c r="R593" s="16">
        <v>0.16724738675958201</v>
      </c>
      <c r="S593" s="16">
        <v>0.240740740740741</v>
      </c>
      <c r="T593" s="16">
        <v>0.13636363636363599</v>
      </c>
      <c r="U593" s="16">
        <v>0.19047619047618999</v>
      </c>
      <c r="V593" s="16"/>
      <c r="W593" s="16">
        <v>0.163009404388715</v>
      </c>
      <c r="X593" s="16">
        <v>0.16666666666666699</v>
      </c>
      <c r="Y593" s="16">
        <v>0.219512195121951</v>
      </c>
      <c r="Z593" s="16"/>
      <c r="AA593" s="16">
        <v>0.188524590163934</v>
      </c>
      <c r="AB593" s="16">
        <v>0.16521739130434801</v>
      </c>
      <c r="AC593" s="16">
        <v>0.14285714285714299</v>
      </c>
      <c r="AD593" s="16">
        <v>0.108695652173913</v>
      </c>
    </row>
    <row r="594" spans="2:30" x14ac:dyDescent="0.35">
      <c r="B594" t="s">
        <v>369</v>
      </c>
      <c r="C594" s="16">
        <v>6.9808027923211197E-2</v>
      </c>
      <c r="D594" s="16">
        <v>6.9724770642201797E-2</v>
      </c>
      <c r="E594" s="16">
        <v>0.4</v>
      </c>
      <c r="F594" s="16"/>
      <c r="G594" s="16">
        <v>9.0909090909090898E-2</v>
      </c>
      <c r="H594" s="16">
        <v>6.25E-2</v>
      </c>
      <c r="I594" s="16">
        <v>8.7179487179487203E-2</v>
      </c>
      <c r="J594" s="16">
        <v>4.49438202247191E-2</v>
      </c>
      <c r="K594" s="16"/>
      <c r="L594" s="16">
        <v>0.105263157894737</v>
      </c>
      <c r="M594" s="16">
        <v>4.7619047619047603E-2</v>
      </c>
      <c r="N594" s="16">
        <v>0.122448979591837</v>
      </c>
      <c r="O594" s="16">
        <v>5.29411764705882E-2</v>
      </c>
      <c r="P594" s="16">
        <v>5.7692307692307702E-2</v>
      </c>
      <c r="Q594" s="16"/>
      <c r="R594" s="16">
        <v>5.2264808362369297E-2</v>
      </c>
      <c r="S594" s="16">
        <v>9.2592592592592601E-2</v>
      </c>
      <c r="T594" s="16">
        <v>8.5227272727272693E-2</v>
      </c>
      <c r="U594" s="16">
        <v>0.119047619047619</v>
      </c>
      <c r="V594" s="16"/>
      <c r="W594" s="16">
        <v>7.5235109717868301E-2</v>
      </c>
      <c r="X594" s="16">
        <v>7.6388888888888895E-2</v>
      </c>
      <c r="Y594" s="16">
        <v>4.8780487804878099E-2</v>
      </c>
      <c r="Z594" s="16"/>
      <c r="AA594" s="16">
        <v>7.3770491803278701E-2</v>
      </c>
      <c r="AB594" s="16">
        <v>4.3478260869565202E-2</v>
      </c>
      <c r="AC594" s="16">
        <v>8.3333333333333301E-2</v>
      </c>
      <c r="AD594" s="16">
        <v>5.4347826086956499E-2</v>
      </c>
    </row>
    <row r="595" spans="2:30" x14ac:dyDescent="0.35">
      <c r="B595" t="s">
        <v>370</v>
      </c>
      <c r="C595" s="16">
        <v>0.12041884816753901</v>
      </c>
      <c r="D595" s="16">
        <v>0.121100917431193</v>
      </c>
      <c r="E595" s="16">
        <v>0</v>
      </c>
      <c r="F595" s="16"/>
      <c r="G595" s="16">
        <v>0.12121212121212099</v>
      </c>
      <c r="H595" s="16">
        <v>0.10546875</v>
      </c>
      <c r="I595" s="16">
        <v>0.14871794871794899</v>
      </c>
      <c r="J595" s="16">
        <v>0.101123595505618</v>
      </c>
      <c r="K595" s="16"/>
      <c r="L595" s="16">
        <v>7.8947368421052599E-2</v>
      </c>
      <c r="M595" s="16">
        <v>7.1428571428571397E-2</v>
      </c>
      <c r="N595" s="16">
        <v>0.183673469387755</v>
      </c>
      <c r="O595" s="16">
        <v>0.105882352941176</v>
      </c>
      <c r="P595" s="16">
        <v>0.17307692307692299</v>
      </c>
      <c r="Q595" s="16"/>
      <c r="R595" s="16">
        <v>0.12195121951219499</v>
      </c>
      <c r="S595" s="16">
        <v>0.11111111111111099</v>
      </c>
      <c r="T595" s="16">
        <v>0.13068181818181801</v>
      </c>
      <c r="U595" s="16">
        <v>9.5238095238095205E-2</v>
      </c>
      <c r="V595" s="16"/>
      <c r="W595" s="16">
        <v>0.13166144200627</v>
      </c>
      <c r="X595" s="16">
        <v>5.5555555555555601E-2</v>
      </c>
      <c r="Y595" s="16">
        <v>0.24390243902438999</v>
      </c>
      <c r="Z595" s="16"/>
      <c r="AA595" s="16">
        <v>0.135245901639344</v>
      </c>
      <c r="AB595" s="16">
        <v>0.147826086956522</v>
      </c>
      <c r="AC595" s="16">
        <v>8.3333333333333301E-2</v>
      </c>
      <c r="AD595" s="16">
        <v>7.6086956521739094E-2</v>
      </c>
    </row>
    <row r="596" spans="2:30" x14ac:dyDescent="0.35">
      <c r="B596" t="s">
        <v>64</v>
      </c>
      <c r="C596" s="16">
        <v>5.5846422338568902E-2</v>
      </c>
      <c r="D596" s="16">
        <v>5.1376146788990801E-2</v>
      </c>
      <c r="E596" s="16">
        <v>0</v>
      </c>
      <c r="F596" s="16"/>
      <c r="G596" s="16">
        <v>6.0606060606060601E-2</v>
      </c>
      <c r="H596" s="16">
        <v>4.6875E-2</v>
      </c>
      <c r="I596" s="16">
        <v>7.69230769230769E-2</v>
      </c>
      <c r="J596" s="16">
        <v>3.3707865168539297E-2</v>
      </c>
      <c r="K596" s="16"/>
      <c r="L596" s="16">
        <v>7.8947368421052599E-2</v>
      </c>
      <c r="M596" s="16">
        <v>7.1428571428571397E-2</v>
      </c>
      <c r="N596" s="16">
        <v>2.04081632653061E-2</v>
      </c>
      <c r="O596" s="16">
        <v>2.3529411764705899E-2</v>
      </c>
      <c r="P596" s="16">
        <v>7.69230769230769E-2</v>
      </c>
      <c r="Q596" s="16"/>
      <c r="R596" s="16">
        <v>4.8780487804878099E-2</v>
      </c>
      <c r="S596" s="16">
        <v>9.2592592592592601E-2</v>
      </c>
      <c r="T596" s="16">
        <v>5.6818181818181802E-2</v>
      </c>
      <c r="U596" s="16">
        <v>4.7619047619047603E-2</v>
      </c>
      <c r="V596" s="16"/>
      <c r="W596" s="16">
        <v>5.0156739811912203E-2</v>
      </c>
      <c r="X596" s="16">
        <v>2.7777777777777801E-2</v>
      </c>
      <c r="Y596" s="16">
        <v>9.7560975609756101E-2</v>
      </c>
      <c r="Z596" s="16"/>
      <c r="AA596" s="16">
        <v>3.2786885245901599E-2</v>
      </c>
      <c r="AB596" s="16">
        <v>6.9565217391304293E-2</v>
      </c>
      <c r="AC596" s="16">
        <v>5.95238095238095E-2</v>
      </c>
      <c r="AD596" s="16">
        <v>8.6956521739130405E-2</v>
      </c>
    </row>
    <row r="597" spans="2:30" x14ac:dyDescent="0.35">
      <c r="B597" t="s">
        <v>371</v>
      </c>
      <c r="C597" s="16">
        <v>0.58289703315881303</v>
      </c>
      <c r="D597" s="16">
        <v>0.58715596330275199</v>
      </c>
      <c r="E597" s="16">
        <v>0.4</v>
      </c>
      <c r="F597" s="16"/>
      <c r="G597" s="16">
        <v>0.57575757575757602</v>
      </c>
      <c r="H597" s="16">
        <v>0.640625</v>
      </c>
      <c r="I597" s="16">
        <v>0.492307692307692</v>
      </c>
      <c r="J597" s="16">
        <v>0.61797752808988804</v>
      </c>
      <c r="K597" s="16"/>
      <c r="L597" s="16">
        <v>0.61403508771929804</v>
      </c>
      <c r="M597" s="16">
        <v>0.53571428571428603</v>
      </c>
      <c r="N597" s="16">
        <v>0.59183673469387799</v>
      </c>
      <c r="O597" s="16">
        <v>0.67647058823529405</v>
      </c>
      <c r="P597" s="16">
        <v>0.480769230769231</v>
      </c>
      <c r="Q597" s="16"/>
      <c r="R597" s="16">
        <v>0.60975609756097604</v>
      </c>
      <c r="S597" s="16">
        <v>0.46296296296296302</v>
      </c>
      <c r="T597" s="16">
        <v>0.59090909090909105</v>
      </c>
      <c r="U597" s="16">
        <v>0.547619047619048</v>
      </c>
      <c r="V597" s="16"/>
      <c r="W597" s="16">
        <v>0.57993730407523503</v>
      </c>
      <c r="X597" s="16">
        <v>0.67361111111111105</v>
      </c>
      <c r="Y597" s="16">
        <v>0.39024390243902402</v>
      </c>
      <c r="Z597" s="16"/>
      <c r="AA597" s="16">
        <v>0.56967213114754101</v>
      </c>
      <c r="AB597" s="16">
        <v>0.573913043478261</v>
      </c>
      <c r="AC597" s="16">
        <v>0.63095238095238104</v>
      </c>
      <c r="AD597" s="16">
        <v>0.67391304347826098</v>
      </c>
    </row>
    <row r="598" spans="2:30" x14ac:dyDescent="0.35">
      <c r="B598" t="s">
        <v>372</v>
      </c>
      <c r="C598" s="16">
        <v>0.19022687609075001</v>
      </c>
      <c r="D598" s="16">
        <v>0.19082568807339501</v>
      </c>
      <c r="E598" s="16">
        <v>0.4</v>
      </c>
      <c r="F598" s="16"/>
      <c r="G598" s="16">
        <v>0.21212121212121199</v>
      </c>
      <c r="H598" s="16">
        <v>0.16796875</v>
      </c>
      <c r="I598" s="16">
        <v>0.235897435897436</v>
      </c>
      <c r="J598" s="16">
        <v>0.14606741573033699</v>
      </c>
      <c r="K598" s="16"/>
      <c r="L598" s="16">
        <v>0.18421052631578899</v>
      </c>
      <c r="M598" s="16">
        <v>0.119047619047619</v>
      </c>
      <c r="N598" s="16">
        <v>0.30612244897959201</v>
      </c>
      <c r="O598" s="16">
        <v>0.158823529411765</v>
      </c>
      <c r="P598" s="16">
        <v>0.230769230769231</v>
      </c>
      <c r="Q598" s="16"/>
      <c r="R598" s="16">
        <v>0.174216027874564</v>
      </c>
      <c r="S598" s="16">
        <v>0.203703703703704</v>
      </c>
      <c r="T598" s="16">
        <v>0.21590909090909099</v>
      </c>
      <c r="U598" s="16">
        <v>0.214285714285714</v>
      </c>
      <c r="V598" s="16"/>
      <c r="W598" s="16">
        <v>0.20689655172413801</v>
      </c>
      <c r="X598" s="16">
        <v>0.131944444444444</v>
      </c>
      <c r="Y598" s="16">
        <v>0.292682926829268</v>
      </c>
      <c r="Z598" s="16"/>
      <c r="AA598" s="16">
        <v>0.20901639344262299</v>
      </c>
      <c r="AB598" s="16">
        <v>0.19130434782608699</v>
      </c>
      <c r="AC598" s="16">
        <v>0.16666666666666699</v>
      </c>
      <c r="AD598" s="16">
        <v>0.13043478260869601</v>
      </c>
    </row>
    <row r="599" spans="2:30" x14ac:dyDescent="0.35">
      <c r="B599" t="s">
        <v>338</v>
      </c>
      <c r="C599" s="16">
        <v>0.39267015706806302</v>
      </c>
      <c r="D599" s="16">
        <v>0.39633027522935799</v>
      </c>
      <c r="E599" s="16">
        <v>0</v>
      </c>
      <c r="F599" s="16"/>
      <c r="G599" s="16">
        <v>0.36363636363636398</v>
      </c>
      <c r="H599" s="16">
        <v>0.47265625</v>
      </c>
      <c r="I599" s="16">
        <v>0.256410256410256</v>
      </c>
      <c r="J599" s="16">
        <v>0.47191011235954999</v>
      </c>
      <c r="K599" s="16"/>
      <c r="L599" s="16">
        <v>0.429824561403509</v>
      </c>
      <c r="M599" s="16">
        <v>0.41666666666666702</v>
      </c>
      <c r="N599" s="16">
        <v>0.28571428571428598</v>
      </c>
      <c r="O599" s="16">
        <v>0.51764705882352902</v>
      </c>
      <c r="P599" s="16">
        <v>0.25</v>
      </c>
      <c r="Q599" s="16"/>
      <c r="R599" s="16">
        <v>0.43554006968641101</v>
      </c>
      <c r="S599" s="16">
        <v>0.25925925925925902</v>
      </c>
      <c r="T599" s="16">
        <v>0.375</v>
      </c>
      <c r="U599" s="16">
        <v>0.33333333333333298</v>
      </c>
      <c r="V599" s="16"/>
      <c r="W599" s="16">
        <v>0.37304075235109702</v>
      </c>
      <c r="X599" s="16">
        <v>0.54166666666666696</v>
      </c>
      <c r="Y599" s="16">
        <v>9.7560975609756101E-2</v>
      </c>
      <c r="Z599" s="16"/>
      <c r="AA599" s="16">
        <v>0.36065573770491799</v>
      </c>
      <c r="AB599" s="16">
        <v>0.38260869565217398</v>
      </c>
      <c r="AC599" s="16">
        <v>0.46428571428571402</v>
      </c>
      <c r="AD599" s="16">
        <v>0.54347826086956497</v>
      </c>
    </row>
    <row r="600" spans="2:30" x14ac:dyDescent="0.35">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row>
    <row r="601" spans="2:30" x14ac:dyDescent="0.35">
      <c r="B601" s="6" t="s">
        <v>385</v>
      </c>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row>
    <row r="602" spans="2:30" x14ac:dyDescent="0.35">
      <c r="B602" s="23" t="s">
        <v>357</v>
      </c>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row>
    <row r="603" spans="2:30" x14ac:dyDescent="0.35">
      <c r="B603" t="s">
        <v>366</v>
      </c>
      <c r="C603" s="16">
        <v>0.45549738219895303</v>
      </c>
      <c r="D603" s="16">
        <v>0.45688073394495399</v>
      </c>
      <c r="E603" s="16">
        <v>0.8</v>
      </c>
      <c r="F603" s="16"/>
      <c r="G603" s="16">
        <v>0.45454545454545497</v>
      </c>
      <c r="H603" s="16">
        <v>0.45703125</v>
      </c>
      <c r="I603" s="16">
        <v>0.44102564102564101</v>
      </c>
      <c r="J603" s="16">
        <v>0.48314606741573002</v>
      </c>
      <c r="K603" s="16"/>
      <c r="L603" s="16">
        <v>0.41228070175438603</v>
      </c>
      <c r="M603" s="16">
        <v>0.452380952380952</v>
      </c>
      <c r="N603" s="16">
        <v>0.34693877551020402</v>
      </c>
      <c r="O603" s="16">
        <v>0.55882352941176505</v>
      </c>
      <c r="P603" s="16">
        <v>0.41025641025641002</v>
      </c>
      <c r="Q603" s="16"/>
      <c r="R603" s="16">
        <v>0.47386759581881499</v>
      </c>
      <c r="S603" s="16">
        <v>0.35185185185185203</v>
      </c>
      <c r="T603" s="16">
        <v>0.45454545454545497</v>
      </c>
      <c r="U603" s="16">
        <v>0.42857142857142899</v>
      </c>
      <c r="V603" s="16"/>
      <c r="W603" s="16">
        <v>0.43573667711598701</v>
      </c>
      <c r="X603" s="16">
        <v>0.54166666666666696</v>
      </c>
      <c r="Y603" s="16">
        <v>0.31707317073170699</v>
      </c>
      <c r="Z603" s="16"/>
      <c r="AA603" s="16">
        <v>0.463114754098361</v>
      </c>
      <c r="AB603" s="16">
        <v>0.46086956521739098</v>
      </c>
      <c r="AC603" s="16">
        <v>0.452380952380952</v>
      </c>
      <c r="AD603" s="16">
        <v>0.47826086956521702</v>
      </c>
    </row>
    <row r="604" spans="2:30" x14ac:dyDescent="0.35">
      <c r="B604" t="s">
        <v>367</v>
      </c>
      <c r="C604" s="16">
        <v>0.19546247818499099</v>
      </c>
      <c r="D604" s="16">
        <v>0.196330275229358</v>
      </c>
      <c r="E604" s="16">
        <v>0</v>
      </c>
      <c r="F604" s="16"/>
      <c r="G604" s="16">
        <v>0.12121212121212099</v>
      </c>
      <c r="H604" s="16">
        <v>0.1875</v>
      </c>
      <c r="I604" s="16">
        <v>0.18461538461538499</v>
      </c>
      <c r="J604" s="16">
        <v>0.26966292134831499</v>
      </c>
      <c r="K604" s="16"/>
      <c r="L604" s="16">
        <v>0.25438596491228099</v>
      </c>
      <c r="M604" s="16">
        <v>0.226190476190476</v>
      </c>
      <c r="N604" s="16">
        <v>0.16326530612244899</v>
      </c>
      <c r="O604" s="16">
        <v>0.17647058823529399</v>
      </c>
      <c r="P604" s="16">
        <v>0.16666666666666699</v>
      </c>
      <c r="Q604" s="16"/>
      <c r="R604" s="16">
        <v>0.191637630662021</v>
      </c>
      <c r="S604" s="16">
        <v>0.25925925925925902</v>
      </c>
      <c r="T604" s="16">
        <v>0.19886363636363599</v>
      </c>
      <c r="U604" s="16">
        <v>0.19047619047618999</v>
      </c>
      <c r="V604" s="16"/>
      <c r="W604" s="16">
        <v>0.188087774294671</v>
      </c>
      <c r="X604" s="16">
        <v>0.21527777777777801</v>
      </c>
      <c r="Y604" s="16">
        <v>0.219512195121951</v>
      </c>
      <c r="Z604" s="16"/>
      <c r="AA604" s="16">
        <v>0.21721311475409799</v>
      </c>
      <c r="AB604" s="16">
        <v>0.13043478260869601</v>
      </c>
      <c r="AC604" s="16">
        <v>0.19047619047618999</v>
      </c>
      <c r="AD604" s="16">
        <v>0.217391304347826</v>
      </c>
    </row>
    <row r="605" spans="2:30" x14ac:dyDescent="0.35">
      <c r="B605" t="s">
        <v>368</v>
      </c>
      <c r="C605" s="16">
        <v>0.15357766143106499</v>
      </c>
      <c r="D605" s="16">
        <v>0.15045871559633001</v>
      </c>
      <c r="E605" s="16">
        <v>0.2</v>
      </c>
      <c r="F605" s="16"/>
      <c r="G605" s="16">
        <v>0.12121212121212099</v>
      </c>
      <c r="H605" s="16">
        <v>0.140625</v>
      </c>
      <c r="I605" s="16">
        <v>0.18974358974359001</v>
      </c>
      <c r="J605" s="16">
        <v>0.123595505617978</v>
      </c>
      <c r="K605" s="16"/>
      <c r="L605" s="16">
        <v>0.12280701754386</v>
      </c>
      <c r="M605" s="16">
        <v>0.238095238095238</v>
      </c>
      <c r="N605" s="16">
        <v>0.14285714285714299</v>
      </c>
      <c r="O605" s="16">
        <v>0.129411764705882</v>
      </c>
      <c r="P605" s="16">
        <v>0.16025641025640999</v>
      </c>
      <c r="Q605" s="16"/>
      <c r="R605" s="16">
        <v>0.139372822299652</v>
      </c>
      <c r="S605" s="16">
        <v>0.203703703703704</v>
      </c>
      <c r="T605" s="16">
        <v>0.142045454545455</v>
      </c>
      <c r="U605" s="16">
        <v>0.19047619047618999</v>
      </c>
      <c r="V605" s="16"/>
      <c r="W605" s="16">
        <v>0.17554858934169301</v>
      </c>
      <c r="X605" s="16">
        <v>0.131944444444444</v>
      </c>
      <c r="Y605" s="16">
        <v>0.17073170731707299</v>
      </c>
      <c r="Z605" s="16"/>
      <c r="AA605" s="16">
        <v>0.14754098360655701</v>
      </c>
      <c r="AB605" s="16">
        <v>0.19130434782608699</v>
      </c>
      <c r="AC605" s="16">
        <v>0.14285714285714299</v>
      </c>
      <c r="AD605" s="16">
        <v>0.141304347826087</v>
      </c>
    </row>
    <row r="606" spans="2:30" x14ac:dyDescent="0.35">
      <c r="B606" t="s">
        <v>369</v>
      </c>
      <c r="C606" s="16">
        <v>5.4101221640488702E-2</v>
      </c>
      <c r="D606" s="16">
        <v>5.6880733944954097E-2</v>
      </c>
      <c r="E606" s="16">
        <v>0</v>
      </c>
      <c r="F606" s="16"/>
      <c r="G606" s="16">
        <v>9.0909090909090898E-2</v>
      </c>
      <c r="H606" s="16">
        <v>6.25E-2</v>
      </c>
      <c r="I606" s="16">
        <v>5.1282051282051301E-2</v>
      </c>
      <c r="J606" s="16">
        <v>2.2471910112359501E-2</v>
      </c>
      <c r="K606" s="16"/>
      <c r="L606" s="16">
        <v>8.7719298245614002E-2</v>
      </c>
      <c r="M606" s="16">
        <v>1.1904761904761901E-2</v>
      </c>
      <c r="N606" s="16">
        <v>8.1632653061224497E-2</v>
      </c>
      <c r="O606" s="16">
        <v>3.5294117647058802E-2</v>
      </c>
      <c r="P606" s="16">
        <v>6.4102564102564097E-2</v>
      </c>
      <c r="Q606" s="16"/>
      <c r="R606" s="16">
        <v>4.5296167247386797E-2</v>
      </c>
      <c r="S606" s="16">
        <v>7.4074074074074098E-2</v>
      </c>
      <c r="T606" s="16">
        <v>5.1136363636363598E-2</v>
      </c>
      <c r="U606" s="16">
        <v>9.5238095238095205E-2</v>
      </c>
      <c r="V606" s="16"/>
      <c r="W606" s="16">
        <v>6.2695924764890304E-2</v>
      </c>
      <c r="X606" s="16">
        <v>3.4722222222222203E-2</v>
      </c>
      <c r="Y606" s="16">
        <v>2.4390243902439001E-2</v>
      </c>
      <c r="Z606" s="16"/>
      <c r="AA606" s="16">
        <v>5.7377049180327898E-2</v>
      </c>
      <c r="AB606" s="16">
        <v>2.6086956521739101E-2</v>
      </c>
      <c r="AC606" s="16">
        <v>7.1428571428571397E-2</v>
      </c>
      <c r="AD606" s="16">
        <v>2.1739130434782601E-2</v>
      </c>
    </row>
    <row r="607" spans="2:30" x14ac:dyDescent="0.35">
      <c r="B607" t="s">
        <v>370</v>
      </c>
      <c r="C607" s="16">
        <v>8.3769633507853394E-2</v>
      </c>
      <c r="D607" s="16">
        <v>8.4403669724770605E-2</v>
      </c>
      <c r="E607" s="16">
        <v>0</v>
      </c>
      <c r="F607" s="16"/>
      <c r="G607" s="16">
        <v>0.15151515151515199</v>
      </c>
      <c r="H607" s="16">
        <v>9.765625E-2</v>
      </c>
      <c r="I607" s="16">
        <v>6.6666666666666693E-2</v>
      </c>
      <c r="J607" s="16">
        <v>5.6179775280898903E-2</v>
      </c>
      <c r="K607" s="16"/>
      <c r="L607" s="16">
        <v>8.7719298245614002E-2</v>
      </c>
      <c r="M607" s="16">
        <v>0</v>
      </c>
      <c r="N607" s="16">
        <v>0.20408163265306101</v>
      </c>
      <c r="O607" s="16">
        <v>5.8823529411764698E-2</v>
      </c>
      <c r="P607" s="16">
        <v>0.115384615384615</v>
      </c>
      <c r="Q607" s="16"/>
      <c r="R607" s="16">
        <v>9.7560975609756101E-2</v>
      </c>
      <c r="S607" s="16">
        <v>3.7037037037037E-2</v>
      </c>
      <c r="T607" s="16">
        <v>7.9545454545454503E-2</v>
      </c>
      <c r="U607" s="16">
        <v>7.1428571428571397E-2</v>
      </c>
      <c r="V607" s="16"/>
      <c r="W607" s="16">
        <v>7.8369905956112901E-2</v>
      </c>
      <c r="X607" s="16">
        <v>4.8611111111111098E-2</v>
      </c>
      <c r="Y607" s="16">
        <v>0.219512195121951</v>
      </c>
      <c r="Z607" s="16"/>
      <c r="AA607" s="16">
        <v>7.3770491803278701E-2</v>
      </c>
      <c r="AB607" s="16">
        <v>0.11304347826087</v>
      </c>
      <c r="AC607" s="16">
        <v>7.1428571428571397E-2</v>
      </c>
      <c r="AD607" s="16">
        <v>6.5217391304347797E-2</v>
      </c>
    </row>
    <row r="608" spans="2:30" x14ac:dyDescent="0.35">
      <c r="B608" t="s">
        <v>64</v>
      </c>
      <c r="C608" s="16">
        <v>5.7591623036649199E-2</v>
      </c>
      <c r="D608" s="16">
        <v>5.5045871559633003E-2</v>
      </c>
      <c r="E608" s="16">
        <v>0</v>
      </c>
      <c r="F608" s="16"/>
      <c r="G608" s="16">
        <v>6.0606060606060601E-2</v>
      </c>
      <c r="H608" s="16">
        <v>5.46875E-2</v>
      </c>
      <c r="I608" s="16">
        <v>6.6666666666666693E-2</v>
      </c>
      <c r="J608" s="16">
        <v>4.49438202247191E-2</v>
      </c>
      <c r="K608" s="16"/>
      <c r="L608" s="16">
        <v>3.5087719298245598E-2</v>
      </c>
      <c r="M608" s="16">
        <v>7.1428571428571397E-2</v>
      </c>
      <c r="N608" s="16">
        <v>6.1224489795918401E-2</v>
      </c>
      <c r="O608" s="16">
        <v>4.11764705882353E-2</v>
      </c>
      <c r="P608" s="16">
        <v>8.3333333333333301E-2</v>
      </c>
      <c r="Q608" s="16"/>
      <c r="R608" s="16">
        <v>5.2264808362369297E-2</v>
      </c>
      <c r="S608" s="16">
        <v>7.4074074074074098E-2</v>
      </c>
      <c r="T608" s="16">
        <v>7.3863636363636395E-2</v>
      </c>
      <c r="U608" s="16">
        <v>2.3809523809523801E-2</v>
      </c>
      <c r="V608" s="16"/>
      <c r="W608" s="16">
        <v>5.9561128526645801E-2</v>
      </c>
      <c r="X608" s="16">
        <v>2.7777777777777801E-2</v>
      </c>
      <c r="Y608" s="16">
        <v>4.8780487804878099E-2</v>
      </c>
      <c r="Z608" s="16"/>
      <c r="AA608" s="16">
        <v>4.0983606557376998E-2</v>
      </c>
      <c r="AB608" s="16">
        <v>7.8260869565217397E-2</v>
      </c>
      <c r="AC608" s="16">
        <v>7.1428571428571397E-2</v>
      </c>
      <c r="AD608" s="16">
        <v>7.6086956521739094E-2</v>
      </c>
    </row>
    <row r="609" spans="2:30" x14ac:dyDescent="0.35">
      <c r="B609" t="s">
        <v>371</v>
      </c>
      <c r="C609" s="16">
        <v>0.65095986038394404</v>
      </c>
      <c r="D609" s="16">
        <v>0.65321100917431196</v>
      </c>
      <c r="E609" s="16">
        <v>0.8</v>
      </c>
      <c r="F609" s="16"/>
      <c r="G609" s="16">
        <v>0.57575757575757602</v>
      </c>
      <c r="H609" s="16">
        <v>0.64453125</v>
      </c>
      <c r="I609" s="16">
        <v>0.62564102564102597</v>
      </c>
      <c r="J609" s="16">
        <v>0.75280898876404501</v>
      </c>
      <c r="K609" s="16"/>
      <c r="L609" s="16">
        <v>0.66666666666666696</v>
      </c>
      <c r="M609" s="16">
        <v>0.67857142857142905</v>
      </c>
      <c r="N609" s="16">
        <v>0.51020408163265296</v>
      </c>
      <c r="O609" s="16">
        <v>0.73529411764705899</v>
      </c>
      <c r="P609" s="16">
        <v>0.57692307692307698</v>
      </c>
      <c r="Q609" s="16"/>
      <c r="R609" s="16">
        <v>0.66550522648083599</v>
      </c>
      <c r="S609" s="16">
        <v>0.61111111111111105</v>
      </c>
      <c r="T609" s="16">
        <v>0.65340909090909105</v>
      </c>
      <c r="U609" s="16">
        <v>0.61904761904761896</v>
      </c>
      <c r="V609" s="16"/>
      <c r="W609" s="16">
        <v>0.62382445141065801</v>
      </c>
      <c r="X609" s="16">
        <v>0.75694444444444398</v>
      </c>
      <c r="Y609" s="16">
        <v>0.53658536585365901</v>
      </c>
      <c r="Z609" s="16"/>
      <c r="AA609" s="16">
        <v>0.68032786885245899</v>
      </c>
      <c r="AB609" s="16">
        <v>0.59130434782608698</v>
      </c>
      <c r="AC609" s="16">
        <v>0.64285714285714302</v>
      </c>
      <c r="AD609" s="16">
        <v>0.69565217391304301</v>
      </c>
    </row>
    <row r="610" spans="2:30" x14ac:dyDescent="0.35">
      <c r="B610" t="s">
        <v>372</v>
      </c>
      <c r="C610" s="16">
        <v>0.13787085514834199</v>
      </c>
      <c r="D610" s="16">
        <v>0.141284403669725</v>
      </c>
      <c r="E610" s="16">
        <v>0</v>
      </c>
      <c r="F610" s="16"/>
      <c r="G610" s="16">
        <v>0.24242424242424199</v>
      </c>
      <c r="H610" s="16">
        <v>0.16015625</v>
      </c>
      <c r="I610" s="16">
        <v>0.117948717948718</v>
      </c>
      <c r="J610" s="16">
        <v>7.8651685393258397E-2</v>
      </c>
      <c r="K610" s="16"/>
      <c r="L610" s="16">
        <v>0.175438596491228</v>
      </c>
      <c r="M610" s="16">
        <v>1.1904761904761901E-2</v>
      </c>
      <c r="N610" s="16">
        <v>0.28571428571428598</v>
      </c>
      <c r="O610" s="16">
        <v>9.41176470588235E-2</v>
      </c>
      <c r="P610" s="16">
        <v>0.17948717948717899</v>
      </c>
      <c r="Q610" s="16"/>
      <c r="R610" s="16">
        <v>0.14285714285714299</v>
      </c>
      <c r="S610" s="16">
        <v>0.11111111111111099</v>
      </c>
      <c r="T610" s="16">
        <v>0.13068181818181801</v>
      </c>
      <c r="U610" s="16">
        <v>0.16666666666666699</v>
      </c>
      <c r="V610" s="16"/>
      <c r="W610" s="16">
        <v>0.14106583072100301</v>
      </c>
      <c r="X610" s="16">
        <v>8.3333333333333301E-2</v>
      </c>
      <c r="Y610" s="16">
        <v>0.24390243902438999</v>
      </c>
      <c r="Z610" s="16"/>
      <c r="AA610" s="16">
        <v>0.13114754098360701</v>
      </c>
      <c r="AB610" s="16">
        <v>0.139130434782609</v>
      </c>
      <c r="AC610" s="16">
        <v>0.14285714285714299</v>
      </c>
      <c r="AD610" s="16">
        <v>8.6956521739130405E-2</v>
      </c>
    </row>
    <row r="611" spans="2:30" x14ac:dyDescent="0.35">
      <c r="B611" t="s">
        <v>338</v>
      </c>
      <c r="C611" s="16">
        <v>0.51308900523560197</v>
      </c>
      <c r="D611" s="16">
        <v>0.51192660550458702</v>
      </c>
      <c r="E611" s="16">
        <v>0.8</v>
      </c>
      <c r="F611" s="16"/>
      <c r="G611" s="16">
        <v>0.33333333333333298</v>
      </c>
      <c r="H611" s="16">
        <v>0.484375</v>
      </c>
      <c r="I611" s="16">
        <v>0.507692307692308</v>
      </c>
      <c r="J611" s="16">
        <v>0.67415730337078705</v>
      </c>
      <c r="K611" s="16"/>
      <c r="L611" s="16">
        <v>0.49122807017543901</v>
      </c>
      <c r="M611" s="16">
        <v>0.66666666666666696</v>
      </c>
      <c r="N611" s="16">
        <v>0.22448979591836701</v>
      </c>
      <c r="O611" s="16">
        <v>0.64117647058823501</v>
      </c>
      <c r="P611" s="16">
        <v>0.39743589743589702</v>
      </c>
      <c r="Q611" s="16"/>
      <c r="R611" s="16">
        <v>0.52264808362369297</v>
      </c>
      <c r="S611" s="16">
        <v>0.5</v>
      </c>
      <c r="T611" s="16">
        <v>0.52272727272727304</v>
      </c>
      <c r="U611" s="16">
        <v>0.452380952380952</v>
      </c>
      <c r="V611" s="16"/>
      <c r="W611" s="16">
        <v>0.48275862068965503</v>
      </c>
      <c r="X611" s="16">
        <v>0.67361111111111105</v>
      </c>
      <c r="Y611" s="16">
        <v>0.292682926829268</v>
      </c>
      <c r="Z611" s="16"/>
      <c r="AA611" s="16">
        <v>0.54918032786885196</v>
      </c>
      <c r="AB611" s="16">
        <v>0.45217391304347798</v>
      </c>
      <c r="AC611" s="16">
        <v>0.5</v>
      </c>
      <c r="AD611" s="16">
        <v>0.60869565217391297</v>
      </c>
    </row>
    <row r="612" spans="2:30" x14ac:dyDescent="0.35">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row>
    <row r="613" spans="2:30" x14ac:dyDescent="0.35">
      <c r="B613" s="6" t="s">
        <v>386</v>
      </c>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row>
    <row r="614" spans="2:30" x14ac:dyDescent="0.35">
      <c r="B614" s="23" t="s">
        <v>357</v>
      </c>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row>
    <row r="615" spans="2:30" x14ac:dyDescent="0.35">
      <c r="B615" t="s">
        <v>366</v>
      </c>
      <c r="C615" s="16">
        <v>0.42757417102966799</v>
      </c>
      <c r="D615" s="16">
        <v>0.42935779816513803</v>
      </c>
      <c r="E615" s="16">
        <v>0.6</v>
      </c>
      <c r="F615" s="16"/>
      <c r="G615" s="16">
        <v>0.51515151515151503</v>
      </c>
      <c r="H615" s="16">
        <v>0.4609375</v>
      </c>
      <c r="I615" s="16">
        <v>0.40512820512820502</v>
      </c>
      <c r="J615" s="16">
        <v>0.348314606741573</v>
      </c>
      <c r="K615" s="16"/>
      <c r="L615" s="16">
        <v>0.43859649122806998</v>
      </c>
      <c r="M615" s="16">
        <v>0.41666666666666702</v>
      </c>
      <c r="N615" s="16">
        <v>0.34693877551020402</v>
      </c>
      <c r="O615" s="16">
        <v>0.49411764705882399</v>
      </c>
      <c r="P615" s="16">
        <v>0.37820512820512803</v>
      </c>
      <c r="Q615" s="16"/>
      <c r="R615" s="16">
        <v>0.47038327526132401</v>
      </c>
      <c r="S615" s="16">
        <v>0.35185185185185203</v>
      </c>
      <c r="T615" s="16">
        <v>0.39772727272727298</v>
      </c>
      <c r="U615" s="16">
        <v>0.33333333333333298</v>
      </c>
      <c r="V615" s="16"/>
      <c r="W615" s="16">
        <v>0.41379310344827602</v>
      </c>
      <c r="X615" s="16">
        <v>0.5</v>
      </c>
      <c r="Y615" s="16">
        <v>0.31707317073170699</v>
      </c>
      <c r="Z615" s="16"/>
      <c r="AA615" s="16">
        <v>0.41803278688524598</v>
      </c>
      <c r="AB615" s="16">
        <v>0.41739130434782601</v>
      </c>
      <c r="AC615" s="16">
        <v>0.476190476190476</v>
      </c>
      <c r="AD615" s="16">
        <v>0.45652173913043498</v>
      </c>
    </row>
    <row r="616" spans="2:30" x14ac:dyDescent="0.35">
      <c r="B616" t="s">
        <v>367</v>
      </c>
      <c r="C616" s="16">
        <v>0.22513089005235601</v>
      </c>
      <c r="D616" s="16">
        <v>0.22935779816513799</v>
      </c>
      <c r="E616" s="16">
        <v>0.2</v>
      </c>
      <c r="F616" s="16"/>
      <c r="G616" s="16">
        <v>0.21212121212121199</v>
      </c>
      <c r="H616" s="16">
        <v>0.2265625</v>
      </c>
      <c r="I616" s="16">
        <v>0.18974358974359001</v>
      </c>
      <c r="J616" s="16">
        <v>0.30337078651685401</v>
      </c>
      <c r="K616" s="16"/>
      <c r="L616" s="16">
        <v>0.21929824561403499</v>
      </c>
      <c r="M616" s="16">
        <v>0.17857142857142899</v>
      </c>
      <c r="N616" s="16">
        <v>0.24489795918367299</v>
      </c>
      <c r="O616" s="16">
        <v>0.26470588235294101</v>
      </c>
      <c r="P616" s="16">
        <v>0.20512820512820501</v>
      </c>
      <c r="Q616" s="16"/>
      <c r="R616" s="16">
        <v>0.212543554006969</v>
      </c>
      <c r="S616" s="16">
        <v>0.35185185185185203</v>
      </c>
      <c r="T616" s="16">
        <v>0.22159090909090901</v>
      </c>
      <c r="U616" s="16">
        <v>0.214285714285714</v>
      </c>
      <c r="V616" s="16"/>
      <c r="W616" s="16">
        <v>0.23824451410658301</v>
      </c>
      <c r="X616" s="16">
        <v>0.22916666666666699</v>
      </c>
      <c r="Y616" s="16">
        <v>0.19512195121951201</v>
      </c>
      <c r="Z616" s="16"/>
      <c r="AA616" s="16">
        <v>0.20901639344262299</v>
      </c>
      <c r="AB616" s="16">
        <v>0.23478260869565201</v>
      </c>
      <c r="AC616" s="16">
        <v>0.202380952380952</v>
      </c>
      <c r="AD616" s="16">
        <v>0.30434782608695699</v>
      </c>
    </row>
    <row r="617" spans="2:30" x14ac:dyDescent="0.35">
      <c r="B617" t="s">
        <v>368</v>
      </c>
      <c r="C617" s="16">
        <v>0.150087260034904</v>
      </c>
      <c r="D617" s="16">
        <v>0.152293577981651</v>
      </c>
      <c r="E617" s="16">
        <v>0.2</v>
      </c>
      <c r="F617" s="16"/>
      <c r="G617" s="16">
        <v>9.0909090909090898E-2</v>
      </c>
      <c r="H617" s="16">
        <v>0.125</v>
      </c>
      <c r="I617" s="16">
        <v>0.18461538461538499</v>
      </c>
      <c r="J617" s="16">
        <v>0.16853932584269701</v>
      </c>
      <c r="K617" s="16"/>
      <c r="L617" s="16">
        <v>0.12280701754386</v>
      </c>
      <c r="M617" s="16">
        <v>0.273809523809524</v>
      </c>
      <c r="N617" s="16">
        <v>0.14285714285714299</v>
      </c>
      <c r="O617" s="16">
        <v>9.41176470588235E-2</v>
      </c>
      <c r="P617" s="16">
        <v>0.16666666666666699</v>
      </c>
      <c r="Q617" s="16"/>
      <c r="R617" s="16">
        <v>0.13240418118466901</v>
      </c>
      <c r="S617" s="16">
        <v>9.2592592592592601E-2</v>
      </c>
      <c r="T617" s="16">
        <v>0.15340909090909099</v>
      </c>
      <c r="U617" s="16">
        <v>0.26190476190476197</v>
      </c>
      <c r="V617" s="16"/>
      <c r="W617" s="16">
        <v>0.156739811912226</v>
      </c>
      <c r="X617" s="16">
        <v>0.15277777777777801</v>
      </c>
      <c r="Y617" s="16">
        <v>0.146341463414634</v>
      </c>
      <c r="Z617" s="16"/>
      <c r="AA617" s="16">
        <v>0.15573770491803299</v>
      </c>
      <c r="AB617" s="16">
        <v>0.182608695652174</v>
      </c>
      <c r="AC617" s="16">
        <v>0.107142857142857</v>
      </c>
      <c r="AD617" s="16">
        <v>9.7826086956521702E-2</v>
      </c>
    </row>
    <row r="618" spans="2:30" x14ac:dyDescent="0.35">
      <c r="B618" t="s">
        <v>369</v>
      </c>
      <c r="C618" s="16">
        <v>6.1082024432809801E-2</v>
      </c>
      <c r="D618" s="16">
        <v>5.6880733944954097E-2</v>
      </c>
      <c r="E618" s="16">
        <v>0</v>
      </c>
      <c r="F618" s="16"/>
      <c r="G618" s="16">
        <v>0.12121212121212099</v>
      </c>
      <c r="H618" s="16">
        <v>5.078125E-2</v>
      </c>
      <c r="I618" s="16">
        <v>6.6666666666666693E-2</v>
      </c>
      <c r="J618" s="16">
        <v>5.6179775280898903E-2</v>
      </c>
      <c r="K618" s="16"/>
      <c r="L618" s="16">
        <v>8.7719298245614002E-2</v>
      </c>
      <c r="M618" s="16">
        <v>4.7619047619047603E-2</v>
      </c>
      <c r="N618" s="16">
        <v>8.1632653061224497E-2</v>
      </c>
      <c r="O618" s="16">
        <v>5.8823529411764698E-2</v>
      </c>
      <c r="P618" s="16">
        <v>4.48717948717949E-2</v>
      </c>
      <c r="Q618" s="16"/>
      <c r="R618" s="16">
        <v>3.4843205574912897E-2</v>
      </c>
      <c r="S618" s="16">
        <v>9.2592592592592601E-2</v>
      </c>
      <c r="T618" s="16">
        <v>9.0909090909090898E-2</v>
      </c>
      <c r="U618" s="16">
        <v>9.5238095238095205E-2</v>
      </c>
      <c r="V618" s="16"/>
      <c r="W618" s="16">
        <v>5.9561128526645801E-2</v>
      </c>
      <c r="X618" s="16">
        <v>4.1666666666666699E-2</v>
      </c>
      <c r="Y618" s="16">
        <v>9.7560975609756101E-2</v>
      </c>
      <c r="Z618" s="16"/>
      <c r="AA618" s="16">
        <v>6.5573770491803296E-2</v>
      </c>
      <c r="AB618" s="16">
        <v>4.3478260869565202E-2</v>
      </c>
      <c r="AC618" s="16">
        <v>7.1428571428571397E-2</v>
      </c>
      <c r="AD618" s="16">
        <v>3.2608695652173898E-2</v>
      </c>
    </row>
    <row r="619" spans="2:30" x14ac:dyDescent="0.35">
      <c r="B619" t="s">
        <v>370</v>
      </c>
      <c r="C619" s="16">
        <v>6.8062827225130906E-2</v>
      </c>
      <c r="D619" s="16">
        <v>6.6055045871559595E-2</v>
      </c>
      <c r="E619" s="16">
        <v>0</v>
      </c>
      <c r="F619" s="16"/>
      <c r="G619" s="16">
        <v>6.0606060606060601E-2</v>
      </c>
      <c r="H619" s="16">
        <v>8.59375E-2</v>
      </c>
      <c r="I619" s="16">
        <v>4.6153846153846198E-2</v>
      </c>
      <c r="J619" s="16">
        <v>6.7415730337078594E-2</v>
      </c>
      <c r="K619" s="16"/>
      <c r="L619" s="16">
        <v>8.7719298245614002E-2</v>
      </c>
      <c r="M619" s="16">
        <v>2.3809523809523801E-2</v>
      </c>
      <c r="N619" s="16">
        <v>0.102040816326531</v>
      </c>
      <c r="O619" s="16">
        <v>4.11764705882353E-2</v>
      </c>
      <c r="P619" s="16">
        <v>9.6153846153846201E-2</v>
      </c>
      <c r="Q619" s="16"/>
      <c r="R619" s="16">
        <v>7.6655052264808399E-2</v>
      </c>
      <c r="S619" s="16">
        <v>1.85185185185185E-2</v>
      </c>
      <c r="T619" s="16">
        <v>6.8181818181818205E-2</v>
      </c>
      <c r="U619" s="16">
        <v>7.1428571428571397E-2</v>
      </c>
      <c r="V619" s="16"/>
      <c r="W619" s="16">
        <v>6.5830721003134807E-2</v>
      </c>
      <c r="X619" s="16">
        <v>4.1666666666666699E-2</v>
      </c>
      <c r="Y619" s="16">
        <v>0.12195121951219499</v>
      </c>
      <c r="Z619" s="16"/>
      <c r="AA619" s="16">
        <v>8.1967213114754106E-2</v>
      </c>
      <c r="AB619" s="16">
        <v>7.8260869565217397E-2</v>
      </c>
      <c r="AC619" s="16">
        <v>7.1428571428571397E-2</v>
      </c>
      <c r="AD619" s="16">
        <v>3.2608695652173898E-2</v>
      </c>
    </row>
    <row r="620" spans="2:30" x14ac:dyDescent="0.35">
      <c r="B620" t="s">
        <v>64</v>
      </c>
      <c r="C620" s="16">
        <v>6.8062827225130906E-2</v>
      </c>
      <c r="D620" s="16">
        <v>6.6055045871559595E-2</v>
      </c>
      <c r="E620" s="16">
        <v>0</v>
      </c>
      <c r="F620" s="16"/>
      <c r="G620" s="16">
        <v>0</v>
      </c>
      <c r="H620" s="16">
        <v>5.078125E-2</v>
      </c>
      <c r="I620" s="16">
        <v>0.107692307692308</v>
      </c>
      <c r="J620" s="16">
        <v>5.6179775280898903E-2</v>
      </c>
      <c r="K620" s="16"/>
      <c r="L620" s="16">
        <v>4.3859649122807001E-2</v>
      </c>
      <c r="M620" s="16">
        <v>5.95238095238095E-2</v>
      </c>
      <c r="N620" s="16">
        <v>8.1632653061224497E-2</v>
      </c>
      <c r="O620" s="16">
        <v>4.7058823529411799E-2</v>
      </c>
      <c r="P620" s="16">
        <v>0.108974358974359</v>
      </c>
      <c r="Q620" s="16"/>
      <c r="R620" s="16">
        <v>7.3170731707317097E-2</v>
      </c>
      <c r="S620" s="16">
        <v>9.2592592592592601E-2</v>
      </c>
      <c r="T620" s="16">
        <v>6.8181818181818205E-2</v>
      </c>
      <c r="U620" s="16">
        <v>2.3809523809523801E-2</v>
      </c>
      <c r="V620" s="16"/>
      <c r="W620" s="16">
        <v>6.5830721003134807E-2</v>
      </c>
      <c r="X620" s="16">
        <v>3.4722222222222203E-2</v>
      </c>
      <c r="Y620" s="16">
        <v>0.12195121951219499</v>
      </c>
      <c r="Z620" s="16"/>
      <c r="AA620" s="16">
        <v>6.9672131147541005E-2</v>
      </c>
      <c r="AB620" s="16">
        <v>4.3478260869565202E-2</v>
      </c>
      <c r="AC620" s="16">
        <v>7.1428571428571397E-2</v>
      </c>
      <c r="AD620" s="16">
        <v>7.6086956521739094E-2</v>
      </c>
    </row>
    <row r="621" spans="2:30" x14ac:dyDescent="0.35">
      <c r="B621" t="s">
        <v>371</v>
      </c>
      <c r="C621" s="16">
        <v>0.65270506108202397</v>
      </c>
      <c r="D621" s="16">
        <v>0.65871559633027499</v>
      </c>
      <c r="E621" s="16">
        <v>0.8</v>
      </c>
      <c r="F621" s="16"/>
      <c r="G621" s="16">
        <v>0.72727272727272696</v>
      </c>
      <c r="H621" s="16">
        <v>0.6875</v>
      </c>
      <c r="I621" s="16">
        <v>0.59487179487179498</v>
      </c>
      <c r="J621" s="16">
        <v>0.651685393258427</v>
      </c>
      <c r="K621" s="16"/>
      <c r="L621" s="16">
        <v>0.65789473684210498</v>
      </c>
      <c r="M621" s="16">
        <v>0.59523809523809501</v>
      </c>
      <c r="N621" s="16">
        <v>0.59183673469387799</v>
      </c>
      <c r="O621" s="16">
        <v>0.75882352941176501</v>
      </c>
      <c r="P621" s="16">
        <v>0.58333333333333304</v>
      </c>
      <c r="Q621" s="16"/>
      <c r="R621" s="16">
        <v>0.68292682926829296</v>
      </c>
      <c r="S621" s="16">
        <v>0.70370370370370405</v>
      </c>
      <c r="T621" s="16">
        <v>0.61931818181818199</v>
      </c>
      <c r="U621" s="16">
        <v>0.547619047619048</v>
      </c>
      <c r="V621" s="16"/>
      <c r="W621" s="16">
        <v>0.65203761755485901</v>
      </c>
      <c r="X621" s="16">
        <v>0.72916666666666696</v>
      </c>
      <c r="Y621" s="16">
        <v>0.51219512195121997</v>
      </c>
      <c r="Z621" s="16"/>
      <c r="AA621" s="16">
        <v>0.62704918032786905</v>
      </c>
      <c r="AB621" s="16">
        <v>0.65217391304347805</v>
      </c>
      <c r="AC621" s="16">
        <v>0.67857142857142905</v>
      </c>
      <c r="AD621" s="16">
        <v>0.76086956521739102</v>
      </c>
    </row>
    <row r="622" spans="2:30" x14ac:dyDescent="0.35">
      <c r="B622" t="s">
        <v>372</v>
      </c>
      <c r="C622" s="16">
        <v>0.12914485165794101</v>
      </c>
      <c r="D622" s="16">
        <v>0.122935779816514</v>
      </c>
      <c r="E622" s="16">
        <v>0</v>
      </c>
      <c r="F622" s="16"/>
      <c r="G622" s="16">
        <v>0.18181818181818199</v>
      </c>
      <c r="H622" s="16">
        <v>0.13671875</v>
      </c>
      <c r="I622" s="16">
        <v>0.112820512820513</v>
      </c>
      <c r="J622" s="16">
        <v>0.123595505617978</v>
      </c>
      <c r="K622" s="16"/>
      <c r="L622" s="16">
        <v>0.175438596491228</v>
      </c>
      <c r="M622" s="16">
        <v>7.1428571428571397E-2</v>
      </c>
      <c r="N622" s="16">
        <v>0.183673469387755</v>
      </c>
      <c r="O622" s="16">
        <v>0.1</v>
      </c>
      <c r="P622" s="16">
        <v>0.141025641025641</v>
      </c>
      <c r="Q622" s="16"/>
      <c r="R622" s="16">
        <v>0.111498257839721</v>
      </c>
      <c r="S622" s="16">
        <v>0.11111111111111099</v>
      </c>
      <c r="T622" s="16">
        <v>0.15909090909090901</v>
      </c>
      <c r="U622" s="16">
        <v>0.16666666666666699</v>
      </c>
      <c r="V622" s="16"/>
      <c r="W622" s="16">
        <v>0.125391849529781</v>
      </c>
      <c r="X622" s="16">
        <v>8.3333333333333301E-2</v>
      </c>
      <c r="Y622" s="16">
        <v>0.219512195121951</v>
      </c>
      <c r="Z622" s="16"/>
      <c r="AA622" s="16">
        <v>0.14754098360655701</v>
      </c>
      <c r="AB622" s="16">
        <v>0.121739130434783</v>
      </c>
      <c r="AC622" s="16">
        <v>0.14285714285714299</v>
      </c>
      <c r="AD622" s="16">
        <v>6.5217391304347797E-2</v>
      </c>
    </row>
    <row r="623" spans="2:30" x14ac:dyDescent="0.35">
      <c r="B623" t="s">
        <v>338</v>
      </c>
      <c r="C623" s="16">
        <v>0.52356020942408399</v>
      </c>
      <c r="D623" s="16">
        <v>0.53577981651376105</v>
      </c>
      <c r="E623" s="16">
        <v>0.8</v>
      </c>
      <c r="F623" s="16"/>
      <c r="G623" s="16">
        <v>0.54545454545454497</v>
      </c>
      <c r="H623" s="16">
        <v>0.55078125</v>
      </c>
      <c r="I623" s="16">
        <v>0.482051282051282</v>
      </c>
      <c r="J623" s="16">
        <v>0.52808988764044995</v>
      </c>
      <c r="K623" s="16"/>
      <c r="L623" s="16">
        <v>0.48245614035087703</v>
      </c>
      <c r="M623" s="16">
        <v>0.52380952380952395</v>
      </c>
      <c r="N623" s="16">
        <v>0.40816326530612201</v>
      </c>
      <c r="O623" s="16">
        <v>0.65882352941176503</v>
      </c>
      <c r="P623" s="16">
        <v>0.44230769230769201</v>
      </c>
      <c r="Q623" s="16"/>
      <c r="R623" s="16">
        <v>0.57142857142857195</v>
      </c>
      <c r="S623" s="16">
        <v>0.592592592592593</v>
      </c>
      <c r="T623" s="16">
        <v>0.46022727272727298</v>
      </c>
      <c r="U623" s="16">
        <v>0.38095238095238099</v>
      </c>
      <c r="V623" s="16"/>
      <c r="W623" s="16">
        <v>0.52664576802507801</v>
      </c>
      <c r="X623" s="16">
        <v>0.64583333333333304</v>
      </c>
      <c r="Y623" s="16">
        <v>0.292682926829268</v>
      </c>
      <c r="Z623" s="16"/>
      <c r="AA623" s="16">
        <v>0.47950819672131101</v>
      </c>
      <c r="AB623" s="16">
        <v>0.53043478260869603</v>
      </c>
      <c r="AC623" s="16">
        <v>0.53571428571428603</v>
      </c>
      <c r="AD623" s="16">
        <v>0.69565217391304401</v>
      </c>
    </row>
    <row r="624" spans="2:30" x14ac:dyDescent="0.35">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row>
    <row r="625" spans="2:30" x14ac:dyDescent="0.35">
      <c r="B625" s="6" t="s">
        <v>387</v>
      </c>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row>
    <row r="626" spans="2:30" x14ac:dyDescent="0.35">
      <c r="B626" s="23" t="s">
        <v>357</v>
      </c>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row>
    <row r="627" spans="2:30" x14ac:dyDescent="0.35">
      <c r="B627" t="s">
        <v>366</v>
      </c>
      <c r="C627" s="16">
        <v>0.38394415357766098</v>
      </c>
      <c r="D627" s="16">
        <v>0.38715596330275198</v>
      </c>
      <c r="E627" s="16">
        <v>0.4</v>
      </c>
      <c r="F627" s="16"/>
      <c r="G627" s="16">
        <v>0.39393939393939398</v>
      </c>
      <c r="H627" s="16">
        <v>0.390625</v>
      </c>
      <c r="I627" s="16">
        <v>0.38461538461538503</v>
      </c>
      <c r="J627" s="16">
        <v>0.35955056179775302</v>
      </c>
      <c r="K627" s="16"/>
      <c r="L627" s="16">
        <v>0.40350877192982498</v>
      </c>
      <c r="M627" s="16">
        <v>0.33333333333333298</v>
      </c>
      <c r="N627" s="16">
        <v>0.38775510204081598</v>
      </c>
      <c r="O627" s="16">
        <v>0.441176470588235</v>
      </c>
      <c r="P627" s="16">
        <v>0.33333333333333298</v>
      </c>
      <c r="Q627" s="16"/>
      <c r="R627" s="16">
        <v>0.42857142857142899</v>
      </c>
      <c r="S627" s="16">
        <v>0.240740740740741</v>
      </c>
      <c r="T627" s="16">
        <v>0.39772727272727298</v>
      </c>
      <c r="U627" s="16">
        <v>0.214285714285714</v>
      </c>
      <c r="V627" s="16"/>
      <c r="W627" s="16">
        <v>0.37617554858934199</v>
      </c>
      <c r="X627" s="16">
        <v>0.39583333333333298</v>
      </c>
      <c r="Y627" s="16">
        <v>0.31707317073170699</v>
      </c>
      <c r="Z627" s="16"/>
      <c r="AA627" s="16">
        <v>0.38934426229508201</v>
      </c>
      <c r="AB627" s="16">
        <v>0.36521739130434799</v>
      </c>
      <c r="AC627" s="16">
        <v>0.42857142857142899</v>
      </c>
      <c r="AD627" s="16">
        <v>0.39130434782608697</v>
      </c>
    </row>
    <row r="628" spans="2:30" x14ac:dyDescent="0.35">
      <c r="B628" t="s">
        <v>367</v>
      </c>
      <c r="C628" s="16">
        <v>0.23734729493891801</v>
      </c>
      <c r="D628" s="16">
        <v>0.23302752293578</v>
      </c>
      <c r="E628" s="16">
        <v>0.6</v>
      </c>
      <c r="F628" s="16"/>
      <c r="G628" s="16">
        <v>0.21212121212121199</v>
      </c>
      <c r="H628" s="16">
        <v>0.24609375</v>
      </c>
      <c r="I628" s="16">
        <v>0.20512820512820501</v>
      </c>
      <c r="J628" s="16">
        <v>0.29213483146067398</v>
      </c>
      <c r="K628" s="16"/>
      <c r="L628" s="16">
        <v>0.26315789473684198</v>
      </c>
      <c r="M628" s="16">
        <v>0.28571428571428598</v>
      </c>
      <c r="N628" s="16">
        <v>0.183673469387755</v>
      </c>
      <c r="O628" s="16">
        <v>0.24117647058823499</v>
      </c>
      <c r="P628" s="16">
        <v>0.20512820512820501</v>
      </c>
      <c r="Q628" s="16"/>
      <c r="R628" s="16">
        <v>0.229965156794425</v>
      </c>
      <c r="S628" s="16">
        <v>0.27777777777777801</v>
      </c>
      <c r="T628" s="16">
        <v>0.22159090909090901</v>
      </c>
      <c r="U628" s="16">
        <v>0.33333333333333298</v>
      </c>
      <c r="V628" s="16"/>
      <c r="W628" s="16">
        <v>0.23197492163009401</v>
      </c>
      <c r="X628" s="16">
        <v>0.31944444444444398</v>
      </c>
      <c r="Y628" s="16">
        <v>0.17073170731707299</v>
      </c>
      <c r="Z628" s="16"/>
      <c r="AA628" s="16">
        <v>0.26229508196721302</v>
      </c>
      <c r="AB628" s="16">
        <v>0.147826086956522</v>
      </c>
      <c r="AC628" s="16">
        <v>0.214285714285714</v>
      </c>
      <c r="AD628" s="16">
        <v>0.29347826086956502</v>
      </c>
    </row>
    <row r="629" spans="2:30" x14ac:dyDescent="0.35">
      <c r="B629" t="s">
        <v>368</v>
      </c>
      <c r="C629" s="16">
        <v>0.15183246073298401</v>
      </c>
      <c r="D629" s="16">
        <v>0.15412844036697201</v>
      </c>
      <c r="E629" s="16">
        <v>0</v>
      </c>
      <c r="F629" s="16"/>
      <c r="G629" s="16">
        <v>6.0606060606060601E-2</v>
      </c>
      <c r="H629" s="16">
        <v>0.11328125</v>
      </c>
      <c r="I629" s="16">
        <v>0.18974358974359001</v>
      </c>
      <c r="J629" s="16">
        <v>0.213483146067416</v>
      </c>
      <c r="K629" s="16"/>
      <c r="L629" s="16">
        <v>0.105263157894737</v>
      </c>
      <c r="M629" s="16">
        <v>0.214285714285714</v>
      </c>
      <c r="N629" s="16">
        <v>0.122448979591837</v>
      </c>
      <c r="O629" s="16">
        <v>0.11764705882352899</v>
      </c>
      <c r="P629" s="16">
        <v>0.19871794871794901</v>
      </c>
      <c r="Q629" s="16"/>
      <c r="R629" s="16">
        <v>0.14982578397212501</v>
      </c>
      <c r="S629" s="16">
        <v>0.16666666666666699</v>
      </c>
      <c r="T629" s="16">
        <v>0.13068181818181801</v>
      </c>
      <c r="U629" s="16">
        <v>0.19047619047618999</v>
      </c>
      <c r="V629" s="16"/>
      <c r="W629" s="16">
        <v>0.166144200626959</v>
      </c>
      <c r="X629" s="16">
        <v>0.14583333333333301</v>
      </c>
      <c r="Y629" s="16">
        <v>7.3170731707317097E-2</v>
      </c>
      <c r="Z629" s="16"/>
      <c r="AA629" s="16">
        <v>0.12704918032786899</v>
      </c>
      <c r="AB629" s="16">
        <v>0.182608695652174</v>
      </c>
      <c r="AC629" s="16">
        <v>0.16666666666666699</v>
      </c>
      <c r="AD629" s="16">
        <v>0.13043478260869601</v>
      </c>
    </row>
    <row r="630" spans="2:30" x14ac:dyDescent="0.35">
      <c r="B630" t="s">
        <v>369</v>
      </c>
      <c r="C630" s="16">
        <v>5.2356020942408397E-2</v>
      </c>
      <c r="D630" s="16">
        <v>5.1376146788990801E-2</v>
      </c>
      <c r="E630" s="16">
        <v>0</v>
      </c>
      <c r="F630" s="16"/>
      <c r="G630" s="16">
        <v>9.0909090909090898E-2</v>
      </c>
      <c r="H630" s="16">
        <v>5.46875E-2</v>
      </c>
      <c r="I630" s="16">
        <v>4.6153846153846198E-2</v>
      </c>
      <c r="J630" s="16">
        <v>4.49438202247191E-2</v>
      </c>
      <c r="K630" s="16"/>
      <c r="L630" s="16">
        <v>7.0175438596491196E-2</v>
      </c>
      <c r="M630" s="16">
        <v>1.1904761904761901E-2</v>
      </c>
      <c r="N630" s="16">
        <v>6.1224489795918401E-2</v>
      </c>
      <c r="O630" s="16">
        <v>4.7058823529411799E-2</v>
      </c>
      <c r="P630" s="16">
        <v>6.4102564102564097E-2</v>
      </c>
      <c r="Q630" s="16"/>
      <c r="R630" s="16">
        <v>4.8780487804878099E-2</v>
      </c>
      <c r="S630" s="16">
        <v>7.4074074074074098E-2</v>
      </c>
      <c r="T630" s="16">
        <v>5.1136363636363598E-2</v>
      </c>
      <c r="U630" s="16">
        <v>7.1428571428571397E-2</v>
      </c>
      <c r="V630" s="16"/>
      <c r="W630" s="16">
        <v>6.5830721003134807E-2</v>
      </c>
      <c r="X630" s="16">
        <v>2.7777777777777801E-2</v>
      </c>
      <c r="Y630" s="16">
        <v>7.3170731707317097E-2</v>
      </c>
      <c r="Z630" s="16"/>
      <c r="AA630" s="16">
        <v>6.5573770491803296E-2</v>
      </c>
      <c r="AB630" s="16">
        <v>4.3478260869565202E-2</v>
      </c>
      <c r="AC630" s="16">
        <v>4.7619047619047603E-2</v>
      </c>
      <c r="AD630" s="16">
        <v>3.2608695652173898E-2</v>
      </c>
    </row>
    <row r="631" spans="2:30" x14ac:dyDescent="0.35">
      <c r="B631" t="s">
        <v>370</v>
      </c>
      <c r="C631" s="16">
        <v>0.106457242582897</v>
      </c>
      <c r="D631" s="16">
        <v>0.11009174311926601</v>
      </c>
      <c r="E631" s="16">
        <v>0</v>
      </c>
      <c r="F631" s="16"/>
      <c r="G631" s="16">
        <v>0.18181818181818199</v>
      </c>
      <c r="H631" s="16">
        <v>0.11328125</v>
      </c>
      <c r="I631" s="16">
        <v>9.7435897435897395E-2</v>
      </c>
      <c r="J631" s="16">
        <v>7.8651685393258397E-2</v>
      </c>
      <c r="K631" s="16"/>
      <c r="L631" s="16">
        <v>9.6491228070175405E-2</v>
      </c>
      <c r="M631" s="16">
        <v>5.95238095238095E-2</v>
      </c>
      <c r="N631" s="16">
        <v>0.183673469387755</v>
      </c>
      <c r="O631" s="16">
        <v>0.105882352941176</v>
      </c>
      <c r="P631" s="16">
        <v>0.115384615384615</v>
      </c>
      <c r="Q631" s="16"/>
      <c r="R631" s="16">
        <v>8.7108013937282194E-2</v>
      </c>
      <c r="S631" s="16">
        <v>0.11111111111111099</v>
      </c>
      <c r="T631" s="16">
        <v>0.107954545454545</v>
      </c>
      <c r="U631" s="16">
        <v>0.19047619047618999</v>
      </c>
      <c r="V631" s="16"/>
      <c r="W631" s="16">
        <v>0.100313479623824</v>
      </c>
      <c r="X631" s="16">
        <v>7.6388888888888895E-2</v>
      </c>
      <c r="Y631" s="16">
        <v>0.26829268292682901</v>
      </c>
      <c r="Z631" s="16"/>
      <c r="AA631" s="16">
        <v>0.110655737704918</v>
      </c>
      <c r="AB631" s="16">
        <v>0.139130434782609</v>
      </c>
      <c r="AC631" s="16">
        <v>7.1428571428571397E-2</v>
      </c>
      <c r="AD631" s="16">
        <v>8.6956521739130405E-2</v>
      </c>
    </row>
    <row r="632" spans="2:30" x14ac:dyDescent="0.35">
      <c r="B632" t="s">
        <v>64</v>
      </c>
      <c r="C632" s="16">
        <v>6.8062827225130906E-2</v>
      </c>
      <c r="D632" s="16">
        <v>6.4220183486238494E-2</v>
      </c>
      <c r="E632" s="16">
        <v>0</v>
      </c>
      <c r="F632" s="16"/>
      <c r="G632" s="16">
        <v>6.0606060606060601E-2</v>
      </c>
      <c r="H632" s="16">
        <v>8.203125E-2</v>
      </c>
      <c r="I632" s="16">
        <v>7.69230769230769E-2</v>
      </c>
      <c r="J632" s="16">
        <v>1.1235955056179799E-2</v>
      </c>
      <c r="K632" s="16"/>
      <c r="L632" s="16">
        <v>6.14035087719298E-2</v>
      </c>
      <c r="M632" s="16">
        <v>9.5238095238095205E-2</v>
      </c>
      <c r="N632" s="16">
        <v>6.1224489795918401E-2</v>
      </c>
      <c r="O632" s="16">
        <v>4.7058823529411799E-2</v>
      </c>
      <c r="P632" s="16">
        <v>8.3333333333333301E-2</v>
      </c>
      <c r="Q632" s="16"/>
      <c r="R632" s="16">
        <v>5.5749128919860599E-2</v>
      </c>
      <c r="S632" s="16">
        <v>0.12962962962963001</v>
      </c>
      <c r="T632" s="16">
        <v>9.0909090909090898E-2</v>
      </c>
      <c r="U632" s="16">
        <v>0</v>
      </c>
      <c r="V632" s="16"/>
      <c r="W632" s="16">
        <v>5.9561128526645801E-2</v>
      </c>
      <c r="X632" s="16">
        <v>3.4722222222222203E-2</v>
      </c>
      <c r="Y632" s="16">
        <v>9.7560975609756101E-2</v>
      </c>
      <c r="Z632" s="16"/>
      <c r="AA632" s="16">
        <v>4.5081967213114797E-2</v>
      </c>
      <c r="AB632" s="16">
        <v>0.121739130434783</v>
      </c>
      <c r="AC632" s="16">
        <v>7.1428571428571397E-2</v>
      </c>
      <c r="AD632" s="16">
        <v>6.5217391304347797E-2</v>
      </c>
    </row>
    <row r="633" spans="2:30" x14ac:dyDescent="0.35">
      <c r="B633" t="s">
        <v>371</v>
      </c>
      <c r="C633" s="16">
        <v>0.62129144851657903</v>
      </c>
      <c r="D633" s="16">
        <v>0.62018348623853203</v>
      </c>
      <c r="E633" s="16">
        <v>1</v>
      </c>
      <c r="F633" s="16"/>
      <c r="G633" s="16">
        <v>0.60606060606060597</v>
      </c>
      <c r="H633" s="16">
        <v>0.63671875</v>
      </c>
      <c r="I633" s="16">
        <v>0.58974358974358998</v>
      </c>
      <c r="J633" s="16">
        <v>0.651685393258427</v>
      </c>
      <c r="K633" s="16"/>
      <c r="L633" s="16">
        <v>0.66666666666666696</v>
      </c>
      <c r="M633" s="16">
        <v>0.61904761904761896</v>
      </c>
      <c r="N633" s="16">
        <v>0.57142857142857095</v>
      </c>
      <c r="O633" s="16">
        <v>0.68235294117647105</v>
      </c>
      <c r="P633" s="16">
        <v>0.53846153846153799</v>
      </c>
      <c r="Q633" s="16"/>
      <c r="R633" s="16">
        <v>0.65853658536585402</v>
      </c>
      <c r="S633" s="16">
        <v>0.51851851851851805</v>
      </c>
      <c r="T633" s="16">
        <v>0.61931818181818199</v>
      </c>
      <c r="U633" s="16">
        <v>0.547619047619048</v>
      </c>
      <c r="V633" s="16"/>
      <c r="W633" s="16">
        <v>0.60815047021943602</v>
      </c>
      <c r="X633" s="16">
        <v>0.71527777777777801</v>
      </c>
      <c r="Y633" s="16">
        <v>0.48780487804877998</v>
      </c>
      <c r="Z633" s="16"/>
      <c r="AA633" s="16">
        <v>0.65163934426229497</v>
      </c>
      <c r="AB633" s="16">
        <v>0.51304347826087005</v>
      </c>
      <c r="AC633" s="16">
        <v>0.64285714285714302</v>
      </c>
      <c r="AD633" s="16">
        <v>0.684782608695652</v>
      </c>
    </row>
    <row r="634" spans="2:30" x14ac:dyDescent="0.35">
      <c r="B634" t="s">
        <v>372</v>
      </c>
      <c r="C634" s="16">
        <v>0.158813263525305</v>
      </c>
      <c r="D634" s="16">
        <v>0.161467889908257</v>
      </c>
      <c r="E634" s="16">
        <v>0</v>
      </c>
      <c r="F634" s="16"/>
      <c r="G634" s="16">
        <v>0.27272727272727298</v>
      </c>
      <c r="H634" s="16">
        <v>0.16796875</v>
      </c>
      <c r="I634" s="16">
        <v>0.143589743589744</v>
      </c>
      <c r="J634" s="16">
        <v>0.123595505617978</v>
      </c>
      <c r="K634" s="16"/>
      <c r="L634" s="16">
        <v>0.16666666666666699</v>
      </c>
      <c r="M634" s="16">
        <v>7.1428571428571397E-2</v>
      </c>
      <c r="N634" s="16">
        <v>0.24489795918367299</v>
      </c>
      <c r="O634" s="16">
        <v>0.152941176470588</v>
      </c>
      <c r="P634" s="16">
        <v>0.17948717948717899</v>
      </c>
      <c r="Q634" s="16"/>
      <c r="R634" s="16">
        <v>0.13588850174216</v>
      </c>
      <c r="S634" s="16">
        <v>0.18518518518518501</v>
      </c>
      <c r="T634" s="16">
        <v>0.15909090909090901</v>
      </c>
      <c r="U634" s="16">
        <v>0.26190476190476197</v>
      </c>
      <c r="V634" s="16"/>
      <c r="W634" s="16">
        <v>0.166144200626959</v>
      </c>
      <c r="X634" s="16">
        <v>0.104166666666667</v>
      </c>
      <c r="Y634" s="16">
        <v>0.34146341463414598</v>
      </c>
      <c r="Z634" s="16"/>
      <c r="AA634" s="16">
        <v>0.17622950819672101</v>
      </c>
      <c r="AB634" s="16">
        <v>0.182608695652174</v>
      </c>
      <c r="AC634" s="16">
        <v>0.119047619047619</v>
      </c>
      <c r="AD634" s="16">
        <v>0.119565217391304</v>
      </c>
    </row>
    <row r="635" spans="2:30" x14ac:dyDescent="0.35">
      <c r="B635" t="s">
        <v>338</v>
      </c>
      <c r="C635" s="16">
        <v>0.46247818499127402</v>
      </c>
      <c r="D635" s="16">
        <v>0.45871559633027498</v>
      </c>
      <c r="E635" s="16">
        <v>1</v>
      </c>
      <c r="F635" s="16"/>
      <c r="G635" s="16">
        <v>0.33333333333333298</v>
      </c>
      <c r="H635" s="16">
        <v>0.46875</v>
      </c>
      <c r="I635" s="16">
        <v>0.44615384615384601</v>
      </c>
      <c r="J635" s="16">
        <v>0.52808988764044995</v>
      </c>
      <c r="K635" s="16"/>
      <c r="L635" s="16">
        <v>0.5</v>
      </c>
      <c r="M635" s="16">
        <v>0.547619047619048</v>
      </c>
      <c r="N635" s="16">
        <v>0.32653061224489799</v>
      </c>
      <c r="O635" s="16">
        <v>0.52941176470588203</v>
      </c>
      <c r="P635" s="16">
        <v>0.35897435897435898</v>
      </c>
      <c r="Q635" s="16"/>
      <c r="R635" s="16">
        <v>0.52264808362369297</v>
      </c>
      <c r="S635" s="16">
        <v>0.33333333333333298</v>
      </c>
      <c r="T635" s="16">
        <v>0.46022727272727298</v>
      </c>
      <c r="U635" s="16">
        <v>0.28571428571428598</v>
      </c>
      <c r="V635" s="16"/>
      <c r="W635" s="16">
        <v>0.44200626959247702</v>
      </c>
      <c r="X635" s="16">
        <v>0.61111111111111105</v>
      </c>
      <c r="Y635" s="16">
        <v>0.146341463414634</v>
      </c>
      <c r="Z635" s="16"/>
      <c r="AA635" s="16">
        <v>0.47540983606557402</v>
      </c>
      <c r="AB635" s="16">
        <v>0.33043478260869602</v>
      </c>
      <c r="AC635" s="16">
        <v>0.52380952380952395</v>
      </c>
      <c r="AD635" s="16">
        <v>0.565217391304348</v>
      </c>
    </row>
    <row r="636" spans="2:30" x14ac:dyDescent="0.35">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row>
    <row r="637" spans="2:30" x14ac:dyDescent="0.35">
      <c r="B637" s="6" t="s">
        <v>388</v>
      </c>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row>
    <row r="638" spans="2:30" x14ac:dyDescent="0.35">
      <c r="B638" s="23" t="s">
        <v>357</v>
      </c>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row>
    <row r="639" spans="2:30" x14ac:dyDescent="0.35">
      <c r="B639" t="s">
        <v>366</v>
      </c>
      <c r="C639" s="16">
        <v>0.46771378708551498</v>
      </c>
      <c r="D639" s="16">
        <v>0.46788990825688098</v>
      </c>
      <c r="E639" s="16">
        <v>0.6</v>
      </c>
      <c r="F639" s="16"/>
      <c r="G639" s="16">
        <v>0.51515151515151503</v>
      </c>
      <c r="H639" s="16">
        <v>0.48046875</v>
      </c>
      <c r="I639" s="16">
        <v>0.44615384615384601</v>
      </c>
      <c r="J639" s="16">
        <v>0.46067415730337102</v>
      </c>
      <c r="K639" s="16"/>
      <c r="L639" s="16">
        <v>0.50877192982456099</v>
      </c>
      <c r="M639" s="16">
        <v>0.51190476190476197</v>
      </c>
      <c r="N639" s="16">
        <v>0.38775510204081598</v>
      </c>
      <c r="O639" s="16">
        <v>0.53529411764705903</v>
      </c>
      <c r="P639" s="16">
        <v>0.36538461538461497</v>
      </c>
      <c r="Q639" s="16"/>
      <c r="R639" s="16">
        <v>0.48780487804877998</v>
      </c>
      <c r="S639" s="16">
        <v>0.42592592592592599</v>
      </c>
      <c r="T639" s="16">
        <v>0.48295454545454503</v>
      </c>
      <c r="U639" s="16">
        <v>0.35714285714285698</v>
      </c>
      <c r="V639" s="16"/>
      <c r="W639" s="16">
        <v>0.43887147335423199</v>
      </c>
      <c r="X639" s="16">
        <v>0.56944444444444398</v>
      </c>
      <c r="Y639" s="16">
        <v>0.41463414634146301</v>
      </c>
      <c r="Z639" s="16"/>
      <c r="AA639" s="16">
        <v>0.50409836065573799</v>
      </c>
      <c r="AB639" s="16">
        <v>0.434782608695652</v>
      </c>
      <c r="AC639" s="16">
        <v>0.51190476190476197</v>
      </c>
      <c r="AD639" s="16">
        <v>0.44565217391304301</v>
      </c>
    </row>
    <row r="640" spans="2:30" x14ac:dyDescent="0.35">
      <c r="B640" t="s">
        <v>367</v>
      </c>
      <c r="C640" s="16">
        <v>0.23385689354275699</v>
      </c>
      <c r="D640" s="16">
        <v>0.23302752293578</v>
      </c>
      <c r="E640" s="16">
        <v>0.4</v>
      </c>
      <c r="F640" s="16"/>
      <c r="G640" s="16">
        <v>9.0909090909090898E-2</v>
      </c>
      <c r="H640" s="16">
        <v>0.22265625</v>
      </c>
      <c r="I640" s="16">
        <v>0.251282051282051</v>
      </c>
      <c r="J640" s="16">
        <v>0.28089887640449401</v>
      </c>
      <c r="K640" s="16"/>
      <c r="L640" s="16">
        <v>0.23684210526315799</v>
      </c>
      <c r="M640" s="16">
        <v>0.25</v>
      </c>
      <c r="N640" s="16">
        <v>0.20408163265306101</v>
      </c>
      <c r="O640" s="16">
        <v>0.217647058823529</v>
      </c>
      <c r="P640" s="16">
        <v>0.25</v>
      </c>
      <c r="Q640" s="16"/>
      <c r="R640" s="16">
        <v>0.229965156794425</v>
      </c>
      <c r="S640" s="16">
        <v>0.240740740740741</v>
      </c>
      <c r="T640" s="16">
        <v>0.22727272727272699</v>
      </c>
      <c r="U640" s="16">
        <v>0.28571428571428598</v>
      </c>
      <c r="V640" s="16"/>
      <c r="W640" s="16">
        <v>0.24137931034482801</v>
      </c>
      <c r="X640" s="16">
        <v>0.20833333333333301</v>
      </c>
      <c r="Y640" s="16">
        <v>0.292682926829268</v>
      </c>
      <c r="Z640" s="16"/>
      <c r="AA640" s="16">
        <v>0.20901639344262299</v>
      </c>
      <c r="AB640" s="16">
        <v>0.24347826086956501</v>
      </c>
      <c r="AC640" s="16">
        <v>0.214285714285714</v>
      </c>
      <c r="AD640" s="16">
        <v>0.282608695652174</v>
      </c>
    </row>
    <row r="641" spans="2:30" x14ac:dyDescent="0.35">
      <c r="B641" t="s">
        <v>368</v>
      </c>
      <c r="C641" s="16">
        <v>0.1239092495637</v>
      </c>
      <c r="D641" s="16">
        <v>0.12477064220183499</v>
      </c>
      <c r="E641" s="16">
        <v>0</v>
      </c>
      <c r="F641" s="16"/>
      <c r="G641" s="16">
        <v>0.27272727272727298</v>
      </c>
      <c r="H641" s="16">
        <v>0.1171875</v>
      </c>
      <c r="I641" s="16">
        <v>0.117948717948718</v>
      </c>
      <c r="J641" s="16">
        <v>0.101123595505618</v>
      </c>
      <c r="K641" s="16"/>
      <c r="L641" s="16">
        <v>0.105263157894737</v>
      </c>
      <c r="M641" s="16">
        <v>0.19047619047618999</v>
      </c>
      <c r="N641" s="16">
        <v>6.1224489795918401E-2</v>
      </c>
      <c r="O641" s="16">
        <v>0.111764705882353</v>
      </c>
      <c r="P641" s="16">
        <v>0.134615384615385</v>
      </c>
      <c r="Q641" s="16"/>
      <c r="R641" s="16">
        <v>0.101045296167247</v>
      </c>
      <c r="S641" s="16">
        <v>0.12962962962963001</v>
      </c>
      <c r="T641" s="16">
        <v>0.119318181818182</v>
      </c>
      <c r="U641" s="16">
        <v>0.214285714285714</v>
      </c>
      <c r="V641" s="16"/>
      <c r="W641" s="16">
        <v>0.14420062695924801</v>
      </c>
      <c r="X641" s="16">
        <v>9.7222222222222196E-2</v>
      </c>
      <c r="Y641" s="16">
        <v>9.7560975609756101E-2</v>
      </c>
      <c r="Z641" s="16"/>
      <c r="AA641" s="16">
        <v>0.135245901639344</v>
      </c>
      <c r="AB641" s="16">
        <v>0.121739130434783</v>
      </c>
      <c r="AC641" s="16">
        <v>0.13095238095238099</v>
      </c>
      <c r="AD641" s="16">
        <v>8.6956521739130405E-2</v>
      </c>
    </row>
    <row r="642" spans="2:30" x14ac:dyDescent="0.35">
      <c r="B642" t="s">
        <v>369</v>
      </c>
      <c r="C642" s="16">
        <v>4.7120418848167499E-2</v>
      </c>
      <c r="D642" s="16">
        <v>4.7706422018348599E-2</v>
      </c>
      <c r="E642" s="16">
        <v>0</v>
      </c>
      <c r="F642" s="16"/>
      <c r="G642" s="16">
        <v>0</v>
      </c>
      <c r="H642" s="16">
        <v>5.078125E-2</v>
      </c>
      <c r="I642" s="16">
        <v>5.1282051282051301E-2</v>
      </c>
      <c r="J642" s="16">
        <v>4.49438202247191E-2</v>
      </c>
      <c r="K642" s="16"/>
      <c r="L642" s="16">
        <v>3.5087719298245598E-2</v>
      </c>
      <c r="M642" s="16">
        <v>0</v>
      </c>
      <c r="N642" s="16">
        <v>0.102040816326531</v>
      </c>
      <c r="O642" s="16">
        <v>2.9411764705882401E-2</v>
      </c>
      <c r="P642" s="16">
        <v>8.3333333333333301E-2</v>
      </c>
      <c r="Q642" s="16"/>
      <c r="R642" s="16">
        <v>3.4843205574912897E-2</v>
      </c>
      <c r="S642" s="16">
        <v>9.2592592592592601E-2</v>
      </c>
      <c r="T642" s="16">
        <v>5.1136363636363598E-2</v>
      </c>
      <c r="U642" s="16">
        <v>7.1428571428571397E-2</v>
      </c>
      <c r="V642" s="16"/>
      <c r="W642" s="16">
        <v>5.0156739811912203E-2</v>
      </c>
      <c r="X642" s="16">
        <v>4.8611111111111098E-2</v>
      </c>
      <c r="Y642" s="16">
        <v>2.4390243902439001E-2</v>
      </c>
      <c r="Z642" s="16"/>
      <c r="AA642" s="16">
        <v>4.5081967213114797E-2</v>
      </c>
      <c r="AB642" s="16">
        <v>4.3478260869565202E-2</v>
      </c>
      <c r="AC642" s="16">
        <v>4.7619047619047603E-2</v>
      </c>
      <c r="AD642" s="16">
        <v>3.2608695652173898E-2</v>
      </c>
    </row>
    <row r="643" spans="2:30" x14ac:dyDescent="0.35">
      <c r="B643" t="s">
        <v>370</v>
      </c>
      <c r="C643" s="16">
        <v>7.8534031413612607E-2</v>
      </c>
      <c r="D643" s="16">
        <v>8.2568807339449504E-2</v>
      </c>
      <c r="E643" s="16">
        <v>0</v>
      </c>
      <c r="F643" s="16"/>
      <c r="G643" s="16">
        <v>0.12121212121212099</v>
      </c>
      <c r="H643" s="16">
        <v>7.8125E-2</v>
      </c>
      <c r="I643" s="16">
        <v>7.69230769230769E-2</v>
      </c>
      <c r="J643" s="16">
        <v>6.7415730337078594E-2</v>
      </c>
      <c r="K643" s="16"/>
      <c r="L643" s="16">
        <v>6.14035087719298E-2</v>
      </c>
      <c r="M643" s="16">
        <v>2.3809523809523801E-2</v>
      </c>
      <c r="N643" s="16">
        <v>0.16326530612244899</v>
      </c>
      <c r="O643" s="16">
        <v>5.8823529411764698E-2</v>
      </c>
      <c r="P643" s="16">
        <v>0.115384615384615</v>
      </c>
      <c r="Q643" s="16"/>
      <c r="R643" s="16">
        <v>9.4076655052264799E-2</v>
      </c>
      <c r="S643" s="16">
        <v>5.5555555555555601E-2</v>
      </c>
      <c r="T643" s="16">
        <v>7.3863636363636395E-2</v>
      </c>
      <c r="U643" s="16">
        <v>2.3809523809523801E-2</v>
      </c>
      <c r="V643" s="16"/>
      <c r="W643" s="16">
        <v>8.7774294670846395E-2</v>
      </c>
      <c r="X643" s="16">
        <v>2.7777777777777801E-2</v>
      </c>
      <c r="Y643" s="16">
        <v>0.12195121951219499</v>
      </c>
      <c r="Z643" s="16"/>
      <c r="AA643" s="16">
        <v>6.9672131147541005E-2</v>
      </c>
      <c r="AB643" s="16">
        <v>0.11304347826087</v>
      </c>
      <c r="AC643" s="16">
        <v>8.3333333333333301E-2</v>
      </c>
      <c r="AD643" s="16">
        <v>6.5217391304347797E-2</v>
      </c>
    </row>
    <row r="644" spans="2:30" x14ac:dyDescent="0.35">
      <c r="B644" t="s">
        <v>64</v>
      </c>
      <c r="C644" s="16">
        <v>4.8865619546247803E-2</v>
      </c>
      <c r="D644" s="16">
        <v>4.4036697247706397E-2</v>
      </c>
      <c r="E644" s="16">
        <v>0</v>
      </c>
      <c r="F644" s="16"/>
      <c r="G644" s="16">
        <v>0</v>
      </c>
      <c r="H644" s="16">
        <v>5.078125E-2</v>
      </c>
      <c r="I644" s="16">
        <v>5.6410256410256397E-2</v>
      </c>
      <c r="J644" s="16">
        <v>4.49438202247191E-2</v>
      </c>
      <c r="K644" s="16"/>
      <c r="L644" s="16">
        <v>5.2631578947368397E-2</v>
      </c>
      <c r="M644" s="16">
        <v>2.3809523809523801E-2</v>
      </c>
      <c r="N644" s="16">
        <v>8.1632653061224497E-2</v>
      </c>
      <c r="O644" s="16">
        <v>4.7058823529411799E-2</v>
      </c>
      <c r="P644" s="16">
        <v>5.1282051282051301E-2</v>
      </c>
      <c r="Q644" s="16"/>
      <c r="R644" s="16">
        <v>5.2264808362369297E-2</v>
      </c>
      <c r="S644" s="16">
        <v>5.5555555555555601E-2</v>
      </c>
      <c r="T644" s="16">
        <v>4.5454545454545497E-2</v>
      </c>
      <c r="U644" s="16">
        <v>4.7619047619047603E-2</v>
      </c>
      <c r="V644" s="16"/>
      <c r="W644" s="16">
        <v>3.7617554858934199E-2</v>
      </c>
      <c r="X644" s="16">
        <v>4.8611111111111098E-2</v>
      </c>
      <c r="Y644" s="16">
        <v>4.8780487804878099E-2</v>
      </c>
      <c r="Z644" s="16"/>
      <c r="AA644" s="16">
        <v>3.6885245901639302E-2</v>
      </c>
      <c r="AB644" s="16">
        <v>4.3478260869565202E-2</v>
      </c>
      <c r="AC644" s="16">
        <v>1.1904761904761901E-2</v>
      </c>
      <c r="AD644" s="16">
        <v>8.6956521739130405E-2</v>
      </c>
    </row>
    <row r="645" spans="2:30" x14ac:dyDescent="0.35">
      <c r="B645" t="s">
        <v>371</v>
      </c>
      <c r="C645" s="16">
        <v>0.70157068062827199</v>
      </c>
      <c r="D645" s="16">
        <v>0.70091743119266103</v>
      </c>
      <c r="E645" s="16">
        <v>1</v>
      </c>
      <c r="F645" s="16"/>
      <c r="G645" s="16">
        <v>0.60606060606060597</v>
      </c>
      <c r="H645" s="16">
        <v>0.703125</v>
      </c>
      <c r="I645" s="16">
        <v>0.69743589743589696</v>
      </c>
      <c r="J645" s="16">
        <v>0.74157303370786498</v>
      </c>
      <c r="K645" s="16"/>
      <c r="L645" s="16">
        <v>0.74561403508771895</v>
      </c>
      <c r="M645" s="16">
        <v>0.76190476190476197</v>
      </c>
      <c r="N645" s="16">
        <v>0.59183673469387799</v>
      </c>
      <c r="O645" s="16">
        <v>0.752941176470588</v>
      </c>
      <c r="P645" s="16">
        <v>0.61538461538461497</v>
      </c>
      <c r="Q645" s="16"/>
      <c r="R645" s="16">
        <v>0.71777003484320601</v>
      </c>
      <c r="S645" s="16">
        <v>0.66666666666666696</v>
      </c>
      <c r="T645" s="16">
        <v>0.71022727272727304</v>
      </c>
      <c r="U645" s="16">
        <v>0.64285714285714302</v>
      </c>
      <c r="V645" s="16"/>
      <c r="W645" s="16">
        <v>0.68025078369906</v>
      </c>
      <c r="X645" s="16">
        <v>0.77777777777777801</v>
      </c>
      <c r="Y645" s="16">
        <v>0.707317073170732</v>
      </c>
      <c r="Z645" s="16"/>
      <c r="AA645" s="16">
        <v>0.713114754098361</v>
      </c>
      <c r="AB645" s="16">
        <v>0.67826086956521703</v>
      </c>
      <c r="AC645" s="16">
        <v>0.72619047619047605</v>
      </c>
      <c r="AD645" s="16">
        <v>0.72826086956521696</v>
      </c>
    </row>
    <row r="646" spans="2:30" x14ac:dyDescent="0.35">
      <c r="B646" t="s">
        <v>372</v>
      </c>
      <c r="C646" s="16">
        <v>0.12565445026177999</v>
      </c>
      <c r="D646" s="16">
        <v>0.13027522935779801</v>
      </c>
      <c r="E646" s="16">
        <v>0</v>
      </c>
      <c r="F646" s="16"/>
      <c r="G646" s="16">
        <v>0.12121212121212099</v>
      </c>
      <c r="H646" s="16">
        <v>0.12890625</v>
      </c>
      <c r="I646" s="16">
        <v>0.128205128205128</v>
      </c>
      <c r="J646" s="16">
        <v>0.112359550561798</v>
      </c>
      <c r="K646" s="16"/>
      <c r="L646" s="16">
        <v>9.6491228070175405E-2</v>
      </c>
      <c r="M646" s="16">
        <v>2.3809523809523801E-2</v>
      </c>
      <c r="N646" s="16">
        <v>0.26530612244898</v>
      </c>
      <c r="O646" s="16">
        <v>8.8235294117647106E-2</v>
      </c>
      <c r="P646" s="16">
        <v>0.19871794871794901</v>
      </c>
      <c r="Q646" s="16"/>
      <c r="R646" s="16">
        <v>0.128919860627178</v>
      </c>
      <c r="S646" s="16">
        <v>0.148148148148148</v>
      </c>
      <c r="T646" s="16">
        <v>0.125</v>
      </c>
      <c r="U646" s="16">
        <v>9.5238095238095205E-2</v>
      </c>
      <c r="V646" s="16"/>
      <c r="W646" s="16">
        <v>0.13793103448275901</v>
      </c>
      <c r="X646" s="16">
        <v>7.6388888888888895E-2</v>
      </c>
      <c r="Y646" s="16">
        <v>0.146341463414634</v>
      </c>
      <c r="Z646" s="16"/>
      <c r="AA646" s="16">
        <v>0.114754098360656</v>
      </c>
      <c r="AB646" s="16">
        <v>0.15652173913043499</v>
      </c>
      <c r="AC646" s="16">
        <v>0.13095238095238099</v>
      </c>
      <c r="AD646" s="16">
        <v>9.7826086956521702E-2</v>
      </c>
    </row>
    <row r="647" spans="2:30" x14ac:dyDescent="0.35">
      <c r="B647" t="s">
        <v>338</v>
      </c>
      <c r="C647" s="16">
        <v>0.57591623036649198</v>
      </c>
      <c r="D647" s="16">
        <v>0.57064220183486203</v>
      </c>
      <c r="E647" s="16">
        <v>1</v>
      </c>
      <c r="F647" s="16"/>
      <c r="G647" s="16">
        <v>0.48484848484848497</v>
      </c>
      <c r="H647" s="16">
        <v>0.57421875</v>
      </c>
      <c r="I647" s="16">
        <v>0.56923076923076898</v>
      </c>
      <c r="J647" s="16">
        <v>0.62921348314606695</v>
      </c>
      <c r="K647" s="16"/>
      <c r="L647" s="16">
        <v>0.64912280701754399</v>
      </c>
      <c r="M647" s="16">
        <v>0.73809523809523803</v>
      </c>
      <c r="N647" s="16">
        <v>0.32653061224489799</v>
      </c>
      <c r="O647" s="16">
        <v>0.66470588235294104</v>
      </c>
      <c r="P647" s="16">
        <v>0.41666666666666702</v>
      </c>
      <c r="Q647" s="16"/>
      <c r="R647" s="16">
        <v>0.58885017421602803</v>
      </c>
      <c r="S647" s="16">
        <v>0.51851851851851805</v>
      </c>
      <c r="T647" s="16">
        <v>0.58522727272727304</v>
      </c>
      <c r="U647" s="16">
        <v>0.547619047619048</v>
      </c>
      <c r="V647" s="16"/>
      <c r="W647" s="16">
        <v>0.54231974921630099</v>
      </c>
      <c r="X647" s="16">
        <v>0.70138888888888895</v>
      </c>
      <c r="Y647" s="16">
        <v>0.56097560975609795</v>
      </c>
      <c r="Z647" s="16"/>
      <c r="AA647" s="16">
        <v>0.59836065573770503</v>
      </c>
      <c r="AB647" s="16">
        <v>0.52173913043478304</v>
      </c>
      <c r="AC647" s="16">
        <v>0.59523809523809501</v>
      </c>
      <c r="AD647" s="16">
        <v>0.63043478260869601</v>
      </c>
    </row>
    <row r="648" spans="2:30" x14ac:dyDescent="0.35">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row>
    <row r="649" spans="2:30" x14ac:dyDescent="0.35">
      <c r="B649" s="6" t="s">
        <v>397</v>
      </c>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row>
    <row r="650" spans="2:30" x14ac:dyDescent="0.35">
      <c r="B650" s="23" t="s">
        <v>67</v>
      </c>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row>
    <row r="651" spans="2:30" x14ac:dyDescent="0.35">
      <c r="B651" t="s">
        <v>389</v>
      </c>
      <c r="C651" s="16">
        <v>0.32476435304198797</v>
      </c>
      <c r="D651" s="16">
        <v>0.32614555256064698</v>
      </c>
      <c r="E651" s="16">
        <v>0.15384615384615399</v>
      </c>
      <c r="F651" s="16"/>
      <c r="G651" s="16">
        <v>0.24561403508771901</v>
      </c>
      <c r="H651" s="16">
        <v>0.33992094861660099</v>
      </c>
      <c r="I651" s="16">
        <v>0.312941176470588</v>
      </c>
      <c r="J651" s="16">
        <v>0.33519553072625702</v>
      </c>
      <c r="K651" s="16"/>
      <c r="L651" s="16">
        <v>0.34347826086956501</v>
      </c>
      <c r="M651" s="16">
        <v>0.31137724550898199</v>
      </c>
      <c r="N651" s="16">
        <v>0.354545454545455</v>
      </c>
      <c r="O651" s="16">
        <v>0.31378299120234598</v>
      </c>
      <c r="P651" s="16">
        <v>0.31974921630094</v>
      </c>
      <c r="Q651" s="16"/>
      <c r="R651" s="16">
        <v>0.28547297297297303</v>
      </c>
      <c r="S651" s="16">
        <v>0.44954128440367003</v>
      </c>
      <c r="T651" s="16">
        <v>0.33429394812680102</v>
      </c>
      <c r="U651" s="16">
        <v>0.43023255813953498</v>
      </c>
      <c r="V651" s="16"/>
      <c r="W651" s="16">
        <v>0.30555555555555602</v>
      </c>
      <c r="X651" s="16">
        <v>0.37541528239202698</v>
      </c>
      <c r="Y651" s="16">
        <v>0.33333333333333298</v>
      </c>
      <c r="Z651" s="16"/>
      <c r="AA651" s="16">
        <v>0.33675564681724801</v>
      </c>
      <c r="AB651" s="16">
        <v>0.35606060606060602</v>
      </c>
      <c r="AC651" s="16">
        <v>0.28160919540229901</v>
      </c>
      <c r="AD651" s="16">
        <v>0.31073446327683601</v>
      </c>
    </row>
    <row r="652" spans="2:30" x14ac:dyDescent="0.35">
      <c r="B652" t="s">
        <v>390</v>
      </c>
      <c r="C652" s="16">
        <v>0.31705227077977699</v>
      </c>
      <c r="D652" s="16">
        <v>0.31805929919137499</v>
      </c>
      <c r="E652" s="16">
        <v>0.230769230769231</v>
      </c>
      <c r="F652" s="16"/>
      <c r="G652" s="16">
        <v>0.33333333333333298</v>
      </c>
      <c r="H652" s="16">
        <v>0.31818181818181801</v>
      </c>
      <c r="I652" s="16">
        <v>0.30117647058823499</v>
      </c>
      <c r="J652" s="16">
        <v>0.34636871508379902</v>
      </c>
      <c r="K652" s="16"/>
      <c r="L652" s="16">
        <v>0.33478260869565202</v>
      </c>
      <c r="M652" s="16">
        <v>0.28143712574850299</v>
      </c>
      <c r="N652" s="16">
        <v>0.354545454545455</v>
      </c>
      <c r="O652" s="16">
        <v>0.27565982404692102</v>
      </c>
      <c r="P652" s="16">
        <v>0.35423197492163</v>
      </c>
      <c r="Q652" s="16"/>
      <c r="R652" s="16">
        <v>0.29729729729729698</v>
      </c>
      <c r="S652" s="16">
        <v>0.35779816513761498</v>
      </c>
      <c r="T652" s="16">
        <v>0.30259365994236298</v>
      </c>
      <c r="U652" s="16">
        <v>0.44186046511627902</v>
      </c>
      <c r="V652" s="16"/>
      <c r="W652" s="16">
        <v>0.280864197530864</v>
      </c>
      <c r="X652" s="16">
        <v>0.37541528239202698</v>
      </c>
      <c r="Y652" s="16">
        <v>0.37179487179487197</v>
      </c>
      <c r="Z652" s="16"/>
      <c r="AA652" s="16">
        <v>0.35523613963039002</v>
      </c>
      <c r="AB652" s="16">
        <v>0.32196969696969702</v>
      </c>
      <c r="AC652" s="16">
        <v>0.24137931034482801</v>
      </c>
      <c r="AD652" s="16">
        <v>0.31073446327683601</v>
      </c>
    </row>
    <row r="653" spans="2:30" x14ac:dyDescent="0.35">
      <c r="B653" t="s">
        <v>391</v>
      </c>
      <c r="C653" s="16">
        <v>0.26649528706084002</v>
      </c>
      <c r="D653" s="16">
        <v>0.26774483378257002</v>
      </c>
      <c r="E653" s="16">
        <v>0.230769230769231</v>
      </c>
      <c r="F653" s="16"/>
      <c r="G653" s="16">
        <v>0.33333333333333298</v>
      </c>
      <c r="H653" s="16">
        <v>0.28656126482213401</v>
      </c>
      <c r="I653" s="16">
        <v>0.26352941176470601</v>
      </c>
      <c r="J653" s="16">
        <v>0.19553072625698301</v>
      </c>
      <c r="K653" s="16"/>
      <c r="L653" s="16">
        <v>0.28695652173913</v>
      </c>
      <c r="M653" s="16">
        <v>0.23353293413173701</v>
      </c>
      <c r="N653" s="16">
        <v>0.3</v>
      </c>
      <c r="O653" s="16">
        <v>0.25806451612903197</v>
      </c>
      <c r="P653" s="16">
        <v>0.26645768025078398</v>
      </c>
      <c r="Q653" s="16"/>
      <c r="R653" s="16">
        <v>0.27195945945945899</v>
      </c>
      <c r="S653" s="16">
        <v>0.201834862385321</v>
      </c>
      <c r="T653" s="16">
        <v>0.27089337175792499</v>
      </c>
      <c r="U653" s="16">
        <v>0.24418604651162801</v>
      </c>
      <c r="V653" s="16"/>
      <c r="W653" s="16">
        <v>0.29320987654321001</v>
      </c>
      <c r="X653" s="16">
        <v>0.22923588039867099</v>
      </c>
      <c r="Y653" s="16">
        <v>0.141025641025641</v>
      </c>
      <c r="Z653" s="16"/>
      <c r="AA653" s="16">
        <v>0.27926078028747398</v>
      </c>
      <c r="AB653" s="16">
        <v>0.22727272727272699</v>
      </c>
      <c r="AC653" s="16">
        <v>0.28735632183908</v>
      </c>
      <c r="AD653" s="16">
        <v>0.28813559322033899</v>
      </c>
    </row>
    <row r="654" spans="2:30" x14ac:dyDescent="0.35">
      <c r="B654" t="s">
        <v>392</v>
      </c>
      <c r="C654" s="16">
        <v>0.22964867180805501</v>
      </c>
      <c r="D654" s="16">
        <v>0.22911051212938</v>
      </c>
      <c r="E654" s="16">
        <v>0.230769230769231</v>
      </c>
      <c r="F654" s="16"/>
      <c r="G654" s="16">
        <v>0.21052631578947401</v>
      </c>
      <c r="H654" s="16">
        <v>0.24703557312252999</v>
      </c>
      <c r="I654" s="16">
        <v>0.23058823529411801</v>
      </c>
      <c r="J654" s="16">
        <v>0.18435754189944101</v>
      </c>
      <c r="K654" s="16"/>
      <c r="L654" s="16">
        <v>0.217391304347826</v>
      </c>
      <c r="M654" s="16">
        <v>0.25149700598802399</v>
      </c>
      <c r="N654" s="16">
        <v>0.20909090909090899</v>
      </c>
      <c r="O654" s="16">
        <v>0.23167155425219901</v>
      </c>
      <c r="P654" s="16">
        <v>0.23197492163009401</v>
      </c>
      <c r="Q654" s="16"/>
      <c r="R654" s="16">
        <v>0.19425675675675699</v>
      </c>
      <c r="S654" s="16">
        <v>0.17431192660550501</v>
      </c>
      <c r="T654" s="16">
        <v>0.31123919308357401</v>
      </c>
      <c r="U654" s="16">
        <v>0.209302325581395</v>
      </c>
      <c r="V654" s="16"/>
      <c r="W654" s="16">
        <v>0.22067901234567899</v>
      </c>
      <c r="X654" s="16">
        <v>0.22591362126245801</v>
      </c>
      <c r="Y654" s="16">
        <v>0.37179487179487197</v>
      </c>
      <c r="Z654" s="16"/>
      <c r="AA654" s="16">
        <v>0.25256673511293598</v>
      </c>
      <c r="AB654" s="16">
        <v>0.22727272727272699</v>
      </c>
      <c r="AC654" s="16">
        <v>0.160919540229885</v>
      </c>
      <c r="AD654" s="16">
        <v>0.248587570621469</v>
      </c>
    </row>
    <row r="655" spans="2:30" x14ac:dyDescent="0.35">
      <c r="B655" t="s">
        <v>393</v>
      </c>
      <c r="C655" s="16">
        <v>0.19880034275921199</v>
      </c>
      <c r="D655" s="16">
        <v>0.20395327942497801</v>
      </c>
      <c r="E655" s="16">
        <v>7.69230769230769E-2</v>
      </c>
      <c r="F655" s="16"/>
      <c r="G655" s="16">
        <v>0.29824561403508798</v>
      </c>
      <c r="H655" s="16">
        <v>0.19565217391304299</v>
      </c>
      <c r="I655" s="16">
        <v>0.17882352941176499</v>
      </c>
      <c r="J655" s="16">
        <v>0.223463687150838</v>
      </c>
      <c r="K655" s="16"/>
      <c r="L655" s="16">
        <v>0.18695652173912999</v>
      </c>
      <c r="M655" s="16">
        <v>0.22754491017964101</v>
      </c>
      <c r="N655" s="16">
        <v>0.18181818181818199</v>
      </c>
      <c r="O655" s="16">
        <v>0.21994134897360701</v>
      </c>
      <c r="P655" s="16">
        <v>0.17554858934169301</v>
      </c>
      <c r="Q655" s="16"/>
      <c r="R655" s="16">
        <v>0.17229729729729701</v>
      </c>
      <c r="S655" s="16">
        <v>0.155963302752294</v>
      </c>
      <c r="T655" s="16">
        <v>0.236311239193084</v>
      </c>
      <c r="U655" s="16">
        <v>0.290697674418605</v>
      </c>
      <c r="V655" s="16"/>
      <c r="W655" s="16">
        <v>0.20679012345678999</v>
      </c>
      <c r="X655" s="16">
        <v>0.21594684385382101</v>
      </c>
      <c r="Y655" s="16">
        <v>0.230769230769231</v>
      </c>
      <c r="Z655" s="16"/>
      <c r="AA655" s="16">
        <v>0.219712525667351</v>
      </c>
      <c r="AB655" s="16">
        <v>0.21590909090909099</v>
      </c>
      <c r="AC655" s="16">
        <v>0.126436781609195</v>
      </c>
      <c r="AD655" s="16">
        <v>0.186440677966102</v>
      </c>
    </row>
    <row r="656" spans="2:30" x14ac:dyDescent="0.35">
      <c r="B656" t="s">
        <v>394</v>
      </c>
      <c r="C656" s="16">
        <v>0.138817480719794</v>
      </c>
      <c r="D656" s="16">
        <v>0.13746630727762801</v>
      </c>
      <c r="E656" s="16">
        <v>0.30769230769230799</v>
      </c>
      <c r="F656" s="16"/>
      <c r="G656" s="16">
        <v>0.29824561403508798</v>
      </c>
      <c r="H656" s="16">
        <v>0.14426877470355701</v>
      </c>
      <c r="I656" s="16">
        <v>0.11764705882352899</v>
      </c>
      <c r="J656" s="16">
        <v>0.122905027932961</v>
      </c>
      <c r="K656" s="16"/>
      <c r="L656" s="16">
        <v>0.15652173913043499</v>
      </c>
      <c r="M656" s="16">
        <v>0.17365269461077801</v>
      </c>
      <c r="N656" s="16">
        <v>0.145454545454545</v>
      </c>
      <c r="O656" s="16">
        <v>0.117302052785924</v>
      </c>
      <c r="P656" s="16">
        <v>0.128526645768025</v>
      </c>
      <c r="Q656" s="16"/>
      <c r="R656" s="16">
        <v>0.135135135135135</v>
      </c>
      <c r="S656" s="16">
        <v>0.119266055045872</v>
      </c>
      <c r="T656" s="16">
        <v>0.135446685878963</v>
      </c>
      <c r="U656" s="16">
        <v>0.17441860465116299</v>
      </c>
      <c r="V656" s="16"/>
      <c r="W656" s="16">
        <v>0.148148148148148</v>
      </c>
      <c r="X656" s="16">
        <v>0.13289036544850499</v>
      </c>
      <c r="Y656" s="16">
        <v>0.141025641025641</v>
      </c>
      <c r="Z656" s="16"/>
      <c r="AA656" s="16">
        <v>0.13963039014373699</v>
      </c>
      <c r="AB656" s="16">
        <v>0.14393939393939401</v>
      </c>
      <c r="AC656" s="16">
        <v>0.114942528735632</v>
      </c>
      <c r="AD656" s="16">
        <v>0.13559322033898299</v>
      </c>
    </row>
    <row r="657" spans="2:30" x14ac:dyDescent="0.35">
      <c r="B657" t="s">
        <v>64</v>
      </c>
      <c r="C657" s="16">
        <v>0.116538131962296</v>
      </c>
      <c r="D657" s="16">
        <v>0.109613656783468</v>
      </c>
      <c r="E657" s="16">
        <v>0.15384615384615399</v>
      </c>
      <c r="F657" s="16"/>
      <c r="G657" s="16">
        <v>0.12280701754386</v>
      </c>
      <c r="H657" s="16">
        <v>0.110671936758893</v>
      </c>
      <c r="I657" s="16">
        <v>0.13411764705882401</v>
      </c>
      <c r="J657" s="16">
        <v>8.9385474860335198E-2</v>
      </c>
      <c r="K657" s="16"/>
      <c r="L657" s="16">
        <v>9.1304347826086998E-2</v>
      </c>
      <c r="M657" s="16">
        <v>0.119760479041916</v>
      </c>
      <c r="N657" s="16">
        <v>0.118181818181818</v>
      </c>
      <c r="O657" s="16">
        <v>0.10557184750733099</v>
      </c>
      <c r="P657" s="16">
        <v>0.14420062695924801</v>
      </c>
      <c r="Q657" s="16"/>
      <c r="R657" s="16">
        <v>0.12837837837837801</v>
      </c>
      <c r="S657" s="16">
        <v>0.12844036697247699</v>
      </c>
      <c r="T657" s="16">
        <v>9.5100864553314096E-2</v>
      </c>
      <c r="U657" s="16">
        <v>5.8139534883720902E-2</v>
      </c>
      <c r="V657" s="16"/>
      <c r="W657" s="16">
        <v>0.112654320987654</v>
      </c>
      <c r="X657" s="16">
        <v>8.3056478405315604E-2</v>
      </c>
      <c r="Y657" s="16">
        <v>8.9743589743589702E-2</v>
      </c>
      <c r="Z657" s="16"/>
      <c r="AA657" s="16">
        <v>8.2135523613962994E-2</v>
      </c>
      <c r="AB657" s="16">
        <v>0.125</v>
      </c>
      <c r="AC657" s="16">
        <v>0.15517241379310301</v>
      </c>
      <c r="AD657" s="16">
        <v>0.112994350282486</v>
      </c>
    </row>
    <row r="658" spans="2:30" x14ac:dyDescent="0.35">
      <c r="B658" t="s">
        <v>395</v>
      </c>
      <c r="C658" s="16">
        <v>0.105398457583548</v>
      </c>
      <c r="D658" s="16">
        <v>0.104222821203953</v>
      </c>
      <c r="E658" s="16">
        <v>0.30769230769230799</v>
      </c>
      <c r="F658" s="16"/>
      <c r="G658" s="16">
        <v>0.19298245614035101</v>
      </c>
      <c r="H658" s="16">
        <v>9.6837944664031603E-2</v>
      </c>
      <c r="I658" s="16">
        <v>9.8823529411764699E-2</v>
      </c>
      <c r="J658" s="16">
        <v>0.11731843575419</v>
      </c>
      <c r="K658" s="16"/>
      <c r="L658" s="16">
        <v>0.11304347826087</v>
      </c>
      <c r="M658" s="16">
        <v>5.9880239520958098E-2</v>
      </c>
      <c r="N658" s="16">
        <v>0.13636363636363599</v>
      </c>
      <c r="O658" s="16">
        <v>8.5043988269794701E-2</v>
      </c>
      <c r="P658" s="16">
        <v>0.13479623824451401</v>
      </c>
      <c r="Q658" s="16"/>
      <c r="R658" s="16">
        <v>0.113175675675676</v>
      </c>
      <c r="S658" s="16">
        <v>6.4220183486238494E-2</v>
      </c>
      <c r="T658" s="16">
        <v>9.5100864553314096E-2</v>
      </c>
      <c r="U658" s="16">
        <v>9.3023255813953501E-2</v>
      </c>
      <c r="V658" s="16"/>
      <c r="W658" s="16">
        <v>0.101851851851852</v>
      </c>
      <c r="X658" s="16">
        <v>0.116279069767442</v>
      </c>
      <c r="Y658" s="16">
        <v>0.115384615384615</v>
      </c>
      <c r="Z658" s="16"/>
      <c r="AA658" s="16">
        <v>8.6242299794661206E-2</v>
      </c>
      <c r="AB658" s="16">
        <v>0.13636363636363599</v>
      </c>
      <c r="AC658" s="16">
        <v>0.10344827586206901</v>
      </c>
      <c r="AD658" s="16">
        <v>0.129943502824859</v>
      </c>
    </row>
    <row r="659" spans="2:30" x14ac:dyDescent="0.35">
      <c r="B659" t="s">
        <v>396</v>
      </c>
      <c r="C659" s="16">
        <v>8.5689802913453295E-2</v>
      </c>
      <c r="D659" s="16">
        <v>8.4456424079065603E-2</v>
      </c>
      <c r="E659" s="16">
        <v>0.15384615384615399</v>
      </c>
      <c r="F659" s="16"/>
      <c r="G659" s="16">
        <v>0.157894736842105</v>
      </c>
      <c r="H659" s="16">
        <v>9.6837944664031603E-2</v>
      </c>
      <c r="I659" s="16">
        <v>7.2941176470588204E-2</v>
      </c>
      <c r="J659" s="16">
        <v>6.1452513966480403E-2</v>
      </c>
      <c r="K659" s="16"/>
      <c r="L659" s="16">
        <v>8.6956521739130405E-2</v>
      </c>
      <c r="M659" s="16">
        <v>5.3892215568862298E-2</v>
      </c>
      <c r="N659" s="16">
        <v>6.3636363636363602E-2</v>
      </c>
      <c r="O659" s="16">
        <v>8.2111436950146596E-2</v>
      </c>
      <c r="P659" s="16">
        <v>0.112852664576803</v>
      </c>
      <c r="Q659" s="16"/>
      <c r="R659" s="16">
        <v>7.93918918918919E-2</v>
      </c>
      <c r="S659" s="16">
        <v>8.2568807339449504E-2</v>
      </c>
      <c r="T659" s="16">
        <v>7.2046109510086498E-2</v>
      </c>
      <c r="U659" s="16">
        <v>0.127906976744186</v>
      </c>
      <c r="V659" s="16"/>
      <c r="W659" s="16">
        <v>8.4876543209876504E-2</v>
      </c>
      <c r="X659" s="16">
        <v>9.9667774086378697E-2</v>
      </c>
      <c r="Y659" s="16">
        <v>6.4102564102564097E-2</v>
      </c>
      <c r="Z659" s="16"/>
      <c r="AA659" s="16">
        <v>6.5708418891170406E-2</v>
      </c>
      <c r="AB659" s="16">
        <v>0.117424242424242</v>
      </c>
      <c r="AC659" s="16">
        <v>8.6206896551724102E-2</v>
      </c>
      <c r="AD659" s="16">
        <v>8.4745762711864403E-2</v>
      </c>
    </row>
    <row r="660" spans="2:30" x14ac:dyDescent="0.35">
      <c r="B660" t="s">
        <v>78</v>
      </c>
      <c r="C660" s="16">
        <v>1.9708654670094299E-2</v>
      </c>
      <c r="D660" s="16">
        <v>1.9766397124887699E-2</v>
      </c>
      <c r="E660" s="16">
        <v>0</v>
      </c>
      <c r="F660" s="16"/>
      <c r="G660" s="16">
        <v>0</v>
      </c>
      <c r="H660" s="16">
        <v>2.3715415019762799E-2</v>
      </c>
      <c r="I660" s="16">
        <v>1.6470588235294101E-2</v>
      </c>
      <c r="J660" s="16">
        <v>2.23463687150838E-2</v>
      </c>
      <c r="K660" s="16"/>
      <c r="L660" s="16">
        <v>2.1739130434782601E-2</v>
      </c>
      <c r="M660" s="16">
        <v>0</v>
      </c>
      <c r="N660" s="16">
        <v>0</v>
      </c>
      <c r="O660" s="16">
        <v>2.63929618768328E-2</v>
      </c>
      <c r="P660" s="16">
        <v>2.8213166144200601E-2</v>
      </c>
      <c r="Q660" s="16"/>
      <c r="R660" s="16">
        <v>1.8581081081081099E-2</v>
      </c>
      <c r="S660" s="16">
        <v>0</v>
      </c>
      <c r="T660" s="16">
        <v>2.8818443804034598E-2</v>
      </c>
      <c r="U660" s="16">
        <v>2.32558139534884E-2</v>
      </c>
      <c r="V660" s="16"/>
      <c r="W660" s="16">
        <v>1.6975308641975301E-2</v>
      </c>
      <c r="X660" s="16">
        <v>1.9933554817275701E-2</v>
      </c>
      <c r="Y660" s="16">
        <v>2.5641025641025599E-2</v>
      </c>
      <c r="Z660" s="16"/>
      <c r="AA660" s="16">
        <v>1.6427104722792601E-2</v>
      </c>
      <c r="AB660" s="16">
        <v>2.6515151515151499E-2</v>
      </c>
      <c r="AC660" s="16">
        <v>1.1494252873563199E-2</v>
      </c>
      <c r="AD660" s="16">
        <v>3.3898305084745797E-2</v>
      </c>
    </row>
    <row r="661" spans="2:30" x14ac:dyDescent="0.35">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c r="AD661" s="16"/>
    </row>
    <row r="662" spans="2:30" x14ac:dyDescent="0.35">
      <c r="B662" s="6" t="s">
        <v>406</v>
      </c>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row>
    <row r="663" spans="2:30" x14ac:dyDescent="0.35">
      <c r="B663" s="23" t="s">
        <v>67</v>
      </c>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row>
    <row r="664" spans="2:30" x14ac:dyDescent="0.35">
      <c r="B664" t="s">
        <v>398</v>
      </c>
      <c r="C664" s="16">
        <v>0.26735218508997399</v>
      </c>
      <c r="D664" s="16">
        <v>0.26235399820305499</v>
      </c>
      <c r="E664" s="16">
        <v>0.46153846153846201</v>
      </c>
      <c r="F664" s="16"/>
      <c r="G664" s="16">
        <v>0.36842105263157898</v>
      </c>
      <c r="H664" s="16">
        <v>0.278656126482213</v>
      </c>
      <c r="I664" s="16">
        <v>0.249411764705882</v>
      </c>
      <c r="J664" s="16">
        <v>0.245810055865922</v>
      </c>
      <c r="K664" s="16"/>
      <c r="L664" s="16">
        <v>0.30869565217391298</v>
      </c>
      <c r="M664" s="16">
        <v>0.25748502994012001</v>
      </c>
      <c r="N664" s="16">
        <v>0.33636363636363598</v>
      </c>
      <c r="O664" s="16">
        <v>0.26099706744868001</v>
      </c>
      <c r="P664" s="16">
        <v>0.225705329153605</v>
      </c>
      <c r="Q664" s="16"/>
      <c r="R664" s="16">
        <v>0.295608108108108</v>
      </c>
      <c r="S664" s="16">
        <v>0.27522935779816499</v>
      </c>
      <c r="T664" s="16">
        <v>0.22190201729106601</v>
      </c>
      <c r="U664" s="16">
        <v>0.26744186046511598</v>
      </c>
      <c r="V664" s="16"/>
      <c r="W664" s="16">
        <v>0.28549382716049398</v>
      </c>
      <c r="X664" s="16">
        <v>0.26578073089700999</v>
      </c>
      <c r="Y664" s="16">
        <v>0.128205128205128</v>
      </c>
      <c r="Z664" s="16"/>
      <c r="AA664" s="16">
        <v>0.24024640657084201</v>
      </c>
      <c r="AB664" s="16">
        <v>0.26136363636363602</v>
      </c>
      <c r="AC664" s="16">
        <v>0.31609195402298901</v>
      </c>
      <c r="AD664" s="16">
        <v>0.29943502824858798</v>
      </c>
    </row>
    <row r="665" spans="2:30" x14ac:dyDescent="0.35">
      <c r="B665" t="s">
        <v>399</v>
      </c>
      <c r="C665" s="16">
        <v>0.15509854327334999</v>
      </c>
      <c r="D665" s="16">
        <v>0.15813117699910201</v>
      </c>
      <c r="E665" s="16">
        <v>7.69230769230769E-2</v>
      </c>
      <c r="F665" s="16"/>
      <c r="G665" s="16">
        <v>0.24561403508771901</v>
      </c>
      <c r="H665" s="16">
        <v>0.156126482213439</v>
      </c>
      <c r="I665" s="16">
        <v>0.13176470588235301</v>
      </c>
      <c r="J665" s="16">
        <v>0.17877094972067001</v>
      </c>
      <c r="K665" s="16"/>
      <c r="L665" s="16">
        <v>0.19130434782608699</v>
      </c>
      <c r="M665" s="16">
        <v>0.13173652694610799</v>
      </c>
      <c r="N665" s="16">
        <v>0.15454545454545501</v>
      </c>
      <c r="O665" s="16">
        <v>0.17008797653958899</v>
      </c>
      <c r="P665" s="16">
        <v>0.125391849529781</v>
      </c>
      <c r="Q665" s="16"/>
      <c r="R665" s="16">
        <v>0.17398648648648599</v>
      </c>
      <c r="S665" s="16">
        <v>0.119266055045872</v>
      </c>
      <c r="T665" s="16">
        <v>0.13256484149855899</v>
      </c>
      <c r="U665" s="16">
        <v>0.17441860465116299</v>
      </c>
      <c r="V665" s="16"/>
      <c r="W665" s="16">
        <v>0.16975308641975301</v>
      </c>
      <c r="X665" s="16">
        <v>0.159468438538206</v>
      </c>
      <c r="Y665" s="16">
        <v>0.128205128205128</v>
      </c>
      <c r="Z665" s="16"/>
      <c r="AA665" s="16">
        <v>0.14168377823408601</v>
      </c>
      <c r="AB665" s="16">
        <v>0.125</v>
      </c>
      <c r="AC665" s="16">
        <v>0.195402298850575</v>
      </c>
      <c r="AD665" s="16">
        <v>0.21468926553672299</v>
      </c>
    </row>
    <row r="666" spans="2:30" x14ac:dyDescent="0.35">
      <c r="B666" t="s">
        <v>400</v>
      </c>
      <c r="C666" s="16">
        <v>7.3693230505569807E-2</v>
      </c>
      <c r="D666" s="16">
        <v>7.6370170709793406E-2</v>
      </c>
      <c r="E666" s="16">
        <v>7.69230769230769E-2</v>
      </c>
      <c r="F666" s="16"/>
      <c r="G666" s="16">
        <v>8.7719298245614002E-2</v>
      </c>
      <c r="H666" s="16">
        <v>7.1146245059288502E-2</v>
      </c>
      <c r="I666" s="16">
        <v>7.2941176470588204E-2</v>
      </c>
      <c r="J666" s="16">
        <v>7.8212290502793297E-2</v>
      </c>
      <c r="K666" s="16"/>
      <c r="L666" s="16">
        <v>8.6956521739130405E-2</v>
      </c>
      <c r="M666" s="16">
        <v>7.1856287425149698E-2</v>
      </c>
      <c r="N666" s="16">
        <v>3.6363636363636397E-2</v>
      </c>
      <c r="O666" s="16">
        <v>7.3313782991202406E-2</v>
      </c>
      <c r="P666" s="16">
        <v>7.8369905956112901E-2</v>
      </c>
      <c r="Q666" s="16"/>
      <c r="R666" s="16">
        <v>7.0945945945945901E-2</v>
      </c>
      <c r="S666" s="16">
        <v>8.2568807339449504E-2</v>
      </c>
      <c r="T666" s="16">
        <v>7.7809798270893404E-2</v>
      </c>
      <c r="U666" s="16">
        <v>5.8139534883720902E-2</v>
      </c>
      <c r="V666" s="16"/>
      <c r="W666" s="16">
        <v>6.7901234567901203E-2</v>
      </c>
      <c r="X666" s="16">
        <v>7.9734219269102999E-2</v>
      </c>
      <c r="Y666" s="16">
        <v>8.9743589743589702E-2</v>
      </c>
      <c r="Z666" s="16"/>
      <c r="AA666" s="16">
        <v>7.8028747433264906E-2</v>
      </c>
      <c r="AB666" s="16">
        <v>6.0606060606060601E-2</v>
      </c>
      <c r="AC666" s="16">
        <v>8.6206896551724102E-2</v>
      </c>
      <c r="AD666" s="16">
        <v>7.3446327683615795E-2</v>
      </c>
    </row>
    <row r="667" spans="2:30" x14ac:dyDescent="0.35">
      <c r="B667" t="s">
        <v>401</v>
      </c>
      <c r="C667" s="16">
        <v>6.6838046272493595E-2</v>
      </c>
      <c r="D667" s="16">
        <v>6.9182389937106903E-2</v>
      </c>
      <c r="E667" s="16">
        <v>0</v>
      </c>
      <c r="F667" s="16"/>
      <c r="G667" s="16">
        <v>1.7543859649122799E-2</v>
      </c>
      <c r="H667" s="16">
        <v>7.7075098814229207E-2</v>
      </c>
      <c r="I667" s="16">
        <v>6.3529411764705904E-2</v>
      </c>
      <c r="J667" s="16">
        <v>6.1452513966480403E-2</v>
      </c>
      <c r="K667" s="16"/>
      <c r="L667" s="16">
        <v>6.9565217391304293E-2</v>
      </c>
      <c r="M667" s="16">
        <v>8.9820359281437098E-2</v>
      </c>
      <c r="N667" s="16">
        <v>5.4545454545454501E-2</v>
      </c>
      <c r="O667" s="16">
        <v>6.7448680351906196E-2</v>
      </c>
      <c r="P667" s="16">
        <v>5.6426332288401299E-2</v>
      </c>
      <c r="Q667" s="16"/>
      <c r="R667" s="16">
        <v>5.7432432432432401E-2</v>
      </c>
      <c r="S667" s="16">
        <v>3.6697247706422E-2</v>
      </c>
      <c r="T667" s="16">
        <v>9.2219020172910698E-2</v>
      </c>
      <c r="U667" s="16">
        <v>6.9767441860465101E-2</v>
      </c>
      <c r="V667" s="16"/>
      <c r="W667" s="16">
        <v>7.2530864197530895E-2</v>
      </c>
      <c r="X667" s="16">
        <v>6.3122923588039906E-2</v>
      </c>
      <c r="Y667" s="16">
        <v>3.8461538461538498E-2</v>
      </c>
      <c r="Z667" s="16"/>
      <c r="AA667" s="16">
        <v>7.5975359342915799E-2</v>
      </c>
      <c r="AB667" s="16">
        <v>7.1969696969697003E-2</v>
      </c>
      <c r="AC667" s="16">
        <v>5.7471264367816098E-2</v>
      </c>
      <c r="AD667" s="16">
        <v>6.21468926553672E-2</v>
      </c>
    </row>
    <row r="668" spans="2:30" x14ac:dyDescent="0.35">
      <c r="B668" t="s">
        <v>402</v>
      </c>
      <c r="C668" s="16">
        <v>0.10454155955441299</v>
      </c>
      <c r="D668" s="16">
        <v>0.104222821203953</v>
      </c>
      <c r="E668" s="16">
        <v>0.15384615384615399</v>
      </c>
      <c r="F668" s="16"/>
      <c r="G668" s="16">
        <v>5.2631578947368397E-2</v>
      </c>
      <c r="H668" s="16">
        <v>9.0909090909090898E-2</v>
      </c>
      <c r="I668" s="16">
        <v>0.13882352941176501</v>
      </c>
      <c r="J668" s="16">
        <v>7.8212290502793297E-2</v>
      </c>
      <c r="K668" s="16"/>
      <c r="L668" s="16">
        <v>8.2608695652173894E-2</v>
      </c>
      <c r="M668" s="16">
        <v>0.14371257485029901</v>
      </c>
      <c r="N668" s="16">
        <v>0.145454545454545</v>
      </c>
      <c r="O668" s="16">
        <v>7.62463343108504E-2</v>
      </c>
      <c r="P668" s="16">
        <v>0.115987460815047</v>
      </c>
      <c r="Q668" s="16"/>
      <c r="R668" s="16">
        <v>8.9527027027027001E-2</v>
      </c>
      <c r="S668" s="16">
        <v>0.12844036697247699</v>
      </c>
      <c r="T668" s="16">
        <v>0.12968299711815601</v>
      </c>
      <c r="U668" s="16">
        <v>9.3023255813953501E-2</v>
      </c>
      <c r="V668" s="16"/>
      <c r="W668" s="16">
        <v>9.4135802469135804E-2</v>
      </c>
      <c r="X668" s="16">
        <v>0.11960132890365401</v>
      </c>
      <c r="Y668" s="16">
        <v>0.19230769230769201</v>
      </c>
      <c r="Z668" s="16"/>
      <c r="AA668" s="16">
        <v>0.12936344969199201</v>
      </c>
      <c r="AB668" s="16">
        <v>0.12121212121212099</v>
      </c>
      <c r="AC668" s="16">
        <v>8.04597701149425E-2</v>
      </c>
      <c r="AD668" s="16">
        <v>4.5197740112994399E-2</v>
      </c>
    </row>
    <row r="669" spans="2:30" x14ac:dyDescent="0.35">
      <c r="B669" t="s">
        <v>403</v>
      </c>
      <c r="C669" s="16">
        <v>3.94173093401885E-2</v>
      </c>
      <c r="D669" s="16">
        <v>4.0431266846361197E-2</v>
      </c>
      <c r="E669" s="16">
        <v>0</v>
      </c>
      <c r="F669" s="16"/>
      <c r="G669" s="16">
        <v>0</v>
      </c>
      <c r="H669" s="16">
        <v>4.5454545454545497E-2</v>
      </c>
      <c r="I669" s="16">
        <v>0.04</v>
      </c>
      <c r="J669" s="16">
        <v>3.3519553072625698E-2</v>
      </c>
      <c r="K669" s="16"/>
      <c r="L669" s="16">
        <v>1.3043478260869599E-2</v>
      </c>
      <c r="M669" s="16">
        <v>4.7904191616766498E-2</v>
      </c>
      <c r="N669" s="16">
        <v>1.8181818181818198E-2</v>
      </c>
      <c r="O669" s="16">
        <v>4.98533724340176E-2</v>
      </c>
      <c r="P669" s="16">
        <v>5.0156739811912203E-2</v>
      </c>
      <c r="Q669" s="16"/>
      <c r="R669" s="16">
        <v>3.37837837837838E-2</v>
      </c>
      <c r="S669" s="16">
        <v>7.3394495412843999E-2</v>
      </c>
      <c r="T669" s="16">
        <v>4.0345821325648401E-2</v>
      </c>
      <c r="U669" s="16">
        <v>4.6511627906976702E-2</v>
      </c>
      <c r="V669" s="16"/>
      <c r="W669" s="16">
        <v>4.1666666666666699E-2</v>
      </c>
      <c r="X669" s="16">
        <v>3.32225913621262E-2</v>
      </c>
      <c r="Y669" s="16">
        <v>3.8461538461538498E-2</v>
      </c>
      <c r="Z669" s="16"/>
      <c r="AA669" s="16">
        <v>4.7227926078028698E-2</v>
      </c>
      <c r="AB669" s="16">
        <v>4.5454545454545497E-2</v>
      </c>
      <c r="AC669" s="16">
        <v>1.72413793103448E-2</v>
      </c>
      <c r="AD669" s="16">
        <v>2.2598870056497199E-2</v>
      </c>
    </row>
    <row r="670" spans="2:30" x14ac:dyDescent="0.35">
      <c r="B670" t="s">
        <v>404</v>
      </c>
      <c r="C670" s="16">
        <v>3.42759211653813E-2</v>
      </c>
      <c r="D670" s="16">
        <v>3.3243486073674701E-2</v>
      </c>
      <c r="E670" s="16">
        <v>7.69230769230769E-2</v>
      </c>
      <c r="F670" s="16"/>
      <c r="G670" s="16">
        <v>0</v>
      </c>
      <c r="H670" s="16">
        <v>4.1501976284584997E-2</v>
      </c>
      <c r="I670" s="16">
        <v>2.8235294117647101E-2</v>
      </c>
      <c r="J670" s="16">
        <v>3.91061452513966E-2</v>
      </c>
      <c r="K670" s="16"/>
      <c r="L670" s="16">
        <v>3.9130434782608699E-2</v>
      </c>
      <c r="M670" s="16">
        <v>2.9940119760479E-2</v>
      </c>
      <c r="N670" s="16">
        <v>1.8181818181818198E-2</v>
      </c>
      <c r="O670" s="16">
        <v>4.1055718475073298E-2</v>
      </c>
      <c r="P670" s="16">
        <v>3.1347962382445103E-2</v>
      </c>
      <c r="Q670" s="16"/>
      <c r="R670" s="16">
        <v>2.87162162162162E-2</v>
      </c>
      <c r="S670" s="16">
        <v>1.8348623853211E-2</v>
      </c>
      <c r="T670" s="16">
        <v>4.0345821325648401E-2</v>
      </c>
      <c r="U670" s="16">
        <v>6.9767441860465101E-2</v>
      </c>
      <c r="V670" s="16"/>
      <c r="W670" s="16">
        <v>3.3950617283950602E-2</v>
      </c>
      <c r="X670" s="16">
        <v>3.9867109634551499E-2</v>
      </c>
      <c r="Y670" s="16">
        <v>5.1282051282051301E-2</v>
      </c>
      <c r="Z670" s="16"/>
      <c r="AA670" s="16">
        <v>3.4907597535934302E-2</v>
      </c>
      <c r="AB670" s="16">
        <v>2.6515151515151499E-2</v>
      </c>
      <c r="AC670" s="16">
        <v>4.0229885057471299E-2</v>
      </c>
      <c r="AD670" s="16">
        <v>5.0847457627118599E-2</v>
      </c>
    </row>
    <row r="671" spans="2:30" x14ac:dyDescent="0.35">
      <c r="B671" t="s">
        <v>405</v>
      </c>
      <c r="C671" s="16">
        <v>9.5972579263067695E-2</v>
      </c>
      <c r="D671" s="16">
        <v>9.5238095238095205E-2</v>
      </c>
      <c r="E671" s="16">
        <v>0.15384615384615399</v>
      </c>
      <c r="F671" s="16"/>
      <c r="G671" s="16">
        <v>0.105263157894737</v>
      </c>
      <c r="H671" s="16">
        <v>9.0909090909090898E-2</v>
      </c>
      <c r="I671" s="16">
        <v>0.10352941176470599</v>
      </c>
      <c r="J671" s="16">
        <v>8.9385474860335198E-2</v>
      </c>
      <c r="K671" s="16"/>
      <c r="L671" s="16">
        <v>8.6956521739130405E-2</v>
      </c>
      <c r="M671" s="16">
        <v>6.5868263473053898E-2</v>
      </c>
      <c r="N671" s="16">
        <v>0.12727272727272701</v>
      </c>
      <c r="O671" s="16">
        <v>0.102639296187683</v>
      </c>
      <c r="P671" s="16">
        <v>0.100313479623824</v>
      </c>
      <c r="Q671" s="16"/>
      <c r="R671" s="16">
        <v>8.6148648648648601E-2</v>
      </c>
      <c r="S671" s="16">
        <v>0.100917431192661</v>
      </c>
      <c r="T671" s="16">
        <v>9.7982708933717605E-2</v>
      </c>
      <c r="U671" s="16">
        <v>0.15116279069767399</v>
      </c>
      <c r="V671" s="16"/>
      <c r="W671" s="16">
        <v>8.6419753086419707E-2</v>
      </c>
      <c r="X671" s="16">
        <v>8.6378737541528194E-2</v>
      </c>
      <c r="Y671" s="16">
        <v>0.141025641025641</v>
      </c>
      <c r="Z671" s="16"/>
      <c r="AA671" s="16">
        <v>9.65092402464066E-2</v>
      </c>
      <c r="AB671" s="16">
        <v>0.102272727272727</v>
      </c>
      <c r="AC671" s="16">
        <v>8.6206896551724102E-2</v>
      </c>
      <c r="AD671" s="16">
        <v>9.03954802259887E-2</v>
      </c>
    </row>
    <row r="672" spans="2:30" x14ac:dyDescent="0.35">
      <c r="B672" t="s">
        <v>64</v>
      </c>
      <c r="C672" s="16">
        <v>0.162810625535561</v>
      </c>
      <c r="D672" s="16">
        <v>0.160826594788859</v>
      </c>
      <c r="E672" s="16">
        <v>0</v>
      </c>
      <c r="F672" s="16"/>
      <c r="G672" s="16">
        <v>0.12280701754386</v>
      </c>
      <c r="H672" s="16">
        <v>0.14822134387351801</v>
      </c>
      <c r="I672" s="16">
        <v>0.17176470588235301</v>
      </c>
      <c r="J672" s="16">
        <v>0.19553072625698301</v>
      </c>
      <c r="K672" s="16"/>
      <c r="L672" s="16">
        <v>0.121739130434783</v>
      </c>
      <c r="M672" s="16">
        <v>0.16167664670658699</v>
      </c>
      <c r="N672" s="16">
        <v>0.109090909090909</v>
      </c>
      <c r="O672" s="16">
        <v>0.15835777126099701</v>
      </c>
      <c r="P672" s="16">
        <v>0.21630094043887099</v>
      </c>
      <c r="Q672" s="16"/>
      <c r="R672" s="16">
        <v>0.16385135135135101</v>
      </c>
      <c r="S672" s="16">
        <v>0.16513761467889901</v>
      </c>
      <c r="T672" s="16">
        <v>0.16714697406340101</v>
      </c>
      <c r="U672" s="16">
        <v>6.9767441860465101E-2</v>
      </c>
      <c r="V672" s="16"/>
      <c r="W672" s="16">
        <v>0.148148148148148</v>
      </c>
      <c r="X672" s="16">
        <v>0.15282392026578101</v>
      </c>
      <c r="Y672" s="16">
        <v>0.19230769230769201</v>
      </c>
      <c r="Z672" s="16"/>
      <c r="AA672" s="16">
        <v>0.15605749486653001</v>
      </c>
      <c r="AB672" s="16">
        <v>0.185606060606061</v>
      </c>
      <c r="AC672" s="16">
        <v>0.12068965517241401</v>
      </c>
      <c r="AD672" s="16">
        <v>0.14124293785310699</v>
      </c>
    </row>
    <row r="673" spans="2:30" x14ac:dyDescent="0.35">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row>
    <row r="674" spans="2:30" x14ac:dyDescent="0.35">
      <c r="B674" s="6" t="s">
        <v>408</v>
      </c>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D674" s="16"/>
    </row>
    <row r="675" spans="2:30" x14ac:dyDescent="0.35">
      <c r="B675" s="23" t="s">
        <v>67</v>
      </c>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D675" s="16"/>
    </row>
    <row r="676" spans="2:30" x14ac:dyDescent="0.35">
      <c r="B676" t="s">
        <v>407</v>
      </c>
      <c r="C676" s="16">
        <v>0.26306769494430199</v>
      </c>
      <c r="D676" s="16">
        <v>0.25876010781671199</v>
      </c>
      <c r="E676" s="16">
        <v>0.46153846153846201</v>
      </c>
      <c r="F676" s="16"/>
      <c r="G676" s="16">
        <v>0.35087719298245601</v>
      </c>
      <c r="H676" s="16">
        <v>0.282608695652174</v>
      </c>
      <c r="I676" s="16">
        <v>0.23294117647058801</v>
      </c>
      <c r="J676" s="16">
        <v>0.25139664804469303</v>
      </c>
      <c r="K676" s="16"/>
      <c r="L676" s="16">
        <v>0.29565217391304299</v>
      </c>
      <c r="M676" s="16">
        <v>0.269461077844311</v>
      </c>
      <c r="N676" s="16">
        <v>0.28181818181818202</v>
      </c>
      <c r="O676" s="16">
        <v>0.24633431085044</v>
      </c>
      <c r="P676" s="16">
        <v>0.24764890282131699</v>
      </c>
      <c r="Q676" s="16"/>
      <c r="R676" s="16">
        <v>0.275337837837838</v>
      </c>
      <c r="S676" s="16">
        <v>0.28440366972477099</v>
      </c>
      <c r="T676" s="16">
        <v>0.23342939481267999</v>
      </c>
      <c r="U676" s="16">
        <v>0.30232558139534899</v>
      </c>
      <c r="V676" s="16"/>
      <c r="W676" s="16">
        <v>0.27160493827160498</v>
      </c>
      <c r="X676" s="16">
        <v>0.26245847176079701</v>
      </c>
      <c r="Y676" s="16">
        <v>0.21794871794871801</v>
      </c>
      <c r="Z676" s="16"/>
      <c r="AA676" s="16">
        <v>0.27310061601642699</v>
      </c>
      <c r="AB676" s="16">
        <v>0.22348484848484801</v>
      </c>
      <c r="AC676" s="16">
        <v>0.26436781609195398</v>
      </c>
      <c r="AD676" s="16">
        <v>0.28813559322033899</v>
      </c>
    </row>
    <row r="677" spans="2:30" x14ac:dyDescent="0.35">
      <c r="B677" t="s">
        <v>399</v>
      </c>
      <c r="C677" s="16">
        <v>0.153384747215081</v>
      </c>
      <c r="D677" s="16">
        <v>0.15633423180593001</v>
      </c>
      <c r="E677" s="16">
        <v>7.69230769230769E-2</v>
      </c>
      <c r="F677" s="16"/>
      <c r="G677" s="16">
        <v>0.26315789473684198</v>
      </c>
      <c r="H677" s="16">
        <v>0.16007905138339901</v>
      </c>
      <c r="I677" s="16">
        <v>0.129411764705882</v>
      </c>
      <c r="J677" s="16">
        <v>0.15642458100558701</v>
      </c>
      <c r="K677" s="16"/>
      <c r="L677" s="16">
        <v>0.173913043478261</v>
      </c>
      <c r="M677" s="16">
        <v>0.119760479041916</v>
      </c>
      <c r="N677" s="16">
        <v>0.145454545454545</v>
      </c>
      <c r="O677" s="16">
        <v>0.175953079178886</v>
      </c>
      <c r="P677" s="16">
        <v>0.13479623824451401</v>
      </c>
      <c r="Q677" s="16"/>
      <c r="R677" s="16">
        <v>0.170608108108108</v>
      </c>
      <c r="S677" s="16">
        <v>0.11009174311926601</v>
      </c>
      <c r="T677" s="16">
        <v>0.13832853025936601</v>
      </c>
      <c r="U677" s="16">
        <v>0.17441860465116299</v>
      </c>
      <c r="V677" s="16"/>
      <c r="W677" s="16">
        <v>0.15277777777777801</v>
      </c>
      <c r="X677" s="16">
        <v>0.18272425249169399</v>
      </c>
      <c r="Y677" s="16">
        <v>0.128205128205128</v>
      </c>
      <c r="Z677" s="16"/>
      <c r="AA677" s="16">
        <v>0.14373716632443501</v>
      </c>
      <c r="AB677" s="16">
        <v>0.13257575757575801</v>
      </c>
      <c r="AC677" s="16">
        <v>0.195402298850575</v>
      </c>
      <c r="AD677" s="16">
        <v>0.19209039548022599</v>
      </c>
    </row>
    <row r="678" spans="2:30" x14ac:dyDescent="0.35">
      <c r="B678" t="s">
        <v>400</v>
      </c>
      <c r="C678" s="16">
        <v>8.3119108826049698E-2</v>
      </c>
      <c r="D678" s="16">
        <v>8.2659478885894005E-2</v>
      </c>
      <c r="E678" s="16">
        <v>0.230769230769231</v>
      </c>
      <c r="F678" s="16"/>
      <c r="G678" s="16">
        <v>0.12280701754386</v>
      </c>
      <c r="H678" s="16">
        <v>8.10276679841897E-2</v>
      </c>
      <c r="I678" s="16">
        <v>7.5294117647058803E-2</v>
      </c>
      <c r="J678" s="16">
        <v>9.4972067039106101E-2</v>
      </c>
      <c r="K678" s="16"/>
      <c r="L678" s="16">
        <v>0.104347826086957</v>
      </c>
      <c r="M678" s="16">
        <v>7.7844311377245498E-2</v>
      </c>
      <c r="N678" s="16">
        <v>0.1</v>
      </c>
      <c r="O678" s="16">
        <v>7.62463343108504E-2</v>
      </c>
      <c r="P678" s="16">
        <v>7.2100313479623798E-2</v>
      </c>
      <c r="Q678" s="16"/>
      <c r="R678" s="16">
        <v>8.7837837837837801E-2</v>
      </c>
      <c r="S678" s="16">
        <v>8.2568807339449504E-2</v>
      </c>
      <c r="T678" s="16">
        <v>8.9337175792507204E-2</v>
      </c>
      <c r="U678" s="16">
        <v>3.4883720930232599E-2</v>
      </c>
      <c r="V678" s="16"/>
      <c r="W678" s="16">
        <v>9.4135802469135804E-2</v>
      </c>
      <c r="X678" s="16">
        <v>7.3089700996677706E-2</v>
      </c>
      <c r="Y678" s="16">
        <v>5.1282051282051301E-2</v>
      </c>
      <c r="Z678" s="16"/>
      <c r="AA678" s="16">
        <v>9.2402464065708401E-2</v>
      </c>
      <c r="AB678" s="16">
        <v>7.1969696969697003E-2</v>
      </c>
      <c r="AC678" s="16">
        <v>9.7701149425287404E-2</v>
      </c>
      <c r="AD678" s="16">
        <v>6.21468926553672E-2</v>
      </c>
    </row>
    <row r="679" spans="2:30" x14ac:dyDescent="0.35">
      <c r="B679" t="s">
        <v>401</v>
      </c>
      <c r="C679" s="16">
        <v>6.5124250214224494E-2</v>
      </c>
      <c r="D679" s="16">
        <v>6.7385444743935305E-2</v>
      </c>
      <c r="E679" s="16">
        <v>0</v>
      </c>
      <c r="F679" s="16"/>
      <c r="G679" s="16">
        <v>0</v>
      </c>
      <c r="H679" s="16">
        <v>5.73122529644269E-2</v>
      </c>
      <c r="I679" s="16">
        <v>8.47058823529412E-2</v>
      </c>
      <c r="J679" s="16">
        <v>6.1452513966480403E-2</v>
      </c>
      <c r="K679" s="16"/>
      <c r="L679" s="16">
        <v>5.6521739130434803E-2</v>
      </c>
      <c r="M679" s="16">
        <v>6.5868263473053898E-2</v>
      </c>
      <c r="N679" s="16">
        <v>7.2727272727272696E-2</v>
      </c>
      <c r="O679" s="16">
        <v>7.9178885630498505E-2</v>
      </c>
      <c r="P679" s="16">
        <v>5.3291536050156699E-2</v>
      </c>
      <c r="Q679" s="16"/>
      <c r="R679" s="16">
        <v>6.25E-2</v>
      </c>
      <c r="S679" s="16">
        <v>5.5045871559633003E-2</v>
      </c>
      <c r="T679" s="16">
        <v>8.0691642651296802E-2</v>
      </c>
      <c r="U679" s="16">
        <v>3.4883720930232599E-2</v>
      </c>
      <c r="V679" s="16"/>
      <c r="W679" s="16">
        <v>6.6358024691358E-2</v>
      </c>
      <c r="X679" s="16">
        <v>5.6478405315614599E-2</v>
      </c>
      <c r="Y679" s="16">
        <v>7.69230769230769E-2</v>
      </c>
      <c r="Z679" s="16"/>
      <c r="AA679" s="16">
        <v>7.1868583162217697E-2</v>
      </c>
      <c r="AB679" s="16">
        <v>7.5757575757575801E-2</v>
      </c>
      <c r="AC679" s="16">
        <v>5.7471264367816098E-2</v>
      </c>
      <c r="AD679" s="16">
        <v>5.6497175141242903E-2</v>
      </c>
    </row>
    <row r="680" spans="2:30" x14ac:dyDescent="0.35">
      <c r="B680" t="s">
        <v>402</v>
      </c>
      <c r="C680" s="16">
        <v>0.113110539845758</v>
      </c>
      <c r="D680" s="16">
        <v>0.112309074573226</v>
      </c>
      <c r="E680" s="16">
        <v>0.15384615384615399</v>
      </c>
      <c r="F680" s="16"/>
      <c r="G680" s="16">
        <v>0.105263157894737</v>
      </c>
      <c r="H680" s="16">
        <v>0.110671936758893</v>
      </c>
      <c r="I680" s="16">
        <v>0.127058823529412</v>
      </c>
      <c r="J680" s="16">
        <v>8.9385474860335198E-2</v>
      </c>
      <c r="K680" s="16"/>
      <c r="L680" s="16">
        <v>9.1304347826086998E-2</v>
      </c>
      <c r="M680" s="16">
        <v>0.125748502994012</v>
      </c>
      <c r="N680" s="16">
        <v>0.13636363636363599</v>
      </c>
      <c r="O680" s="16">
        <v>9.0909090909090898E-2</v>
      </c>
      <c r="P680" s="16">
        <v>0.13793103448275901</v>
      </c>
      <c r="Q680" s="16"/>
      <c r="R680" s="16">
        <v>9.45945945945946E-2</v>
      </c>
      <c r="S680" s="16">
        <v>0.13761467889908299</v>
      </c>
      <c r="T680" s="16">
        <v>0.13832853025936601</v>
      </c>
      <c r="U680" s="16">
        <v>9.3023255813953501E-2</v>
      </c>
      <c r="V680" s="16"/>
      <c r="W680" s="16">
        <v>0.114197530864198</v>
      </c>
      <c r="X680" s="16">
        <v>0.12624584717608001</v>
      </c>
      <c r="Y680" s="16">
        <v>0.141025641025641</v>
      </c>
      <c r="Z680" s="16"/>
      <c r="AA680" s="16">
        <v>0.10677618069815201</v>
      </c>
      <c r="AB680" s="16">
        <v>0.14772727272727301</v>
      </c>
      <c r="AC680" s="16">
        <v>0.10344827586206901</v>
      </c>
      <c r="AD680" s="16">
        <v>7.9096045197740106E-2</v>
      </c>
    </row>
    <row r="681" spans="2:30" x14ac:dyDescent="0.35">
      <c r="B681" t="s">
        <v>403</v>
      </c>
      <c r="C681" s="16">
        <v>2.91345329905741E-2</v>
      </c>
      <c r="D681" s="16">
        <v>3.0548068283917301E-2</v>
      </c>
      <c r="E681" s="16">
        <v>0</v>
      </c>
      <c r="F681" s="16"/>
      <c r="G681" s="16">
        <v>3.5087719298245598E-2</v>
      </c>
      <c r="H681" s="16">
        <v>2.1739130434782601E-2</v>
      </c>
      <c r="I681" s="16">
        <v>2.8235294117647101E-2</v>
      </c>
      <c r="J681" s="16">
        <v>5.0279329608938501E-2</v>
      </c>
      <c r="K681" s="16"/>
      <c r="L681" s="16">
        <v>1.7391304347826101E-2</v>
      </c>
      <c r="M681" s="16">
        <v>2.9940119760479E-2</v>
      </c>
      <c r="N681" s="16">
        <v>0</v>
      </c>
      <c r="O681" s="16">
        <v>4.1055718475073298E-2</v>
      </c>
      <c r="P681" s="16">
        <v>3.4482758620689703E-2</v>
      </c>
      <c r="Q681" s="16"/>
      <c r="R681" s="16">
        <v>2.3648648648648601E-2</v>
      </c>
      <c r="S681" s="16">
        <v>3.6697247706422E-2</v>
      </c>
      <c r="T681" s="16">
        <v>3.1700288184438E-2</v>
      </c>
      <c r="U681" s="16">
        <v>5.8139534883720902E-2</v>
      </c>
      <c r="V681" s="16"/>
      <c r="W681" s="16">
        <v>2.6234567901234601E-2</v>
      </c>
      <c r="X681" s="16">
        <v>4.3189368770764097E-2</v>
      </c>
      <c r="Y681" s="16">
        <v>2.5641025641025599E-2</v>
      </c>
      <c r="Z681" s="16"/>
      <c r="AA681" s="16">
        <v>3.6960985626283402E-2</v>
      </c>
      <c r="AB681" s="16">
        <v>2.6515151515151499E-2</v>
      </c>
      <c r="AC681" s="16">
        <v>1.1494252873563199E-2</v>
      </c>
      <c r="AD681" s="16">
        <v>3.3898305084745797E-2</v>
      </c>
    </row>
    <row r="682" spans="2:30" x14ac:dyDescent="0.35">
      <c r="B682" t="s">
        <v>404</v>
      </c>
      <c r="C682" s="16">
        <v>3.3419023136246798E-2</v>
      </c>
      <c r="D682" s="16">
        <v>3.3243486073674701E-2</v>
      </c>
      <c r="E682" s="16">
        <v>7.69230769230769E-2</v>
      </c>
      <c r="F682" s="16"/>
      <c r="G682" s="16">
        <v>0</v>
      </c>
      <c r="H682" s="16">
        <v>4.1501976284584997E-2</v>
      </c>
      <c r="I682" s="16">
        <v>2.8235294117647101E-2</v>
      </c>
      <c r="J682" s="16">
        <v>3.3519553072625698E-2</v>
      </c>
      <c r="K682" s="16"/>
      <c r="L682" s="16">
        <v>3.4782608695652202E-2</v>
      </c>
      <c r="M682" s="16">
        <v>2.39520958083832E-2</v>
      </c>
      <c r="N682" s="16">
        <v>3.6363636363636397E-2</v>
      </c>
      <c r="O682" s="16">
        <v>2.9325513196480898E-2</v>
      </c>
      <c r="P682" s="16">
        <v>4.0752351097178702E-2</v>
      </c>
      <c r="Q682" s="16"/>
      <c r="R682" s="16">
        <v>3.04054054054054E-2</v>
      </c>
      <c r="S682" s="16">
        <v>4.5871559633027498E-2</v>
      </c>
      <c r="T682" s="16">
        <v>3.1700288184438E-2</v>
      </c>
      <c r="U682" s="16">
        <v>4.6511627906976702E-2</v>
      </c>
      <c r="V682" s="16"/>
      <c r="W682" s="16">
        <v>3.0864197530864199E-2</v>
      </c>
      <c r="X682" s="16">
        <v>3.32225913621262E-2</v>
      </c>
      <c r="Y682" s="16">
        <v>7.69230769230769E-2</v>
      </c>
      <c r="Z682" s="16"/>
      <c r="AA682" s="16">
        <v>3.4907597535934302E-2</v>
      </c>
      <c r="AB682" s="16">
        <v>3.03030303030303E-2</v>
      </c>
      <c r="AC682" s="16">
        <v>4.5977011494252901E-2</v>
      </c>
      <c r="AD682" s="16">
        <v>2.82485875706215E-2</v>
      </c>
    </row>
    <row r="683" spans="2:30" x14ac:dyDescent="0.35">
      <c r="B683" t="s">
        <v>405</v>
      </c>
      <c r="C683" s="16">
        <v>8.6546700942587804E-2</v>
      </c>
      <c r="D683" s="16">
        <v>8.8050314465408799E-2</v>
      </c>
      <c r="E683" s="16">
        <v>0</v>
      </c>
      <c r="F683" s="16"/>
      <c r="G683" s="16">
        <v>3.5087719298245598E-2</v>
      </c>
      <c r="H683" s="16">
        <v>9.4861660079051405E-2</v>
      </c>
      <c r="I683" s="16">
        <v>0.08</v>
      </c>
      <c r="J683" s="16">
        <v>9.4972067039106101E-2</v>
      </c>
      <c r="K683" s="16"/>
      <c r="L683" s="16">
        <v>7.3913043478260901E-2</v>
      </c>
      <c r="M683" s="16">
        <v>7.1856287425149698E-2</v>
      </c>
      <c r="N683" s="16">
        <v>9.0909090909090898E-2</v>
      </c>
      <c r="O683" s="16">
        <v>0.10557184750733099</v>
      </c>
      <c r="P683" s="16">
        <v>8.1504702194357403E-2</v>
      </c>
      <c r="Q683" s="16"/>
      <c r="R683" s="16">
        <v>7.77027027027027E-2</v>
      </c>
      <c r="S683" s="16">
        <v>6.4220183486238494E-2</v>
      </c>
      <c r="T683" s="16">
        <v>9.2219020172910698E-2</v>
      </c>
      <c r="U683" s="16">
        <v>0.13953488372093001</v>
      </c>
      <c r="V683" s="16"/>
      <c r="W683" s="16">
        <v>8.3333333333333301E-2</v>
      </c>
      <c r="X683" s="16">
        <v>7.6411960132890394E-2</v>
      </c>
      <c r="Y683" s="16">
        <v>0.128205128205128</v>
      </c>
      <c r="Z683" s="16"/>
      <c r="AA683" s="16">
        <v>9.2402464065708401E-2</v>
      </c>
      <c r="AB683" s="16">
        <v>9.0909090909090898E-2</v>
      </c>
      <c r="AC683" s="16">
        <v>4.5977011494252901E-2</v>
      </c>
      <c r="AD683" s="16">
        <v>0.101694915254237</v>
      </c>
    </row>
    <row r="684" spans="2:30" x14ac:dyDescent="0.35">
      <c r="B684" t="s">
        <v>64</v>
      </c>
      <c r="C684" s="16">
        <v>0.173093401885176</v>
      </c>
      <c r="D684" s="16">
        <v>0.17070979335130301</v>
      </c>
      <c r="E684" s="16">
        <v>0</v>
      </c>
      <c r="F684" s="16"/>
      <c r="G684" s="16">
        <v>8.7719298245614002E-2</v>
      </c>
      <c r="H684" s="16">
        <v>0.15019762845849799</v>
      </c>
      <c r="I684" s="16">
        <v>0.214117647058824</v>
      </c>
      <c r="J684" s="16">
        <v>0.16759776536312801</v>
      </c>
      <c r="K684" s="16"/>
      <c r="L684" s="16">
        <v>0.15217391304347799</v>
      </c>
      <c r="M684" s="16">
        <v>0.215568862275449</v>
      </c>
      <c r="N684" s="16">
        <v>0.13636363636363599</v>
      </c>
      <c r="O684" s="16">
        <v>0.155425219941349</v>
      </c>
      <c r="P684" s="16">
        <v>0.197492163009404</v>
      </c>
      <c r="Q684" s="16"/>
      <c r="R684" s="16">
        <v>0.177364864864865</v>
      </c>
      <c r="S684" s="16">
        <v>0.18348623853210999</v>
      </c>
      <c r="T684" s="16">
        <v>0.164265129682997</v>
      </c>
      <c r="U684" s="16">
        <v>0.116279069767442</v>
      </c>
      <c r="V684" s="16"/>
      <c r="W684" s="16">
        <v>0.16049382716049401</v>
      </c>
      <c r="X684" s="16">
        <v>0.146179401993355</v>
      </c>
      <c r="Y684" s="16">
        <v>0.15384615384615399</v>
      </c>
      <c r="Z684" s="16"/>
      <c r="AA684" s="16">
        <v>0.147843942505133</v>
      </c>
      <c r="AB684" s="16">
        <v>0.200757575757576</v>
      </c>
      <c r="AC684" s="16">
        <v>0.17816091954023</v>
      </c>
      <c r="AD684" s="16">
        <v>0.15819209039547999</v>
      </c>
    </row>
    <row r="685" spans="2:30" x14ac:dyDescent="0.35">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row>
    <row r="686" spans="2:30" x14ac:dyDescent="0.35">
      <c r="B686" s="6" t="s">
        <v>411</v>
      </c>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row>
    <row r="687" spans="2:30" x14ac:dyDescent="0.35">
      <c r="B687" s="23" t="s">
        <v>357</v>
      </c>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row>
    <row r="688" spans="2:30" x14ac:dyDescent="0.35">
      <c r="B688" t="s">
        <v>409</v>
      </c>
      <c r="C688" s="16">
        <v>0.34415584415584399</v>
      </c>
      <c r="D688" s="16">
        <v>0.35214446952595901</v>
      </c>
      <c r="E688" s="16">
        <v>0.5</v>
      </c>
      <c r="F688" s="16"/>
      <c r="G688" s="16">
        <v>0.4</v>
      </c>
      <c r="H688" s="16">
        <v>0.36040609137055801</v>
      </c>
      <c r="I688" s="16">
        <v>0.338983050847458</v>
      </c>
      <c r="J688" s="16">
        <v>0.29411764705882398</v>
      </c>
      <c r="K688" s="16"/>
      <c r="L688" s="16">
        <v>0.33750000000000002</v>
      </c>
      <c r="M688" s="16">
        <v>0.238095238095238</v>
      </c>
      <c r="N688" s="16">
        <v>0.48</v>
      </c>
      <c r="O688" s="16">
        <v>0.31386861313868603</v>
      </c>
      <c r="P688" s="16">
        <v>0.37878787878787901</v>
      </c>
      <c r="Q688" s="16"/>
      <c r="R688" s="16">
        <v>0.36123348017621099</v>
      </c>
      <c r="S688" s="16">
        <v>0.36111111111111099</v>
      </c>
      <c r="T688" s="16">
        <v>0.30935251798561197</v>
      </c>
      <c r="U688" s="16">
        <v>0.439024390243902</v>
      </c>
      <c r="V688" s="16"/>
      <c r="W688" s="16">
        <v>0.38271604938271597</v>
      </c>
      <c r="X688" s="16">
        <v>0.31404958677686001</v>
      </c>
      <c r="Y688" s="16">
        <v>0.33333333333333298</v>
      </c>
      <c r="Z688" s="16"/>
      <c r="AA688" s="16">
        <v>0.341968911917098</v>
      </c>
      <c r="AB688" s="16">
        <v>0.30303030303030298</v>
      </c>
      <c r="AC688" s="16">
        <v>0.34375</v>
      </c>
      <c r="AD688" s="16">
        <v>0.42465753424657499</v>
      </c>
    </row>
    <row r="689" spans="2:30" x14ac:dyDescent="0.35">
      <c r="B689" t="s">
        <v>410</v>
      </c>
      <c r="C689" s="16">
        <v>0.48917748917748899</v>
      </c>
      <c r="D689" s="16">
        <v>0.48306997742663699</v>
      </c>
      <c r="E689" s="16">
        <v>0.5</v>
      </c>
      <c r="F689" s="16"/>
      <c r="G689" s="16">
        <v>0.4</v>
      </c>
      <c r="H689" s="16">
        <v>0.46700507614213199</v>
      </c>
      <c r="I689" s="16">
        <v>0.50282485875706195</v>
      </c>
      <c r="J689" s="16">
        <v>0.54411764705882304</v>
      </c>
      <c r="K689" s="16"/>
      <c r="L689" s="16">
        <v>0.55000000000000004</v>
      </c>
      <c r="M689" s="16">
        <v>0.50793650793650802</v>
      </c>
      <c r="N689" s="16">
        <v>0.44</v>
      </c>
      <c r="O689" s="16">
        <v>0.52554744525547403</v>
      </c>
      <c r="P689" s="16">
        <v>0.42424242424242398</v>
      </c>
      <c r="Q689" s="16"/>
      <c r="R689" s="16">
        <v>0.493392070484582</v>
      </c>
      <c r="S689" s="16">
        <v>0.52777777777777801</v>
      </c>
      <c r="T689" s="16">
        <v>0.51798561151079103</v>
      </c>
      <c r="U689" s="16">
        <v>0.41463414634146301</v>
      </c>
      <c r="V689" s="16"/>
      <c r="W689" s="16">
        <v>0.44444444444444398</v>
      </c>
      <c r="X689" s="16">
        <v>0.56198347107437996</v>
      </c>
      <c r="Y689" s="16">
        <v>0.57142857142857095</v>
      </c>
      <c r="Z689" s="16"/>
      <c r="AA689" s="16">
        <v>0.49740932642487001</v>
      </c>
      <c r="AB689" s="16">
        <v>0.52525252525252497</v>
      </c>
      <c r="AC689" s="16">
        <v>0.46875</v>
      </c>
      <c r="AD689" s="16">
        <v>0.465753424657534</v>
      </c>
    </row>
    <row r="690" spans="2:30" x14ac:dyDescent="0.35">
      <c r="B690" t="s">
        <v>64</v>
      </c>
      <c r="C690" s="16">
        <v>0.16666666666666699</v>
      </c>
      <c r="D690" s="16">
        <v>0.164785553047404</v>
      </c>
      <c r="E690" s="16">
        <v>0</v>
      </c>
      <c r="F690" s="16"/>
      <c r="G690" s="16">
        <v>0.2</v>
      </c>
      <c r="H690" s="16">
        <v>0.17258883248731</v>
      </c>
      <c r="I690" s="16">
        <v>0.15819209039547999</v>
      </c>
      <c r="J690" s="16">
        <v>0.161764705882353</v>
      </c>
      <c r="K690" s="16"/>
      <c r="L690" s="16">
        <v>0.1125</v>
      </c>
      <c r="M690" s="16">
        <v>0.25396825396825401</v>
      </c>
      <c r="N690" s="16">
        <v>0.08</v>
      </c>
      <c r="O690" s="16">
        <v>0.160583941605839</v>
      </c>
      <c r="P690" s="16">
        <v>0.19696969696969699</v>
      </c>
      <c r="Q690" s="16"/>
      <c r="R690" s="16">
        <v>0.14537444933920701</v>
      </c>
      <c r="S690" s="16">
        <v>0.11111111111111099</v>
      </c>
      <c r="T690" s="16">
        <v>0.17266187050359699</v>
      </c>
      <c r="U690" s="16">
        <v>0.146341463414634</v>
      </c>
      <c r="V690" s="16"/>
      <c r="W690" s="16">
        <v>0.172839506172839</v>
      </c>
      <c r="X690" s="16">
        <v>0.12396694214876</v>
      </c>
      <c r="Y690" s="16">
        <v>9.5238095238095205E-2</v>
      </c>
      <c r="Z690" s="16"/>
      <c r="AA690" s="16">
        <v>0.16062176165803099</v>
      </c>
      <c r="AB690" s="16">
        <v>0.17171717171717199</v>
      </c>
      <c r="AC690" s="16">
        <v>0.1875</v>
      </c>
      <c r="AD690" s="16">
        <v>0.10958904109589</v>
      </c>
    </row>
    <row r="691" spans="2:30" x14ac:dyDescent="0.35">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row>
    <row r="692" spans="2:30" x14ac:dyDescent="0.35">
      <c r="B692" s="6" t="s">
        <v>411</v>
      </c>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row>
    <row r="693" spans="2:30" x14ac:dyDescent="0.35">
      <c r="B693" s="23" t="s">
        <v>357</v>
      </c>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row>
    <row r="694" spans="2:30" x14ac:dyDescent="0.35">
      <c r="B694" t="s">
        <v>412</v>
      </c>
      <c r="C694" s="16">
        <v>0.368191721132898</v>
      </c>
      <c r="D694" s="16">
        <v>0.36635944700460799</v>
      </c>
      <c r="E694" s="16">
        <v>0.375</v>
      </c>
      <c r="F694" s="16"/>
      <c r="G694" s="16">
        <v>0.41666666666666702</v>
      </c>
      <c r="H694" s="16">
        <v>0.35922330097087402</v>
      </c>
      <c r="I694" s="16">
        <v>0.39622641509433998</v>
      </c>
      <c r="J694" s="16">
        <v>0.314285714285714</v>
      </c>
      <c r="K694" s="16"/>
      <c r="L694" s="16">
        <v>0.43617021276595702</v>
      </c>
      <c r="M694" s="16">
        <v>0.25</v>
      </c>
      <c r="N694" s="16">
        <v>0.48888888888888898</v>
      </c>
      <c r="O694" s="16">
        <v>0.33333333333333298</v>
      </c>
      <c r="P694" s="16">
        <v>0.36885245901639302</v>
      </c>
      <c r="Q694" s="16"/>
      <c r="R694" s="16">
        <v>0.36776859504132198</v>
      </c>
      <c r="S694" s="16">
        <v>0.372093023255814</v>
      </c>
      <c r="T694" s="16">
        <v>0.41791044776119401</v>
      </c>
      <c r="U694" s="16">
        <v>0.15384615384615399</v>
      </c>
      <c r="V694" s="16"/>
      <c r="W694" s="16">
        <v>0.371428571428571</v>
      </c>
      <c r="X694" s="16">
        <v>0.35877862595419802</v>
      </c>
      <c r="Y694" s="16">
        <v>0.45</v>
      </c>
      <c r="Z694" s="16"/>
      <c r="AA694" s="16">
        <v>0.36082474226804101</v>
      </c>
      <c r="AB694" s="16">
        <v>0.35643564356435598</v>
      </c>
      <c r="AC694" s="16">
        <v>0.36619718309859201</v>
      </c>
      <c r="AD694" s="16">
        <v>0.38805970149253699</v>
      </c>
    </row>
    <row r="695" spans="2:30" x14ac:dyDescent="0.35">
      <c r="B695" t="s">
        <v>410</v>
      </c>
      <c r="C695" s="16">
        <v>0.48148148148148101</v>
      </c>
      <c r="D695" s="16">
        <v>0.481566820276498</v>
      </c>
      <c r="E695" s="16">
        <v>0.625</v>
      </c>
      <c r="F695" s="16"/>
      <c r="G695" s="16">
        <v>0.45833333333333298</v>
      </c>
      <c r="H695" s="16">
        <v>0.51456310679611605</v>
      </c>
      <c r="I695" s="16">
        <v>0.42767295597484301</v>
      </c>
      <c r="J695" s="16">
        <v>0.51428571428571401</v>
      </c>
      <c r="K695" s="16"/>
      <c r="L695" s="16">
        <v>0.44680851063829802</v>
      </c>
      <c r="M695" s="16">
        <v>0.65</v>
      </c>
      <c r="N695" s="16">
        <v>0.422222222222222</v>
      </c>
      <c r="O695" s="16">
        <v>0.51449275362318803</v>
      </c>
      <c r="P695" s="16">
        <v>0.409836065573771</v>
      </c>
      <c r="Q695" s="16"/>
      <c r="R695" s="16">
        <v>0.48347107438016501</v>
      </c>
      <c r="S695" s="16">
        <v>0.39534883720930197</v>
      </c>
      <c r="T695" s="16">
        <v>0.44776119402985098</v>
      </c>
      <c r="U695" s="16">
        <v>0.76923076923076905</v>
      </c>
      <c r="V695" s="16"/>
      <c r="W695" s="16">
        <v>0.469387755102041</v>
      </c>
      <c r="X695" s="16">
        <v>0.51908396946564905</v>
      </c>
      <c r="Y695" s="16">
        <v>0.4</v>
      </c>
      <c r="Z695" s="16"/>
      <c r="AA695" s="16">
        <v>0.47422680412371099</v>
      </c>
      <c r="AB695" s="16">
        <v>0.51485148514851498</v>
      </c>
      <c r="AC695" s="16">
        <v>0.49295774647887303</v>
      </c>
      <c r="AD695" s="16">
        <v>0.462686567164179</v>
      </c>
    </row>
    <row r="696" spans="2:30" x14ac:dyDescent="0.35">
      <c r="B696" t="s">
        <v>64</v>
      </c>
      <c r="C696" s="16">
        <v>0.15032679738562099</v>
      </c>
      <c r="D696" s="16">
        <v>0.15207373271889399</v>
      </c>
      <c r="E696" s="16">
        <v>0</v>
      </c>
      <c r="F696" s="16"/>
      <c r="G696" s="16">
        <v>0.125</v>
      </c>
      <c r="H696" s="16">
        <v>0.12621359223301001</v>
      </c>
      <c r="I696" s="16">
        <v>0.17610062893081799</v>
      </c>
      <c r="J696" s="16">
        <v>0.17142857142857101</v>
      </c>
      <c r="K696" s="16"/>
      <c r="L696" s="16">
        <v>0.117021276595745</v>
      </c>
      <c r="M696" s="16">
        <v>0.1</v>
      </c>
      <c r="N696" s="16">
        <v>8.8888888888888906E-2</v>
      </c>
      <c r="O696" s="16">
        <v>0.15217391304347799</v>
      </c>
      <c r="P696" s="16">
        <v>0.22131147540983601</v>
      </c>
      <c r="Q696" s="16"/>
      <c r="R696" s="16">
        <v>0.14876033057851201</v>
      </c>
      <c r="S696" s="16">
        <v>0.232558139534884</v>
      </c>
      <c r="T696" s="16">
        <v>0.134328358208955</v>
      </c>
      <c r="U696" s="16">
        <v>7.69230769230769E-2</v>
      </c>
      <c r="V696" s="16"/>
      <c r="W696" s="16">
        <v>0.159183673469388</v>
      </c>
      <c r="X696" s="16">
        <v>0.122137404580153</v>
      </c>
      <c r="Y696" s="16">
        <v>0.15</v>
      </c>
      <c r="Z696" s="16"/>
      <c r="AA696" s="16">
        <v>0.164948453608247</v>
      </c>
      <c r="AB696" s="16">
        <v>0.12871287128712899</v>
      </c>
      <c r="AC696" s="16">
        <v>0.140845070422535</v>
      </c>
      <c r="AD696" s="16">
        <v>0.14925373134328401</v>
      </c>
    </row>
    <row r="697" spans="2:30" x14ac:dyDescent="0.35">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row>
    <row r="698" spans="2:30" x14ac:dyDescent="0.35">
      <c r="B698" s="6" t="s">
        <v>411</v>
      </c>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row>
    <row r="699" spans="2:30" x14ac:dyDescent="0.35">
      <c r="B699" s="23" t="s">
        <v>357</v>
      </c>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row>
    <row r="700" spans="2:30" x14ac:dyDescent="0.35">
      <c r="B700" t="s">
        <v>413</v>
      </c>
      <c r="C700" s="16">
        <v>0.39869281045751598</v>
      </c>
      <c r="D700" s="16">
        <v>0.40783410138248799</v>
      </c>
      <c r="E700" s="16">
        <v>0.16666666666666699</v>
      </c>
      <c r="F700" s="16"/>
      <c r="G700" s="16">
        <v>0.5</v>
      </c>
      <c r="H700" s="16">
        <v>0.38265306122449</v>
      </c>
      <c r="I700" s="16">
        <v>0.43292682926829301</v>
      </c>
      <c r="J700" s="16">
        <v>0.323943661971831</v>
      </c>
      <c r="K700" s="16"/>
      <c r="L700" s="16">
        <v>0.44680851063829802</v>
      </c>
      <c r="M700" s="16">
        <v>0.36619718309859201</v>
      </c>
      <c r="N700" s="16">
        <v>0.41304347826087001</v>
      </c>
      <c r="O700" s="16">
        <v>0.34615384615384598</v>
      </c>
      <c r="P700" s="16">
        <v>0.43220338983050799</v>
      </c>
      <c r="Q700" s="16"/>
      <c r="R700" s="16">
        <v>0.40329218106995901</v>
      </c>
      <c r="S700" s="16">
        <v>0.39534883720930197</v>
      </c>
      <c r="T700" s="16">
        <v>0.406015037593985</v>
      </c>
      <c r="U700" s="16">
        <v>0.39393939393939398</v>
      </c>
      <c r="V700" s="16"/>
      <c r="W700" s="16">
        <v>0.40458015267175601</v>
      </c>
      <c r="X700" s="16">
        <v>0.38053097345132703</v>
      </c>
      <c r="Y700" s="16">
        <v>0.42424242424242398</v>
      </c>
      <c r="Z700" s="16"/>
      <c r="AA700" s="16">
        <v>0.37628865979381398</v>
      </c>
      <c r="AB700" s="16">
        <v>0.40404040404040398</v>
      </c>
      <c r="AC700" s="16">
        <v>0.36363636363636398</v>
      </c>
      <c r="AD700" s="16">
        <v>0.50666666666666704</v>
      </c>
    </row>
    <row r="701" spans="2:30" x14ac:dyDescent="0.35">
      <c r="B701" t="s">
        <v>410</v>
      </c>
      <c r="C701" s="16">
        <v>0.45751633986928097</v>
      </c>
      <c r="D701" s="16">
        <v>0.453917050691244</v>
      </c>
      <c r="E701" s="16">
        <v>0.83333333333333304</v>
      </c>
      <c r="F701" s="16"/>
      <c r="G701" s="16">
        <v>0.32142857142857101</v>
      </c>
      <c r="H701" s="16">
        <v>0.46428571428571402</v>
      </c>
      <c r="I701" s="16">
        <v>0.43292682926829301</v>
      </c>
      <c r="J701" s="16">
        <v>0.54929577464788704</v>
      </c>
      <c r="K701" s="16"/>
      <c r="L701" s="16">
        <v>0.41489361702127697</v>
      </c>
      <c r="M701" s="16">
        <v>0.56338028169014098</v>
      </c>
      <c r="N701" s="16">
        <v>0.47826086956521702</v>
      </c>
      <c r="O701" s="16">
        <v>0.52307692307692299</v>
      </c>
      <c r="P701" s="16">
        <v>0.34745762711864397</v>
      </c>
      <c r="Q701" s="16"/>
      <c r="R701" s="16">
        <v>0.46090534979423903</v>
      </c>
      <c r="S701" s="16">
        <v>0.418604651162791</v>
      </c>
      <c r="T701" s="16">
        <v>0.45112781954887199</v>
      </c>
      <c r="U701" s="16">
        <v>0.51515151515151503</v>
      </c>
      <c r="V701" s="16"/>
      <c r="W701" s="16">
        <v>0.42366412213740501</v>
      </c>
      <c r="X701" s="16">
        <v>0.53982300884955703</v>
      </c>
      <c r="Y701" s="16">
        <v>0.54545454545454497</v>
      </c>
      <c r="Z701" s="16"/>
      <c r="AA701" s="16">
        <v>0.51546391752577303</v>
      </c>
      <c r="AB701" s="16">
        <v>0.40404040404040398</v>
      </c>
      <c r="AC701" s="16">
        <v>0.45454545454545497</v>
      </c>
      <c r="AD701" s="16">
        <v>0.37333333333333302</v>
      </c>
    </row>
    <row r="702" spans="2:30" x14ac:dyDescent="0.35">
      <c r="B702" t="s">
        <v>64</v>
      </c>
      <c r="C702" s="16">
        <v>0.14379084967320299</v>
      </c>
      <c r="D702" s="16">
        <v>0.13824884792626699</v>
      </c>
      <c r="E702" s="16">
        <v>0</v>
      </c>
      <c r="F702" s="16"/>
      <c r="G702" s="16">
        <v>0.17857142857142899</v>
      </c>
      <c r="H702" s="16">
        <v>0.15306122448979601</v>
      </c>
      <c r="I702" s="16">
        <v>0.134146341463415</v>
      </c>
      <c r="J702" s="16">
        <v>0.12676056338028199</v>
      </c>
      <c r="K702" s="16"/>
      <c r="L702" s="16">
        <v>0.13829787234042601</v>
      </c>
      <c r="M702" s="16">
        <v>7.0422535211267595E-2</v>
      </c>
      <c r="N702" s="16">
        <v>0.108695652173913</v>
      </c>
      <c r="O702" s="16">
        <v>0.130769230769231</v>
      </c>
      <c r="P702" s="16">
        <v>0.22033898305084701</v>
      </c>
      <c r="Q702" s="16"/>
      <c r="R702" s="16">
        <v>0.13580246913580199</v>
      </c>
      <c r="S702" s="16">
        <v>0.186046511627907</v>
      </c>
      <c r="T702" s="16">
        <v>0.14285714285714299</v>
      </c>
      <c r="U702" s="16">
        <v>9.0909090909090898E-2</v>
      </c>
      <c r="V702" s="16"/>
      <c r="W702" s="16">
        <v>0.17175572519084001</v>
      </c>
      <c r="X702" s="16">
        <v>7.9646017699115002E-2</v>
      </c>
      <c r="Y702" s="16">
        <v>3.03030303030303E-2</v>
      </c>
      <c r="Z702" s="16"/>
      <c r="AA702" s="16">
        <v>0.108247422680412</v>
      </c>
      <c r="AB702" s="16">
        <v>0.19191919191919199</v>
      </c>
      <c r="AC702" s="16">
        <v>0.18181818181818199</v>
      </c>
      <c r="AD702" s="16">
        <v>0.12</v>
      </c>
    </row>
    <row r="703" spans="2:30" x14ac:dyDescent="0.35">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row>
    <row r="704" spans="2:30" x14ac:dyDescent="0.35">
      <c r="B704" s="6" t="s">
        <v>411</v>
      </c>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row>
    <row r="705" spans="2:30" x14ac:dyDescent="0.35">
      <c r="B705" s="23" t="s">
        <v>357</v>
      </c>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row>
    <row r="706" spans="2:30" x14ac:dyDescent="0.35">
      <c r="B706" t="s">
        <v>414</v>
      </c>
      <c r="C706" s="16">
        <v>0.49075975359342899</v>
      </c>
      <c r="D706" s="16">
        <v>0.49460043196544301</v>
      </c>
      <c r="E706" s="16">
        <v>0.5</v>
      </c>
      <c r="F706" s="16"/>
      <c r="G706" s="16">
        <v>0.38461538461538503</v>
      </c>
      <c r="H706" s="16">
        <v>0.49065420560747702</v>
      </c>
      <c r="I706" s="16">
        <v>0.51724137931034497</v>
      </c>
      <c r="J706" s="16">
        <v>0.465753424657534</v>
      </c>
      <c r="K706" s="16"/>
      <c r="L706" s="16">
        <v>0.50980392156862697</v>
      </c>
      <c r="M706" s="16">
        <v>0.47142857142857097</v>
      </c>
      <c r="N706" s="16">
        <v>0.46666666666666701</v>
      </c>
      <c r="O706" s="16">
        <v>0.47857142857142898</v>
      </c>
      <c r="P706" s="16">
        <v>0.507692307692308</v>
      </c>
      <c r="Q706" s="16"/>
      <c r="R706" s="16">
        <v>0.49783549783549802</v>
      </c>
      <c r="S706" s="16">
        <v>0.48</v>
      </c>
      <c r="T706" s="16">
        <v>0.443708609271523</v>
      </c>
      <c r="U706" s="16">
        <v>0.61904761904761896</v>
      </c>
      <c r="V706" s="16"/>
      <c r="W706" s="16">
        <v>0.508650519031142</v>
      </c>
      <c r="X706" s="16">
        <v>0.46610169491525399</v>
      </c>
      <c r="Y706" s="16">
        <v>0.483870967741935</v>
      </c>
      <c r="Z706" s="16"/>
      <c r="AA706" s="16">
        <v>0.50495049504950495</v>
      </c>
      <c r="AB706" s="16">
        <v>0.47540983606557402</v>
      </c>
      <c r="AC706" s="16">
        <v>0.45454545454545497</v>
      </c>
      <c r="AD706" s="16">
        <v>0.53947368421052599</v>
      </c>
    </row>
    <row r="707" spans="2:30" x14ac:dyDescent="0.35">
      <c r="B707" t="s">
        <v>410</v>
      </c>
      <c r="C707" s="16">
        <v>0.35523613963039002</v>
      </c>
      <c r="D707" s="16">
        <v>0.35853131749459999</v>
      </c>
      <c r="E707" s="16">
        <v>0.5</v>
      </c>
      <c r="F707" s="16"/>
      <c r="G707" s="16">
        <v>0.46153846153846201</v>
      </c>
      <c r="H707" s="16">
        <v>0.37850467289719603</v>
      </c>
      <c r="I707" s="16">
        <v>0.31034482758620702</v>
      </c>
      <c r="J707" s="16">
        <v>0.35616438356164398</v>
      </c>
      <c r="K707" s="16"/>
      <c r="L707" s="16">
        <v>0.33333333333333298</v>
      </c>
      <c r="M707" s="16">
        <v>0.35714285714285698</v>
      </c>
      <c r="N707" s="16">
        <v>0.4</v>
      </c>
      <c r="O707" s="16">
        <v>0.40714285714285697</v>
      </c>
      <c r="P707" s="16">
        <v>0.3</v>
      </c>
      <c r="Q707" s="16"/>
      <c r="R707" s="16">
        <v>0.35930735930735902</v>
      </c>
      <c r="S707" s="16">
        <v>0.3</v>
      </c>
      <c r="T707" s="16">
        <v>0.39735099337748297</v>
      </c>
      <c r="U707" s="16">
        <v>0.28571428571428598</v>
      </c>
      <c r="V707" s="16"/>
      <c r="W707" s="16">
        <v>0.34602076124567499</v>
      </c>
      <c r="X707" s="16">
        <v>0.39830508474576298</v>
      </c>
      <c r="Y707" s="16">
        <v>0.38709677419354799</v>
      </c>
      <c r="Z707" s="16"/>
      <c r="AA707" s="16">
        <v>0.35643564356435598</v>
      </c>
      <c r="AB707" s="16">
        <v>0.38524590163934402</v>
      </c>
      <c r="AC707" s="16">
        <v>0.33333333333333298</v>
      </c>
      <c r="AD707" s="16">
        <v>0.34210526315789502</v>
      </c>
    </row>
    <row r="708" spans="2:30" x14ac:dyDescent="0.35">
      <c r="B708" t="s">
        <v>64</v>
      </c>
      <c r="C708" s="16">
        <v>0.15400410677618101</v>
      </c>
      <c r="D708" s="16">
        <v>0.146868250539957</v>
      </c>
      <c r="E708" s="16">
        <v>0</v>
      </c>
      <c r="F708" s="16"/>
      <c r="G708" s="16">
        <v>0.15384615384615399</v>
      </c>
      <c r="H708" s="16">
        <v>0.13084112149532701</v>
      </c>
      <c r="I708" s="16">
        <v>0.17241379310344801</v>
      </c>
      <c r="J708" s="16">
        <v>0.17808219178082199</v>
      </c>
      <c r="K708" s="16"/>
      <c r="L708" s="16">
        <v>0.15686274509803899</v>
      </c>
      <c r="M708" s="16">
        <v>0.17142857142857101</v>
      </c>
      <c r="N708" s="16">
        <v>0.133333333333333</v>
      </c>
      <c r="O708" s="16">
        <v>0.114285714285714</v>
      </c>
      <c r="P708" s="16">
        <v>0.19230769230769201</v>
      </c>
      <c r="Q708" s="16"/>
      <c r="R708" s="16">
        <v>0.14285714285714299</v>
      </c>
      <c r="S708" s="16">
        <v>0.22</v>
      </c>
      <c r="T708" s="16">
        <v>0.158940397350993</v>
      </c>
      <c r="U708" s="16">
        <v>9.5238095238095205E-2</v>
      </c>
      <c r="V708" s="16"/>
      <c r="W708" s="16">
        <v>0.14532871972318301</v>
      </c>
      <c r="X708" s="16">
        <v>0.13559322033898299</v>
      </c>
      <c r="Y708" s="16">
        <v>0.12903225806451599</v>
      </c>
      <c r="Z708" s="16"/>
      <c r="AA708" s="16">
        <v>0.13861386138613899</v>
      </c>
      <c r="AB708" s="16">
        <v>0.13934426229508201</v>
      </c>
      <c r="AC708" s="16">
        <v>0.21212121212121199</v>
      </c>
      <c r="AD708" s="16">
        <v>0.118421052631579</v>
      </c>
    </row>
    <row r="709" spans="2:30" x14ac:dyDescent="0.35">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row>
    <row r="710" spans="2:30" x14ac:dyDescent="0.35">
      <c r="B710" s="6" t="s">
        <v>411</v>
      </c>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row>
    <row r="711" spans="2:30" x14ac:dyDescent="0.35">
      <c r="B711" s="23" t="s">
        <v>357</v>
      </c>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row>
    <row r="712" spans="2:30" x14ac:dyDescent="0.35">
      <c r="B712" t="s">
        <v>415</v>
      </c>
      <c r="C712" s="16">
        <v>0.50212765957446803</v>
      </c>
      <c r="D712" s="16">
        <v>0.50329670329670295</v>
      </c>
      <c r="E712" s="16">
        <v>0.25</v>
      </c>
      <c r="F712" s="16"/>
      <c r="G712" s="16">
        <v>0.5</v>
      </c>
      <c r="H712" s="16">
        <v>0.48241206030150802</v>
      </c>
      <c r="I712" s="16">
        <v>0.491620111731844</v>
      </c>
      <c r="J712" s="16">
        <v>0.57894736842105299</v>
      </c>
      <c r="K712" s="16"/>
      <c r="L712" s="16">
        <v>0.53333333333333299</v>
      </c>
      <c r="M712" s="16">
        <v>0.54794520547945202</v>
      </c>
      <c r="N712" s="16">
        <v>0.441176470588235</v>
      </c>
      <c r="O712" s="16">
        <v>0.51824817518248201</v>
      </c>
      <c r="P712" s="16">
        <v>0.45588235294117602</v>
      </c>
      <c r="Q712" s="16"/>
      <c r="R712" s="16">
        <v>0.52049180327868805</v>
      </c>
      <c r="S712" s="16">
        <v>0.565217391304348</v>
      </c>
      <c r="T712" s="16">
        <v>0.467153284671533</v>
      </c>
      <c r="U712" s="16">
        <v>0.43333333333333302</v>
      </c>
      <c r="V712" s="16"/>
      <c r="W712" s="16">
        <v>0.55384615384615399</v>
      </c>
      <c r="X712" s="16">
        <v>0.42016806722689098</v>
      </c>
      <c r="Y712" s="16">
        <v>0.63333333333333297</v>
      </c>
      <c r="Z712" s="16"/>
      <c r="AA712" s="16">
        <v>0.52061855670103097</v>
      </c>
      <c r="AB712" s="16">
        <v>0.49532710280373798</v>
      </c>
      <c r="AC712" s="16">
        <v>0.37037037037037002</v>
      </c>
      <c r="AD712" s="16">
        <v>0.634920634920635</v>
      </c>
    </row>
    <row r="713" spans="2:30" x14ac:dyDescent="0.35">
      <c r="B713" t="s">
        <v>410</v>
      </c>
      <c r="C713" s="16">
        <v>0.35319148936170203</v>
      </c>
      <c r="D713" s="16">
        <v>0.356043956043956</v>
      </c>
      <c r="E713" s="16">
        <v>0.75</v>
      </c>
      <c r="F713" s="16"/>
      <c r="G713" s="16">
        <v>0.5</v>
      </c>
      <c r="H713" s="16">
        <v>0.366834170854271</v>
      </c>
      <c r="I713" s="16">
        <v>0.36871508379888301</v>
      </c>
      <c r="J713" s="16">
        <v>0.25</v>
      </c>
      <c r="K713" s="16"/>
      <c r="L713" s="16">
        <v>0.32222222222222202</v>
      </c>
      <c r="M713" s="16">
        <v>0.31506849315068503</v>
      </c>
      <c r="N713" s="16">
        <v>0.38235294117647101</v>
      </c>
      <c r="O713" s="16">
        <v>0.36496350364963498</v>
      </c>
      <c r="P713" s="16">
        <v>0.375</v>
      </c>
      <c r="Q713" s="16"/>
      <c r="R713" s="16">
        <v>0.33196721311475402</v>
      </c>
      <c r="S713" s="16">
        <v>0.30434782608695699</v>
      </c>
      <c r="T713" s="16">
        <v>0.39416058394160602</v>
      </c>
      <c r="U713" s="16">
        <v>0.46666666666666701</v>
      </c>
      <c r="V713" s="16"/>
      <c r="W713" s="16">
        <v>0.30384615384615399</v>
      </c>
      <c r="X713" s="16">
        <v>0.46218487394958002</v>
      </c>
      <c r="Y713" s="16">
        <v>0.266666666666667</v>
      </c>
      <c r="Z713" s="16"/>
      <c r="AA713" s="16">
        <v>0.34536082474226798</v>
      </c>
      <c r="AB713" s="16">
        <v>0.36448598130841098</v>
      </c>
      <c r="AC713" s="16">
        <v>0.43209876543209902</v>
      </c>
      <c r="AD713" s="16">
        <v>0.28571428571428598</v>
      </c>
    </row>
    <row r="714" spans="2:30" x14ac:dyDescent="0.35">
      <c r="B714" t="s">
        <v>64</v>
      </c>
      <c r="C714" s="16">
        <v>0.14468085106383</v>
      </c>
      <c r="D714" s="16">
        <v>0.14065934065934099</v>
      </c>
      <c r="E714" s="16">
        <v>0</v>
      </c>
      <c r="F714" s="16"/>
      <c r="G714" s="16">
        <v>0</v>
      </c>
      <c r="H714" s="16">
        <v>0.15075376884422101</v>
      </c>
      <c r="I714" s="16">
        <v>0.13966480446927401</v>
      </c>
      <c r="J714" s="16">
        <v>0.17105263157894701</v>
      </c>
      <c r="K714" s="16"/>
      <c r="L714" s="16">
        <v>0.14444444444444399</v>
      </c>
      <c r="M714" s="16">
        <v>0.13698630136986301</v>
      </c>
      <c r="N714" s="16">
        <v>0.17647058823529399</v>
      </c>
      <c r="O714" s="16">
        <v>0.116788321167883</v>
      </c>
      <c r="P714" s="16">
        <v>0.16911764705882401</v>
      </c>
      <c r="Q714" s="16"/>
      <c r="R714" s="16">
        <v>0.14754098360655701</v>
      </c>
      <c r="S714" s="16">
        <v>0.13043478260869601</v>
      </c>
      <c r="T714" s="16">
        <v>0.13868613138686101</v>
      </c>
      <c r="U714" s="16">
        <v>0.1</v>
      </c>
      <c r="V714" s="16"/>
      <c r="W714" s="16">
        <v>0.142307692307692</v>
      </c>
      <c r="X714" s="16">
        <v>0.11764705882352899</v>
      </c>
      <c r="Y714" s="16">
        <v>0.1</v>
      </c>
      <c r="Z714" s="16"/>
      <c r="AA714" s="16">
        <v>0.134020618556701</v>
      </c>
      <c r="AB714" s="16">
        <v>0.14018691588785001</v>
      </c>
      <c r="AC714" s="16">
        <v>0.19753086419753099</v>
      </c>
      <c r="AD714" s="16">
        <v>7.9365079365079402E-2</v>
      </c>
    </row>
    <row r="715" spans="2:30" x14ac:dyDescent="0.35">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row>
    <row r="716" spans="2:30" x14ac:dyDescent="0.35">
      <c r="B716" s="6" t="s">
        <v>422</v>
      </c>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row>
    <row r="717" spans="2:30" x14ac:dyDescent="0.35">
      <c r="B717" s="23" t="s">
        <v>67</v>
      </c>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row>
    <row r="718" spans="2:30" x14ac:dyDescent="0.35">
      <c r="B718" t="s">
        <v>366</v>
      </c>
      <c r="C718" s="16">
        <v>0.473007712082262</v>
      </c>
      <c r="D718" s="16">
        <v>0.47079964061096102</v>
      </c>
      <c r="E718" s="16">
        <v>0.84615384615384603</v>
      </c>
      <c r="F718" s="16"/>
      <c r="G718" s="16">
        <v>0.56140350877193002</v>
      </c>
      <c r="H718" s="16">
        <v>0.47233201581027701</v>
      </c>
      <c r="I718" s="16">
        <v>0.48235294117647098</v>
      </c>
      <c r="J718" s="16">
        <v>0.42458100558659201</v>
      </c>
      <c r="K718" s="16"/>
      <c r="L718" s="16">
        <v>0.43913043478260899</v>
      </c>
      <c r="M718" s="16">
        <v>0.45508982035928103</v>
      </c>
      <c r="N718" s="16">
        <v>0.45454545454545497</v>
      </c>
      <c r="O718" s="16">
        <v>0.53665689149560103</v>
      </c>
      <c r="P718" s="16">
        <v>0.44514106583072099</v>
      </c>
      <c r="Q718" s="16"/>
      <c r="R718" s="16">
        <v>0.50168918918918903</v>
      </c>
      <c r="S718" s="16">
        <v>0.44036697247706402</v>
      </c>
      <c r="T718" s="16">
        <v>0.438040345821326</v>
      </c>
      <c r="U718" s="16">
        <v>0.46511627906976699</v>
      </c>
      <c r="V718" s="16"/>
      <c r="W718" s="16">
        <v>0.45987654320987698</v>
      </c>
      <c r="X718" s="16">
        <v>0.51495016611295696</v>
      </c>
      <c r="Y718" s="16">
        <v>0.44871794871794901</v>
      </c>
      <c r="Z718" s="16"/>
      <c r="AA718" s="16">
        <v>0.45790554414784401</v>
      </c>
      <c r="AB718" s="16">
        <v>0.47727272727272702</v>
      </c>
      <c r="AC718" s="16">
        <v>0.51149425287356298</v>
      </c>
      <c r="AD718" s="16">
        <v>0.48022598870056499</v>
      </c>
    </row>
    <row r="719" spans="2:30" x14ac:dyDescent="0.35">
      <c r="B719" t="s">
        <v>367</v>
      </c>
      <c r="C719" s="16">
        <v>0.20565552699228801</v>
      </c>
      <c r="D719" s="16">
        <v>0.20934411500449199</v>
      </c>
      <c r="E719" s="16">
        <v>7.69230769230769E-2</v>
      </c>
      <c r="F719" s="16"/>
      <c r="G719" s="16">
        <v>0.19298245614035101</v>
      </c>
      <c r="H719" s="16">
        <v>0.205533596837945</v>
      </c>
      <c r="I719" s="16">
        <v>0.183529411764706</v>
      </c>
      <c r="J719" s="16">
        <v>0.26256983240223503</v>
      </c>
      <c r="K719" s="16"/>
      <c r="L719" s="16">
        <v>0.217391304347826</v>
      </c>
      <c r="M719" s="16">
        <v>0.19760479041916201</v>
      </c>
      <c r="N719" s="16">
        <v>0.22727272727272699</v>
      </c>
      <c r="O719" s="16">
        <v>0.18768328445747801</v>
      </c>
      <c r="P719" s="16">
        <v>0.21316614420062699</v>
      </c>
      <c r="Q719" s="16"/>
      <c r="R719" s="16">
        <v>0.214527027027027</v>
      </c>
      <c r="S719" s="16">
        <v>0.201834862385321</v>
      </c>
      <c r="T719" s="16">
        <v>0.20172910662824201</v>
      </c>
      <c r="U719" s="16">
        <v>0.186046511627907</v>
      </c>
      <c r="V719" s="16"/>
      <c r="W719" s="16">
        <v>0.21141975308642</v>
      </c>
      <c r="X719" s="16">
        <v>0.21262458471760801</v>
      </c>
      <c r="Y719" s="16">
        <v>0.19230769230769201</v>
      </c>
      <c r="Z719" s="16"/>
      <c r="AA719" s="16">
        <v>0.2217659137577</v>
      </c>
      <c r="AB719" s="16">
        <v>0.21212121212121199</v>
      </c>
      <c r="AC719" s="16">
        <v>0.195402298850575</v>
      </c>
      <c r="AD719" s="16">
        <v>0.186440677966102</v>
      </c>
    </row>
    <row r="720" spans="2:30" x14ac:dyDescent="0.35">
      <c r="B720" t="s">
        <v>420</v>
      </c>
      <c r="C720" s="16">
        <v>0.12853470437018</v>
      </c>
      <c r="D720" s="16">
        <v>0.12848158131177001</v>
      </c>
      <c r="E720" s="16">
        <v>7.69230769230769E-2</v>
      </c>
      <c r="F720" s="16"/>
      <c r="G720" s="16">
        <v>0.105263157894737</v>
      </c>
      <c r="H720" s="16">
        <v>0.14624505928853801</v>
      </c>
      <c r="I720" s="16">
        <v>0.10352941176470599</v>
      </c>
      <c r="J720" s="16">
        <v>0.14525139664804501</v>
      </c>
      <c r="K720" s="16"/>
      <c r="L720" s="16">
        <v>0.15217391304347799</v>
      </c>
      <c r="M720" s="16">
        <v>0.18562874251497</v>
      </c>
      <c r="N720" s="16">
        <v>0.118181818181818</v>
      </c>
      <c r="O720" s="16">
        <v>9.9706744868035199E-2</v>
      </c>
      <c r="P720" s="16">
        <v>0.115987460815047</v>
      </c>
      <c r="Q720" s="16"/>
      <c r="R720" s="16">
        <v>0.101351351351351</v>
      </c>
      <c r="S720" s="16">
        <v>0.201834862385321</v>
      </c>
      <c r="T720" s="16">
        <v>0.15273775216138299</v>
      </c>
      <c r="U720" s="16">
        <v>0.15116279069767399</v>
      </c>
      <c r="V720" s="16"/>
      <c r="W720" s="16">
        <v>0.13117283950617301</v>
      </c>
      <c r="X720" s="16">
        <v>9.9667774086378697E-2</v>
      </c>
      <c r="Y720" s="16">
        <v>0.17948717948717899</v>
      </c>
      <c r="Z720" s="16"/>
      <c r="AA720" s="16">
        <v>0.13963039014373699</v>
      </c>
      <c r="AB720" s="16">
        <v>9.8484848484848495E-2</v>
      </c>
      <c r="AC720" s="16">
        <v>0.114942528735632</v>
      </c>
      <c r="AD720" s="16">
        <v>0.15819209039547999</v>
      </c>
    </row>
    <row r="721" spans="2:30" x14ac:dyDescent="0.35">
      <c r="B721" t="s">
        <v>369</v>
      </c>
      <c r="C721" s="16">
        <v>5.0556983718937402E-2</v>
      </c>
      <c r="D721" s="16">
        <v>5.1212938005390798E-2</v>
      </c>
      <c r="E721" s="16">
        <v>0</v>
      </c>
      <c r="F721" s="16"/>
      <c r="G721" s="16">
        <v>3.5087719298245598E-2</v>
      </c>
      <c r="H721" s="16">
        <v>3.5573122529644299E-2</v>
      </c>
      <c r="I721" s="16">
        <v>7.5294117647058803E-2</v>
      </c>
      <c r="J721" s="16">
        <v>3.91061452513966E-2</v>
      </c>
      <c r="K721" s="16"/>
      <c r="L721" s="16">
        <v>6.5217391304347797E-2</v>
      </c>
      <c r="M721" s="16">
        <v>4.1916167664670698E-2</v>
      </c>
      <c r="N721" s="16">
        <v>3.6363636363636397E-2</v>
      </c>
      <c r="O721" s="16">
        <v>2.9325513196480898E-2</v>
      </c>
      <c r="P721" s="16">
        <v>7.2100313479623798E-2</v>
      </c>
      <c r="Q721" s="16"/>
      <c r="R721" s="16">
        <v>4.3918918918918901E-2</v>
      </c>
      <c r="S721" s="16">
        <v>3.6697247706422E-2</v>
      </c>
      <c r="T721" s="16">
        <v>6.6282420749279494E-2</v>
      </c>
      <c r="U721" s="16">
        <v>5.8139534883720902E-2</v>
      </c>
      <c r="V721" s="16"/>
      <c r="W721" s="16">
        <v>5.5555555555555601E-2</v>
      </c>
      <c r="X721" s="16">
        <v>4.6511627906976702E-2</v>
      </c>
      <c r="Y721" s="16">
        <v>3.8461538461538498E-2</v>
      </c>
      <c r="Z721" s="16"/>
      <c r="AA721" s="16">
        <v>4.3121149897330603E-2</v>
      </c>
      <c r="AB721" s="16">
        <v>7.5757575757575801E-2</v>
      </c>
      <c r="AC721" s="16">
        <v>5.7471264367816098E-2</v>
      </c>
      <c r="AD721" s="16">
        <v>2.82485875706215E-2</v>
      </c>
    </row>
    <row r="722" spans="2:30" x14ac:dyDescent="0.35">
      <c r="B722" t="s">
        <v>370</v>
      </c>
      <c r="C722" s="16">
        <v>6.5981148243359003E-2</v>
      </c>
      <c r="D722" s="16">
        <v>6.7385444743935305E-2</v>
      </c>
      <c r="E722" s="16">
        <v>0</v>
      </c>
      <c r="F722" s="16"/>
      <c r="G722" s="16">
        <v>5.2631578947368397E-2</v>
      </c>
      <c r="H722" s="16">
        <v>7.3122529644268797E-2</v>
      </c>
      <c r="I722" s="16">
        <v>6.5882352941176503E-2</v>
      </c>
      <c r="J722" s="16">
        <v>5.0279329608938501E-2</v>
      </c>
      <c r="K722" s="16"/>
      <c r="L722" s="16">
        <v>3.9130434782608699E-2</v>
      </c>
      <c r="M722" s="16">
        <v>5.3892215568862298E-2</v>
      </c>
      <c r="N722" s="16">
        <v>0.109090909090909</v>
      </c>
      <c r="O722" s="16">
        <v>7.62463343108504E-2</v>
      </c>
      <c r="P722" s="16">
        <v>6.5830721003134807E-2</v>
      </c>
      <c r="Q722" s="16"/>
      <c r="R722" s="16">
        <v>5.9121621621621601E-2</v>
      </c>
      <c r="S722" s="16">
        <v>4.5871559633027498E-2</v>
      </c>
      <c r="T722" s="16">
        <v>7.7809798270893404E-2</v>
      </c>
      <c r="U722" s="16">
        <v>8.1395348837209294E-2</v>
      </c>
      <c r="V722" s="16"/>
      <c r="W722" s="16">
        <v>6.6358024691358E-2</v>
      </c>
      <c r="X722" s="16">
        <v>5.9800664451827197E-2</v>
      </c>
      <c r="Y722" s="16">
        <v>8.9743589743589702E-2</v>
      </c>
      <c r="Z722" s="16"/>
      <c r="AA722" s="16">
        <v>7.3921971252566707E-2</v>
      </c>
      <c r="AB722" s="16">
        <v>7.9545454545454503E-2</v>
      </c>
      <c r="AC722" s="16">
        <v>4.0229885057471299E-2</v>
      </c>
      <c r="AD722" s="16">
        <v>5.0847457627118599E-2</v>
      </c>
    </row>
    <row r="723" spans="2:30" x14ac:dyDescent="0.35">
      <c r="B723" t="s">
        <v>64</v>
      </c>
      <c r="C723" s="16">
        <v>7.6263924592973403E-2</v>
      </c>
      <c r="D723" s="16">
        <v>7.2776280323450099E-2</v>
      </c>
      <c r="E723" s="16">
        <v>0</v>
      </c>
      <c r="F723" s="16"/>
      <c r="G723" s="16">
        <v>5.2631578947368397E-2</v>
      </c>
      <c r="H723" s="16">
        <v>6.7193675889328106E-2</v>
      </c>
      <c r="I723" s="16">
        <v>8.9411764705882399E-2</v>
      </c>
      <c r="J723" s="16">
        <v>7.8212290502793297E-2</v>
      </c>
      <c r="K723" s="16"/>
      <c r="L723" s="16">
        <v>8.6956521739130405E-2</v>
      </c>
      <c r="M723" s="16">
        <v>6.5868263473053898E-2</v>
      </c>
      <c r="N723" s="16">
        <v>5.4545454545454501E-2</v>
      </c>
      <c r="O723" s="16">
        <v>7.0381231671554301E-2</v>
      </c>
      <c r="P723" s="16">
        <v>8.7774294670846395E-2</v>
      </c>
      <c r="Q723" s="16"/>
      <c r="R723" s="16">
        <v>7.93918918918919E-2</v>
      </c>
      <c r="S723" s="16">
        <v>7.3394495412843999E-2</v>
      </c>
      <c r="T723" s="16">
        <v>6.3400576368876096E-2</v>
      </c>
      <c r="U723" s="16">
        <v>5.8139534883720902E-2</v>
      </c>
      <c r="V723" s="16"/>
      <c r="W723" s="16">
        <v>7.5617283950617301E-2</v>
      </c>
      <c r="X723" s="16">
        <v>6.6445182724252497E-2</v>
      </c>
      <c r="Y723" s="16">
        <v>5.1282051282051301E-2</v>
      </c>
      <c r="Z723" s="16"/>
      <c r="AA723" s="16">
        <v>6.3655030800821397E-2</v>
      </c>
      <c r="AB723" s="16">
        <v>5.6818181818181802E-2</v>
      </c>
      <c r="AC723" s="16">
        <v>8.04597701149425E-2</v>
      </c>
      <c r="AD723" s="16">
        <v>9.6045197740112997E-2</v>
      </c>
    </row>
    <row r="724" spans="2:30" x14ac:dyDescent="0.35">
      <c r="B724" t="s">
        <v>371</v>
      </c>
      <c r="C724" s="16">
        <v>0.67866323907454995</v>
      </c>
      <c r="D724" s="16">
        <v>0.68014375561545404</v>
      </c>
      <c r="E724" s="16">
        <v>0.92307692307692302</v>
      </c>
      <c r="F724" s="16"/>
      <c r="G724" s="16">
        <v>0.75438596491228105</v>
      </c>
      <c r="H724" s="16">
        <v>0.67786561264822098</v>
      </c>
      <c r="I724" s="16">
        <v>0.66588235294117604</v>
      </c>
      <c r="J724" s="16">
        <v>0.68715083798882703</v>
      </c>
      <c r="K724" s="16"/>
      <c r="L724" s="16">
        <v>0.65652173913043499</v>
      </c>
      <c r="M724" s="16">
        <v>0.65269461077844304</v>
      </c>
      <c r="N724" s="16">
        <v>0.68181818181818199</v>
      </c>
      <c r="O724" s="16">
        <v>0.72434017595307898</v>
      </c>
      <c r="P724" s="16">
        <v>0.65830721003134796</v>
      </c>
      <c r="Q724" s="16"/>
      <c r="R724" s="16">
        <v>0.71621621621621601</v>
      </c>
      <c r="S724" s="16">
        <v>0.64220183486238502</v>
      </c>
      <c r="T724" s="16">
        <v>0.63976945244956795</v>
      </c>
      <c r="U724" s="16">
        <v>0.65116279069767402</v>
      </c>
      <c r="V724" s="16"/>
      <c r="W724" s="16">
        <v>0.67129629629629595</v>
      </c>
      <c r="X724" s="16">
        <v>0.727574750830565</v>
      </c>
      <c r="Y724" s="16">
        <v>0.64102564102564097</v>
      </c>
      <c r="Z724" s="16"/>
      <c r="AA724" s="16">
        <v>0.67967145790554395</v>
      </c>
      <c r="AB724" s="16">
        <v>0.689393939393939</v>
      </c>
      <c r="AC724" s="16">
        <v>0.70689655172413801</v>
      </c>
      <c r="AD724" s="16">
        <v>0.66666666666666696</v>
      </c>
    </row>
    <row r="725" spans="2:30" x14ac:dyDescent="0.35">
      <c r="B725" t="s">
        <v>372</v>
      </c>
      <c r="C725" s="16">
        <v>0.116538131962296</v>
      </c>
      <c r="D725" s="16">
        <v>0.11859838274932601</v>
      </c>
      <c r="E725" s="16">
        <v>0</v>
      </c>
      <c r="F725" s="16"/>
      <c r="G725" s="16">
        <v>8.7719298245614002E-2</v>
      </c>
      <c r="H725" s="16">
        <v>0.108695652173913</v>
      </c>
      <c r="I725" s="16">
        <v>0.14117647058823499</v>
      </c>
      <c r="J725" s="16">
        <v>8.9385474860335198E-2</v>
      </c>
      <c r="K725" s="16"/>
      <c r="L725" s="16">
        <v>0.104347826086957</v>
      </c>
      <c r="M725" s="16">
        <v>9.5808383233532898E-2</v>
      </c>
      <c r="N725" s="16">
        <v>0.145454545454545</v>
      </c>
      <c r="O725" s="16">
        <v>0.10557184750733099</v>
      </c>
      <c r="P725" s="16">
        <v>0.13793103448275901</v>
      </c>
      <c r="Q725" s="16"/>
      <c r="R725" s="16">
        <v>0.103040540540541</v>
      </c>
      <c r="S725" s="16">
        <v>8.2568807339449504E-2</v>
      </c>
      <c r="T725" s="16">
        <v>0.144092219020173</v>
      </c>
      <c r="U725" s="16">
        <v>0.13953488372093001</v>
      </c>
      <c r="V725" s="16"/>
      <c r="W725" s="16">
        <v>0.121913580246914</v>
      </c>
      <c r="X725" s="16">
        <v>0.106312292358804</v>
      </c>
      <c r="Y725" s="16">
        <v>0.128205128205128</v>
      </c>
      <c r="Z725" s="16"/>
      <c r="AA725" s="16">
        <v>0.117043121149897</v>
      </c>
      <c r="AB725" s="16">
        <v>0.15530303030303</v>
      </c>
      <c r="AC725" s="16">
        <v>9.7701149425287306E-2</v>
      </c>
      <c r="AD725" s="16">
        <v>7.9096045197740106E-2</v>
      </c>
    </row>
    <row r="726" spans="2:30" x14ac:dyDescent="0.35">
      <c r="B726" t="s">
        <v>338</v>
      </c>
      <c r="C726" s="16">
        <v>0.56212510711225405</v>
      </c>
      <c r="D726" s="16">
        <v>0.56154537286612805</v>
      </c>
      <c r="E726" s="16">
        <v>0.92307692307692302</v>
      </c>
      <c r="F726" s="16"/>
      <c r="G726" s="16">
        <v>0.66666666666666696</v>
      </c>
      <c r="H726" s="16">
        <v>0.56916996047430801</v>
      </c>
      <c r="I726" s="16">
        <v>0.52470588235294102</v>
      </c>
      <c r="J726" s="16">
        <v>0.59776536312849204</v>
      </c>
      <c r="K726" s="16"/>
      <c r="L726" s="16">
        <v>0.55217391304347796</v>
      </c>
      <c r="M726" s="16">
        <v>0.55688622754491002</v>
      </c>
      <c r="N726" s="16">
        <v>0.53636363636363604</v>
      </c>
      <c r="O726" s="16">
        <v>0.61876832844574803</v>
      </c>
      <c r="P726" s="16">
        <v>0.52037617554858895</v>
      </c>
      <c r="Q726" s="16"/>
      <c r="R726" s="16">
        <v>0.61317567567567599</v>
      </c>
      <c r="S726" s="16">
        <v>0.55963302752293598</v>
      </c>
      <c r="T726" s="16">
        <v>0.49567723342939501</v>
      </c>
      <c r="U726" s="16">
        <v>0.51162790697674398</v>
      </c>
      <c r="V726" s="16"/>
      <c r="W726" s="16">
        <v>0.54938271604938305</v>
      </c>
      <c r="X726" s="16">
        <v>0.62126245847176098</v>
      </c>
      <c r="Y726" s="16">
        <v>0.512820512820513</v>
      </c>
      <c r="Z726" s="16"/>
      <c r="AA726" s="16">
        <v>0.56262833675564705</v>
      </c>
      <c r="AB726" s="16">
        <v>0.53409090909090895</v>
      </c>
      <c r="AC726" s="16">
        <v>0.60919540229885105</v>
      </c>
      <c r="AD726" s="16">
        <v>0.58757062146892702</v>
      </c>
    </row>
    <row r="727" spans="2:30" x14ac:dyDescent="0.35">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row>
    <row r="728" spans="2:30" x14ac:dyDescent="0.35">
      <c r="B728" s="6" t="s">
        <v>423</v>
      </c>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c r="AD728" s="16"/>
    </row>
    <row r="729" spans="2:30" x14ac:dyDescent="0.35">
      <c r="B729" s="23" t="s">
        <v>67</v>
      </c>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row>
    <row r="730" spans="2:30" x14ac:dyDescent="0.35">
      <c r="B730" t="s">
        <v>366</v>
      </c>
      <c r="C730" s="16">
        <v>0.40188517566409598</v>
      </c>
      <c r="D730" s="16">
        <v>0.40431266846361202</v>
      </c>
      <c r="E730" s="16">
        <v>0.69230769230769196</v>
      </c>
      <c r="F730" s="16"/>
      <c r="G730" s="16">
        <v>0.50877192982456099</v>
      </c>
      <c r="H730" s="16">
        <v>0.42885375494071099</v>
      </c>
      <c r="I730" s="16">
        <v>0.38117647058823501</v>
      </c>
      <c r="J730" s="16">
        <v>0.34078212290502802</v>
      </c>
      <c r="K730" s="16"/>
      <c r="L730" s="16">
        <v>0.41739130434782601</v>
      </c>
      <c r="M730" s="16">
        <v>0.38323353293413198</v>
      </c>
      <c r="N730" s="16">
        <v>0.40909090909090901</v>
      </c>
      <c r="O730" s="16">
        <v>0.434017595307918</v>
      </c>
      <c r="P730" s="16">
        <v>0.36363636363636398</v>
      </c>
      <c r="Q730" s="16"/>
      <c r="R730" s="16">
        <v>0.42398648648648701</v>
      </c>
      <c r="S730" s="16">
        <v>0.35779816513761498</v>
      </c>
      <c r="T730" s="16">
        <v>0.37175792507204602</v>
      </c>
      <c r="U730" s="16">
        <v>0.38372093023255799</v>
      </c>
      <c r="V730" s="16"/>
      <c r="W730" s="16">
        <v>0.38271604938271597</v>
      </c>
      <c r="X730" s="16">
        <v>0.42857142857142899</v>
      </c>
      <c r="Y730" s="16">
        <v>0.37179487179487197</v>
      </c>
      <c r="Z730" s="16"/>
      <c r="AA730" s="16">
        <v>0.38603696098562601</v>
      </c>
      <c r="AB730" s="16">
        <v>0.40151515151515099</v>
      </c>
      <c r="AC730" s="16">
        <v>0.431034482758621</v>
      </c>
      <c r="AD730" s="16">
        <v>0.42372881355932202</v>
      </c>
    </row>
    <row r="731" spans="2:30" x14ac:dyDescent="0.35">
      <c r="B731" t="s">
        <v>367</v>
      </c>
      <c r="C731" s="16">
        <v>0.21165381319623</v>
      </c>
      <c r="D731" s="16">
        <v>0.210242587601078</v>
      </c>
      <c r="E731" s="16">
        <v>0.15384615384615399</v>
      </c>
      <c r="F731" s="16"/>
      <c r="G731" s="16">
        <v>0.22807017543859601</v>
      </c>
      <c r="H731" s="16">
        <v>0.19960474308300399</v>
      </c>
      <c r="I731" s="16">
        <v>0.2</v>
      </c>
      <c r="J731" s="16">
        <v>0.26815642458100603</v>
      </c>
      <c r="K731" s="16"/>
      <c r="L731" s="16">
        <v>0.21304347826087</v>
      </c>
      <c r="M731" s="16">
        <v>0.22155688622754499</v>
      </c>
      <c r="N731" s="16">
        <v>0.20909090909090899</v>
      </c>
      <c r="O731" s="16">
        <v>0.21407624633431099</v>
      </c>
      <c r="P731" s="16">
        <v>0.20376175548589301</v>
      </c>
      <c r="Q731" s="16"/>
      <c r="R731" s="16">
        <v>0.222972972972973</v>
      </c>
      <c r="S731" s="16">
        <v>0.21100917431192701</v>
      </c>
      <c r="T731" s="16">
        <v>0.22190201729106601</v>
      </c>
      <c r="U731" s="16">
        <v>0.116279069767442</v>
      </c>
      <c r="V731" s="16"/>
      <c r="W731" s="16">
        <v>0.24537037037036999</v>
      </c>
      <c r="X731" s="16">
        <v>0.196013289036545</v>
      </c>
      <c r="Y731" s="16">
        <v>0.128205128205128</v>
      </c>
      <c r="Z731" s="16"/>
      <c r="AA731" s="16">
        <v>0.23613963039014399</v>
      </c>
      <c r="AB731" s="16">
        <v>0.15909090909090901</v>
      </c>
      <c r="AC731" s="16">
        <v>0.21839080459770099</v>
      </c>
      <c r="AD731" s="16">
        <v>0.225988700564972</v>
      </c>
    </row>
    <row r="732" spans="2:30" x14ac:dyDescent="0.35">
      <c r="B732" t="s">
        <v>420</v>
      </c>
      <c r="C732" s="16">
        <v>0.14053127677806301</v>
      </c>
      <c r="D732" s="16">
        <v>0.14106019766397099</v>
      </c>
      <c r="E732" s="16">
        <v>7.69230769230769E-2</v>
      </c>
      <c r="F732" s="16"/>
      <c r="G732" s="16">
        <v>7.0175438596491196E-2</v>
      </c>
      <c r="H732" s="16">
        <v>0.13241106719367601</v>
      </c>
      <c r="I732" s="16">
        <v>0.14823529411764699</v>
      </c>
      <c r="J732" s="16">
        <v>0.16759776536312801</v>
      </c>
      <c r="K732" s="16"/>
      <c r="L732" s="16">
        <v>0.15652173913043499</v>
      </c>
      <c r="M732" s="16">
        <v>0.17365269461077801</v>
      </c>
      <c r="N732" s="16">
        <v>0.1</v>
      </c>
      <c r="O732" s="16">
        <v>0.102639296187683</v>
      </c>
      <c r="P732" s="16">
        <v>0.166144200626959</v>
      </c>
      <c r="Q732" s="16"/>
      <c r="R732" s="16">
        <v>0.12331081081081099</v>
      </c>
      <c r="S732" s="16">
        <v>0.21100917431192701</v>
      </c>
      <c r="T732" s="16">
        <v>0.14121037463976899</v>
      </c>
      <c r="U732" s="16">
        <v>0.162790697674419</v>
      </c>
      <c r="V732" s="16"/>
      <c r="W732" s="16">
        <v>0.132716049382716</v>
      </c>
      <c r="X732" s="16">
        <v>0.146179401993355</v>
      </c>
      <c r="Y732" s="16">
        <v>0.20512820512820501</v>
      </c>
      <c r="Z732" s="16"/>
      <c r="AA732" s="16">
        <v>0.14168377823408601</v>
      </c>
      <c r="AB732" s="16">
        <v>0.15909090909090901</v>
      </c>
      <c r="AC732" s="16">
        <v>0.14942528735632199</v>
      </c>
      <c r="AD732" s="16">
        <v>0.112994350282486</v>
      </c>
    </row>
    <row r="733" spans="2:30" x14ac:dyDescent="0.35">
      <c r="B733" t="s">
        <v>369</v>
      </c>
      <c r="C733" s="16">
        <v>6.7694944301628104E-2</v>
      </c>
      <c r="D733" s="16">
        <v>6.8283917340521097E-2</v>
      </c>
      <c r="E733" s="16">
        <v>7.69230769230769E-2</v>
      </c>
      <c r="F733" s="16"/>
      <c r="G733" s="16">
        <v>7.0175438596491196E-2</v>
      </c>
      <c r="H733" s="16">
        <v>5.1383399209486202E-2</v>
      </c>
      <c r="I733" s="16">
        <v>8.9411764705882399E-2</v>
      </c>
      <c r="J733" s="16">
        <v>6.1452513966480403E-2</v>
      </c>
      <c r="K733" s="16"/>
      <c r="L733" s="16">
        <v>8.2608695652173894E-2</v>
      </c>
      <c r="M733" s="16">
        <v>6.5868263473053898E-2</v>
      </c>
      <c r="N733" s="16">
        <v>8.1818181818181804E-2</v>
      </c>
      <c r="O733" s="16">
        <v>5.8651026392961901E-2</v>
      </c>
      <c r="P733" s="16">
        <v>6.2695924764890304E-2</v>
      </c>
      <c r="Q733" s="16"/>
      <c r="R733" s="16">
        <v>6.08108108108108E-2</v>
      </c>
      <c r="S733" s="16">
        <v>7.3394495412843999E-2</v>
      </c>
      <c r="T733" s="16">
        <v>7.7809798270893404E-2</v>
      </c>
      <c r="U733" s="16">
        <v>9.3023255813953501E-2</v>
      </c>
      <c r="V733" s="16"/>
      <c r="W733" s="16">
        <v>6.6358024691358E-2</v>
      </c>
      <c r="X733" s="16">
        <v>6.3122923588039906E-2</v>
      </c>
      <c r="Y733" s="16">
        <v>0.115384615384615</v>
      </c>
      <c r="Z733" s="16"/>
      <c r="AA733" s="16">
        <v>5.9548254620123198E-2</v>
      </c>
      <c r="AB733" s="16">
        <v>9.4696969696969696E-2</v>
      </c>
      <c r="AC733" s="16">
        <v>5.7471264367816098E-2</v>
      </c>
      <c r="AD733" s="16">
        <v>5.0847457627118599E-2</v>
      </c>
    </row>
    <row r="734" spans="2:30" x14ac:dyDescent="0.35">
      <c r="B734" t="s">
        <v>370</v>
      </c>
      <c r="C734" s="16">
        <v>9.6829477292202204E-2</v>
      </c>
      <c r="D734" s="16">
        <v>9.8831985624438498E-2</v>
      </c>
      <c r="E734" s="16">
        <v>0</v>
      </c>
      <c r="F734" s="16"/>
      <c r="G734" s="16">
        <v>7.0175438596491196E-2</v>
      </c>
      <c r="H734" s="16">
        <v>0.102766798418972</v>
      </c>
      <c r="I734" s="16">
        <v>9.64705882352941E-2</v>
      </c>
      <c r="J734" s="16">
        <v>8.9385474860335198E-2</v>
      </c>
      <c r="K734" s="16"/>
      <c r="L734" s="16">
        <v>6.08695652173913E-2</v>
      </c>
      <c r="M734" s="16">
        <v>7.1856287425149698E-2</v>
      </c>
      <c r="N734" s="16">
        <v>0.145454545454545</v>
      </c>
      <c r="O734" s="16">
        <v>9.9706744868035199E-2</v>
      </c>
      <c r="P734" s="16">
        <v>0.115987460815047</v>
      </c>
      <c r="Q734" s="16"/>
      <c r="R734" s="16">
        <v>8.1081081081081099E-2</v>
      </c>
      <c r="S734" s="16">
        <v>7.3394495412843999E-2</v>
      </c>
      <c r="T734" s="16">
        <v>0.11527377521613801</v>
      </c>
      <c r="U734" s="16">
        <v>0.17441860465116299</v>
      </c>
      <c r="V734" s="16"/>
      <c r="W734" s="16">
        <v>8.7962962962963007E-2</v>
      </c>
      <c r="X734" s="16">
        <v>0.102990033222591</v>
      </c>
      <c r="Y734" s="16">
        <v>0.141025641025641</v>
      </c>
      <c r="Z734" s="16"/>
      <c r="AA734" s="16">
        <v>0.114989733059548</v>
      </c>
      <c r="AB734" s="16">
        <v>0.10606060606060599</v>
      </c>
      <c r="AC734" s="16">
        <v>5.1724137931034503E-2</v>
      </c>
      <c r="AD734" s="16">
        <v>9.03954802259887E-2</v>
      </c>
    </row>
    <row r="735" spans="2:30" x14ac:dyDescent="0.35">
      <c r="B735" t="s">
        <v>64</v>
      </c>
      <c r="C735" s="16">
        <v>8.1405312767780597E-2</v>
      </c>
      <c r="D735" s="16">
        <v>7.7268643306379198E-2</v>
      </c>
      <c r="E735" s="16">
        <v>0</v>
      </c>
      <c r="F735" s="16"/>
      <c r="G735" s="16">
        <v>5.2631578947368397E-2</v>
      </c>
      <c r="H735" s="16">
        <v>8.4980237154150207E-2</v>
      </c>
      <c r="I735" s="16">
        <v>8.47058823529412E-2</v>
      </c>
      <c r="J735" s="16">
        <v>7.2625698324022395E-2</v>
      </c>
      <c r="K735" s="16"/>
      <c r="L735" s="16">
        <v>6.9565217391304293E-2</v>
      </c>
      <c r="M735" s="16">
        <v>8.3832335329341298E-2</v>
      </c>
      <c r="N735" s="16">
        <v>5.4545454545454501E-2</v>
      </c>
      <c r="O735" s="16">
        <v>9.0909090909090898E-2</v>
      </c>
      <c r="P735" s="16">
        <v>8.7774294670846395E-2</v>
      </c>
      <c r="Q735" s="16"/>
      <c r="R735" s="16">
        <v>8.7837837837837801E-2</v>
      </c>
      <c r="S735" s="16">
        <v>7.3394495412843999E-2</v>
      </c>
      <c r="T735" s="16">
        <v>7.2046109510086498E-2</v>
      </c>
      <c r="U735" s="16">
        <v>6.9767441860465101E-2</v>
      </c>
      <c r="V735" s="16"/>
      <c r="W735" s="16">
        <v>8.4876543209876504E-2</v>
      </c>
      <c r="X735" s="16">
        <v>6.3122923588039906E-2</v>
      </c>
      <c r="Y735" s="16">
        <v>3.8461538461538498E-2</v>
      </c>
      <c r="Z735" s="16"/>
      <c r="AA735" s="16">
        <v>6.1601642710472297E-2</v>
      </c>
      <c r="AB735" s="16">
        <v>7.9545454545454503E-2</v>
      </c>
      <c r="AC735" s="16">
        <v>9.1954022988505704E-2</v>
      </c>
      <c r="AD735" s="16">
        <v>9.6045197740112997E-2</v>
      </c>
    </row>
    <row r="736" spans="2:30" x14ac:dyDescent="0.35">
      <c r="B736" t="s">
        <v>371</v>
      </c>
      <c r="C736" s="16">
        <v>0.61353898886032598</v>
      </c>
      <c r="D736" s="16">
        <v>0.61455525606468997</v>
      </c>
      <c r="E736" s="16">
        <v>0.84615384615384603</v>
      </c>
      <c r="F736" s="16"/>
      <c r="G736" s="16">
        <v>0.73684210526315796</v>
      </c>
      <c r="H736" s="16">
        <v>0.62845849802371501</v>
      </c>
      <c r="I736" s="16">
        <v>0.58117647058823496</v>
      </c>
      <c r="J736" s="16">
        <v>0.60893854748603304</v>
      </c>
      <c r="K736" s="16"/>
      <c r="L736" s="16">
        <v>0.63043478260869601</v>
      </c>
      <c r="M736" s="16">
        <v>0.60479041916167697</v>
      </c>
      <c r="N736" s="16">
        <v>0.61818181818181805</v>
      </c>
      <c r="O736" s="16">
        <v>0.64809384164222905</v>
      </c>
      <c r="P736" s="16">
        <v>0.56739811912225702</v>
      </c>
      <c r="Q736" s="16"/>
      <c r="R736" s="16">
        <v>0.64695945945945899</v>
      </c>
      <c r="S736" s="16">
        <v>0.56880733944954098</v>
      </c>
      <c r="T736" s="16">
        <v>0.59365994236311204</v>
      </c>
      <c r="U736" s="16">
        <v>0.5</v>
      </c>
      <c r="V736" s="16"/>
      <c r="W736" s="16">
        <v>0.62808641975308599</v>
      </c>
      <c r="X736" s="16">
        <v>0.62458471760797296</v>
      </c>
      <c r="Y736" s="16">
        <v>0.5</v>
      </c>
      <c r="Z736" s="16"/>
      <c r="AA736" s="16">
        <v>0.62217659137576997</v>
      </c>
      <c r="AB736" s="16">
        <v>0.560606060606061</v>
      </c>
      <c r="AC736" s="16">
        <v>0.64942528735632199</v>
      </c>
      <c r="AD736" s="16">
        <v>0.64971751412429402</v>
      </c>
    </row>
    <row r="737" spans="2:30" x14ac:dyDescent="0.35">
      <c r="B737" t="s">
        <v>372</v>
      </c>
      <c r="C737" s="16">
        <v>0.16452442159382999</v>
      </c>
      <c r="D737" s="16">
        <v>0.16711590296496001</v>
      </c>
      <c r="E737" s="16">
        <v>7.69230769230769E-2</v>
      </c>
      <c r="F737" s="16"/>
      <c r="G737" s="16">
        <v>0.140350877192982</v>
      </c>
      <c r="H737" s="16">
        <v>0.154150197628458</v>
      </c>
      <c r="I737" s="16">
        <v>0.185882352941176</v>
      </c>
      <c r="J737" s="16">
        <v>0.15083798882681601</v>
      </c>
      <c r="K737" s="16"/>
      <c r="L737" s="16">
        <v>0.143478260869565</v>
      </c>
      <c r="M737" s="16">
        <v>0.13772455089820401</v>
      </c>
      <c r="N737" s="16">
        <v>0.22727272727272699</v>
      </c>
      <c r="O737" s="16">
        <v>0.15835777126099701</v>
      </c>
      <c r="P737" s="16">
        <v>0.17868338557993699</v>
      </c>
      <c r="Q737" s="16"/>
      <c r="R737" s="16">
        <v>0.141891891891892</v>
      </c>
      <c r="S737" s="16">
        <v>0.146788990825688</v>
      </c>
      <c r="T737" s="16">
        <v>0.19308357348703201</v>
      </c>
      <c r="U737" s="16">
        <v>0.26744186046511598</v>
      </c>
      <c r="V737" s="16"/>
      <c r="W737" s="16">
        <v>0.15432098765432101</v>
      </c>
      <c r="X737" s="16">
        <v>0.16611295681063101</v>
      </c>
      <c r="Y737" s="16">
        <v>0.256410256410256</v>
      </c>
      <c r="Z737" s="16"/>
      <c r="AA737" s="16">
        <v>0.17453798767967099</v>
      </c>
      <c r="AB737" s="16">
        <v>0.200757575757576</v>
      </c>
      <c r="AC737" s="16">
        <v>0.109195402298851</v>
      </c>
      <c r="AD737" s="16">
        <v>0.14124293785310699</v>
      </c>
    </row>
    <row r="738" spans="2:30" x14ac:dyDescent="0.35">
      <c r="B738" t="s">
        <v>338</v>
      </c>
      <c r="C738" s="16">
        <v>0.44901456726649502</v>
      </c>
      <c r="D738" s="16">
        <v>0.44743935309972999</v>
      </c>
      <c r="E738" s="16">
        <v>0.76923076923076905</v>
      </c>
      <c r="F738" s="16"/>
      <c r="G738" s="16">
        <v>0.59649122807017596</v>
      </c>
      <c r="H738" s="16">
        <v>0.47430830039525701</v>
      </c>
      <c r="I738" s="16">
        <v>0.39529411764705902</v>
      </c>
      <c r="J738" s="16">
        <v>0.458100558659218</v>
      </c>
      <c r="K738" s="16"/>
      <c r="L738" s="16">
        <v>0.48695652173913001</v>
      </c>
      <c r="M738" s="16">
        <v>0.46706586826347302</v>
      </c>
      <c r="N738" s="16">
        <v>0.39090909090909098</v>
      </c>
      <c r="O738" s="16">
        <v>0.48973607038123201</v>
      </c>
      <c r="P738" s="16">
        <v>0.38871473354232</v>
      </c>
      <c r="Q738" s="16"/>
      <c r="R738" s="16">
        <v>0.50506756756756799</v>
      </c>
      <c r="S738" s="16">
        <v>0.42201834862385301</v>
      </c>
      <c r="T738" s="16">
        <v>0.400576368876081</v>
      </c>
      <c r="U738" s="16">
        <v>0.232558139534884</v>
      </c>
      <c r="V738" s="16"/>
      <c r="W738" s="16">
        <v>0.47376543209876498</v>
      </c>
      <c r="X738" s="16">
        <v>0.45847176079734198</v>
      </c>
      <c r="Y738" s="16">
        <v>0.243589743589744</v>
      </c>
      <c r="Z738" s="16"/>
      <c r="AA738" s="16">
        <v>0.44763860369609898</v>
      </c>
      <c r="AB738" s="16">
        <v>0.35984848484848497</v>
      </c>
      <c r="AC738" s="16">
        <v>0.54022988505747105</v>
      </c>
      <c r="AD738" s="16">
        <v>0.50847457627118597</v>
      </c>
    </row>
    <row r="739" spans="2:30" x14ac:dyDescent="0.35">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c r="AD739" s="16"/>
    </row>
    <row r="740" spans="2:30" x14ac:dyDescent="0.35">
      <c r="B740" s="6" t="s">
        <v>424</v>
      </c>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row>
    <row r="741" spans="2:30" x14ac:dyDescent="0.35">
      <c r="B741" s="23" t="s">
        <v>67</v>
      </c>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row>
    <row r="742" spans="2:30" x14ac:dyDescent="0.35">
      <c r="B742" t="s">
        <v>366</v>
      </c>
      <c r="C742" s="16">
        <v>0.43701799485861198</v>
      </c>
      <c r="D742" s="16">
        <v>0.439353099730458</v>
      </c>
      <c r="E742" s="16">
        <v>0.53846153846153799</v>
      </c>
      <c r="F742" s="16"/>
      <c r="G742" s="16">
        <v>0.50877192982456099</v>
      </c>
      <c r="H742" s="16">
        <v>0.44268774703557301</v>
      </c>
      <c r="I742" s="16">
        <v>0.437647058823529</v>
      </c>
      <c r="J742" s="16">
        <v>0.39664804469273701</v>
      </c>
      <c r="K742" s="16"/>
      <c r="L742" s="16">
        <v>0.430434782608696</v>
      </c>
      <c r="M742" s="16">
        <v>0.43712574850299402</v>
      </c>
      <c r="N742" s="16">
        <v>0.46363636363636401</v>
      </c>
      <c r="O742" s="16">
        <v>0.483870967741935</v>
      </c>
      <c r="P742" s="16">
        <v>0.382445141065831</v>
      </c>
      <c r="Q742" s="16"/>
      <c r="R742" s="16">
        <v>0.454391891891892</v>
      </c>
      <c r="S742" s="16">
        <v>0.43119266055045902</v>
      </c>
      <c r="T742" s="16">
        <v>0.40345821325648401</v>
      </c>
      <c r="U742" s="16">
        <v>0.44186046511627902</v>
      </c>
      <c r="V742" s="16"/>
      <c r="W742" s="16">
        <v>0.43055555555555602</v>
      </c>
      <c r="X742" s="16">
        <v>0.45847176079734198</v>
      </c>
      <c r="Y742" s="16">
        <v>0.39743589743589702</v>
      </c>
      <c r="Z742" s="16"/>
      <c r="AA742" s="16">
        <v>0.43121149897330602</v>
      </c>
      <c r="AB742" s="16">
        <v>0.42424242424242398</v>
      </c>
      <c r="AC742" s="16">
        <v>0.5</v>
      </c>
      <c r="AD742" s="16">
        <v>0.40677966101694901</v>
      </c>
    </row>
    <row r="743" spans="2:30" x14ac:dyDescent="0.35">
      <c r="B743" t="s">
        <v>367</v>
      </c>
      <c r="C743" s="16">
        <v>0.21936589545844001</v>
      </c>
      <c r="D743" s="16">
        <v>0.217430368373765</v>
      </c>
      <c r="E743" s="16">
        <v>0.230769230769231</v>
      </c>
      <c r="F743" s="16"/>
      <c r="G743" s="16">
        <v>0.21052631578947401</v>
      </c>
      <c r="H743" s="16">
        <v>0.22727272727272699</v>
      </c>
      <c r="I743" s="16">
        <v>0.18117647058823499</v>
      </c>
      <c r="J743" s="16">
        <v>0.29050279329608902</v>
      </c>
      <c r="K743" s="16"/>
      <c r="L743" s="16">
        <v>0.23043478260869599</v>
      </c>
      <c r="M743" s="16">
        <v>0.19760479041916201</v>
      </c>
      <c r="N743" s="16">
        <v>0.18181818181818199</v>
      </c>
      <c r="O743" s="16">
        <v>0.23460410557184799</v>
      </c>
      <c r="P743" s="16">
        <v>0.21943573667711599</v>
      </c>
      <c r="Q743" s="16"/>
      <c r="R743" s="16">
        <v>0.222972972972973</v>
      </c>
      <c r="S743" s="16">
        <v>0.192660550458716</v>
      </c>
      <c r="T743" s="16">
        <v>0.23919308357348701</v>
      </c>
      <c r="U743" s="16">
        <v>0.15116279069767399</v>
      </c>
      <c r="V743" s="16"/>
      <c r="W743" s="16">
        <v>0.226851851851852</v>
      </c>
      <c r="X743" s="16">
        <v>0.232558139534884</v>
      </c>
      <c r="Y743" s="16">
        <v>0.17948717948717899</v>
      </c>
      <c r="Z743" s="16"/>
      <c r="AA743" s="16">
        <v>0.22587268993839801</v>
      </c>
      <c r="AB743" s="16">
        <v>0.20833333333333301</v>
      </c>
      <c r="AC743" s="16">
        <v>0.17241379310344801</v>
      </c>
      <c r="AD743" s="16">
        <v>0.25423728813559299</v>
      </c>
    </row>
    <row r="744" spans="2:30" x14ac:dyDescent="0.35">
      <c r="B744" t="s">
        <v>420</v>
      </c>
      <c r="C744" s="16">
        <v>0.142245072836332</v>
      </c>
      <c r="D744" s="16">
        <v>0.143755615453729</v>
      </c>
      <c r="E744" s="16">
        <v>7.69230769230769E-2</v>
      </c>
      <c r="F744" s="16"/>
      <c r="G744" s="16">
        <v>0.105263157894737</v>
      </c>
      <c r="H744" s="16">
        <v>0.140316205533597</v>
      </c>
      <c r="I744" s="16">
        <v>0.14823529411764699</v>
      </c>
      <c r="J744" s="16">
        <v>0.14525139664804501</v>
      </c>
      <c r="K744" s="16"/>
      <c r="L744" s="16">
        <v>0.13043478260869601</v>
      </c>
      <c r="M744" s="16">
        <v>0.209580838323353</v>
      </c>
      <c r="N744" s="16">
        <v>0.145454545454545</v>
      </c>
      <c r="O744" s="16">
        <v>9.9706744868035199E-2</v>
      </c>
      <c r="P744" s="16">
        <v>0.15987460815047</v>
      </c>
      <c r="Q744" s="16"/>
      <c r="R744" s="16">
        <v>0.12837837837837801</v>
      </c>
      <c r="S744" s="16">
        <v>0.201834862385321</v>
      </c>
      <c r="T744" s="16">
        <v>0.146974063400576</v>
      </c>
      <c r="U744" s="16">
        <v>0.162790697674419</v>
      </c>
      <c r="V744" s="16"/>
      <c r="W744" s="16">
        <v>0.13888888888888901</v>
      </c>
      <c r="X744" s="16">
        <v>0.13289036544850499</v>
      </c>
      <c r="Y744" s="16">
        <v>0.230769230769231</v>
      </c>
      <c r="Z744" s="16"/>
      <c r="AA744" s="16">
        <v>0.14989733059548299</v>
      </c>
      <c r="AB744" s="16">
        <v>0.15530303030303</v>
      </c>
      <c r="AC744" s="16">
        <v>0.14367816091954</v>
      </c>
      <c r="AD744" s="16">
        <v>0.124293785310734</v>
      </c>
    </row>
    <row r="745" spans="2:30" x14ac:dyDescent="0.35">
      <c r="B745" t="s">
        <v>369</v>
      </c>
      <c r="C745" s="16">
        <v>5.7412167952013697E-2</v>
      </c>
      <c r="D745" s="16">
        <v>5.92991913746631E-2</v>
      </c>
      <c r="E745" s="16">
        <v>7.69230769230769E-2</v>
      </c>
      <c r="F745" s="16"/>
      <c r="G745" s="16">
        <v>7.0175438596491196E-2</v>
      </c>
      <c r="H745" s="16">
        <v>4.7430830039525702E-2</v>
      </c>
      <c r="I745" s="16">
        <v>6.8235294117647102E-2</v>
      </c>
      <c r="J745" s="16">
        <v>5.5865921787709501E-2</v>
      </c>
      <c r="K745" s="16"/>
      <c r="L745" s="16">
        <v>9.1304347826086998E-2</v>
      </c>
      <c r="M745" s="16">
        <v>3.59281437125748E-2</v>
      </c>
      <c r="N745" s="16">
        <v>8.1818181818181804E-2</v>
      </c>
      <c r="O745" s="16">
        <v>3.81231671554252E-2</v>
      </c>
      <c r="P745" s="16">
        <v>5.6426332288401299E-2</v>
      </c>
      <c r="Q745" s="16"/>
      <c r="R745" s="16">
        <v>5.9121621621621601E-2</v>
      </c>
      <c r="S745" s="16">
        <v>5.5045871559633003E-2</v>
      </c>
      <c r="T745" s="16">
        <v>6.0518731988472602E-2</v>
      </c>
      <c r="U745" s="16">
        <v>5.8139534883720902E-2</v>
      </c>
      <c r="V745" s="16"/>
      <c r="W745" s="16">
        <v>5.8641975308642E-2</v>
      </c>
      <c r="X745" s="16">
        <v>5.3156146179402002E-2</v>
      </c>
      <c r="Y745" s="16">
        <v>7.69230769230769E-2</v>
      </c>
      <c r="Z745" s="16"/>
      <c r="AA745" s="16">
        <v>5.3388090349076003E-2</v>
      </c>
      <c r="AB745" s="16">
        <v>7.5757575757575801E-2</v>
      </c>
      <c r="AC745" s="16">
        <v>5.7471264367816098E-2</v>
      </c>
      <c r="AD745" s="16">
        <v>3.9548022598870101E-2</v>
      </c>
    </row>
    <row r="746" spans="2:30" x14ac:dyDescent="0.35">
      <c r="B746" t="s">
        <v>370</v>
      </c>
      <c r="C746" s="16">
        <v>7.0265638389031701E-2</v>
      </c>
      <c r="D746" s="16">
        <v>7.0979335130278501E-2</v>
      </c>
      <c r="E746" s="16">
        <v>0</v>
      </c>
      <c r="F746" s="16"/>
      <c r="G746" s="16">
        <v>3.5087719298245598E-2</v>
      </c>
      <c r="H746" s="16">
        <v>7.1146245059288502E-2</v>
      </c>
      <c r="I746" s="16">
        <v>7.7647058823529402E-2</v>
      </c>
      <c r="J746" s="16">
        <v>6.1452513966480403E-2</v>
      </c>
      <c r="K746" s="16"/>
      <c r="L746" s="16">
        <v>4.3478260869565202E-2</v>
      </c>
      <c r="M746" s="16">
        <v>6.5868263473053898E-2</v>
      </c>
      <c r="N746" s="16">
        <v>5.4545454545454501E-2</v>
      </c>
      <c r="O746" s="16">
        <v>7.3313782991202406E-2</v>
      </c>
      <c r="P746" s="16">
        <v>9.40438871473354E-2</v>
      </c>
      <c r="Q746" s="16"/>
      <c r="R746" s="16">
        <v>4.89864864864865E-2</v>
      </c>
      <c r="S746" s="16">
        <v>6.4220183486238494E-2</v>
      </c>
      <c r="T746" s="16">
        <v>8.6455331412103806E-2</v>
      </c>
      <c r="U746" s="16">
        <v>0.127906976744186</v>
      </c>
      <c r="V746" s="16"/>
      <c r="W746" s="16">
        <v>6.7901234567901203E-2</v>
      </c>
      <c r="X746" s="16">
        <v>6.3122923588039906E-2</v>
      </c>
      <c r="Y746" s="16">
        <v>0.102564102564103</v>
      </c>
      <c r="Z746" s="16"/>
      <c r="AA746" s="16">
        <v>7.1868583162217697E-2</v>
      </c>
      <c r="AB746" s="16">
        <v>8.7121212121212099E-2</v>
      </c>
      <c r="AC746" s="16">
        <v>5.1724137931034503E-2</v>
      </c>
      <c r="AD746" s="16">
        <v>7.9096045197740106E-2</v>
      </c>
    </row>
    <row r="747" spans="2:30" x14ac:dyDescent="0.35">
      <c r="B747" t="s">
        <v>64</v>
      </c>
      <c r="C747" s="16">
        <v>7.3693230505569807E-2</v>
      </c>
      <c r="D747" s="16">
        <v>6.9182389937106903E-2</v>
      </c>
      <c r="E747" s="16">
        <v>7.69230769230769E-2</v>
      </c>
      <c r="F747" s="16"/>
      <c r="G747" s="16">
        <v>7.0175438596491196E-2</v>
      </c>
      <c r="H747" s="16">
        <v>7.1146245059288502E-2</v>
      </c>
      <c r="I747" s="16">
        <v>8.70588235294118E-2</v>
      </c>
      <c r="J747" s="16">
        <v>5.0279329608938501E-2</v>
      </c>
      <c r="K747" s="16"/>
      <c r="L747" s="16">
        <v>7.3913043478260901E-2</v>
      </c>
      <c r="M747" s="16">
        <v>5.3892215568862298E-2</v>
      </c>
      <c r="N747" s="16">
        <v>7.2727272727272696E-2</v>
      </c>
      <c r="O747" s="16">
        <v>7.0381231671554301E-2</v>
      </c>
      <c r="P747" s="16">
        <v>8.7774294670846395E-2</v>
      </c>
      <c r="Q747" s="16"/>
      <c r="R747" s="16">
        <v>8.6148648648648601E-2</v>
      </c>
      <c r="S747" s="16">
        <v>5.5045871559633003E-2</v>
      </c>
      <c r="T747" s="16">
        <v>6.3400576368876096E-2</v>
      </c>
      <c r="U747" s="16">
        <v>5.8139534883720902E-2</v>
      </c>
      <c r="V747" s="16"/>
      <c r="W747" s="16">
        <v>7.7160493827160503E-2</v>
      </c>
      <c r="X747" s="16">
        <v>5.9800664451827197E-2</v>
      </c>
      <c r="Y747" s="16">
        <v>1.2820512820512799E-2</v>
      </c>
      <c r="Z747" s="16"/>
      <c r="AA747" s="16">
        <v>6.7761806981519498E-2</v>
      </c>
      <c r="AB747" s="16">
        <v>4.9242424242424199E-2</v>
      </c>
      <c r="AC747" s="16">
        <v>7.4712643678160898E-2</v>
      </c>
      <c r="AD747" s="16">
        <v>9.6045197740112997E-2</v>
      </c>
    </row>
    <row r="748" spans="2:30" x14ac:dyDescent="0.35">
      <c r="B748" t="s">
        <v>371</v>
      </c>
      <c r="C748" s="16">
        <v>0.65638389031705202</v>
      </c>
      <c r="D748" s="16">
        <v>0.65678346810422294</v>
      </c>
      <c r="E748" s="16">
        <v>0.76923076923076905</v>
      </c>
      <c r="F748" s="16"/>
      <c r="G748" s="16">
        <v>0.71929824561403499</v>
      </c>
      <c r="H748" s="16">
        <v>0.66996047430829997</v>
      </c>
      <c r="I748" s="16">
        <v>0.61882352941176499</v>
      </c>
      <c r="J748" s="16">
        <v>0.68715083798882703</v>
      </c>
      <c r="K748" s="16"/>
      <c r="L748" s="16">
        <v>0.66086956521739104</v>
      </c>
      <c r="M748" s="16">
        <v>0.63473053892215603</v>
      </c>
      <c r="N748" s="16">
        <v>0.64545454545454595</v>
      </c>
      <c r="O748" s="16">
        <v>0.71847507331378302</v>
      </c>
      <c r="P748" s="16">
        <v>0.60188087774294696</v>
      </c>
      <c r="Q748" s="16"/>
      <c r="R748" s="16">
        <v>0.67736486486486502</v>
      </c>
      <c r="S748" s="16">
        <v>0.62385321100917401</v>
      </c>
      <c r="T748" s="16">
        <v>0.64265129682997102</v>
      </c>
      <c r="U748" s="16">
        <v>0.59302325581395299</v>
      </c>
      <c r="V748" s="16"/>
      <c r="W748" s="16">
        <v>0.657407407407407</v>
      </c>
      <c r="X748" s="16">
        <v>0.691029900332226</v>
      </c>
      <c r="Y748" s="16">
        <v>0.57692307692307698</v>
      </c>
      <c r="Z748" s="16"/>
      <c r="AA748" s="16">
        <v>0.65708418891170395</v>
      </c>
      <c r="AB748" s="16">
        <v>0.63257575757575801</v>
      </c>
      <c r="AC748" s="16">
        <v>0.67241379310344795</v>
      </c>
      <c r="AD748" s="16">
        <v>0.66101694915254205</v>
      </c>
    </row>
    <row r="749" spans="2:30" x14ac:dyDescent="0.35">
      <c r="B749" t="s">
        <v>372</v>
      </c>
      <c r="C749" s="16">
        <v>0.127677806341045</v>
      </c>
      <c r="D749" s="16">
        <v>0.13027852650494201</v>
      </c>
      <c r="E749" s="16">
        <v>7.69230769230769E-2</v>
      </c>
      <c r="F749" s="16"/>
      <c r="G749" s="16">
        <v>0.105263157894737</v>
      </c>
      <c r="H749" s="16">
        <v>0.118577075098814</v>
      </c>
      <c r="I749" s="16">
        <v>0.14588235294117599</v>
      </c>
      <c r="J749" s="16">
        <v>0.11731843575419</v>
      </c>
      <c r="K749" s="16"/>
      <c r="L749" s="16">
        <v>0.13478260869565201</v>
      </c>
      <c r="M749" s="16">
        <v>0.101796407185629</v>
      </c>
      <c r="N749" s="16">
        <v>0.13636363636363599</v>
      </c>
      <c r="O749" s="16">
        <v>0.11143695014662799</v>
      </c>
      <c r="P749" s="16">
        <v>0.15047021943573699</v>
      </c>
      <c r="Q749" s="16"/>
      <c r="R749" s="16">
        <v>0.108108108108108</v>
      </c>
      <c r="S749" s="16">
        <v>0.119266055045872</v>
      </c>
      <c r="T749" s="16">
        <v>0.146974063400576</v>
      </c>
      <c r="U749" s="16">
        <v>0.186046511627907</v>
      </c>
      <c r="V749" s="16"/>
      <c r="W749" s="16">
        <v>0.12654320987654299</v>
      </c>
      <c r="X749" s="16">
        <v>0.116279069767442</v>
      </c>
      <c r="Y749" s="16">
        <v>0.17948717948717899</v>
      </c>
      <c r="Z749" s="16"/>
      <c r="AA749" s="16">
        <v>0.12525667351129399</v>
      </c>
      <c r="AB749" s="16">
        <v>0.16287878787878801</v>
      </c>
      <c r="AC749" s="16">
        <v>0.109195402298851</v>
      </c>
      <c r="AD749" s="16">
        <v>0.11864406779661001</v>
      </c>
    </row>
    <row r="750" spans="2:30" x14ac:dyDescent="0.35">
      <c r="B750" t="s">
        <v>338</v>
      </c>
      <c r="C750" s="16">
        <v>0.52870608397600705</v>
      </c>
      <c r="D750" s="16">
        <v>0.52650494159928096</v>
      </c>
      <c r="E750" s="16">
        <v>0.69230769230769196</v>
      </c>
      <c r="F750" s="16"/>
      <c r="G750" s="16">
        <v>0.61403508771929804</v>
      </c>
      <c r="H750" s="16">
        <v>0.55138339920948598</v>
      </c>
      <c r="I750" s="16">
        <v>0.47294117647058798</v>
      </c>
      <c r="J750" s="16">
        <v>0.56983240223463705</v>
      </c>
      <c r="K750" s="16"/>
      <c r="L750" s="16">
        <v>0.52608695652173898</v>
      </c>
      <c r="M750" s="16">
        <v>0.53293413173652704</v>
      </c>
      <c r="N750" s="16">
        <v>0.50909090909090904</v>
      </c>
      <c r="O750" s="16">
        <v>0.607038123167155</v>
      </c>
      <c r="P750" s="16">
        <v>0.45141065830721</v>
      </c>
      <c r="Q750" s="16"/>
      <c r="R750" s="16">
        <v>0.56925675675675702</v>
      </c>
      <c r="S750" s="16">
        <v>0.50458715596330295</v>
      </c>
      <c r="T750" s="16">
        <v>0.49567723342939501</v>
      </c>
      <c r="U750" s="16">
        <v>0.40697674418604601</v>
      </c>
      <c r="V750" s="16"/>
      <c r="W750" s="16">
        <v>0.530864197530864</v>
      </c>
      <c r="X750" s="16">
        <v>0.57475083056478404</v>
      </c>
      <c r="Y750" s="16">
        <v>0.39743589743589702</v>
      </c>
      <c r="Z750" s="16"/>
      <c r="AA750" s="16">
        <v>0.53182751540041096</v>
      </c>
      <c r="AB750" s="16">
        <v>0.46969696969697</v>
      </c>
      <c r="AC750" s="16">
        <v>0.56321839080459801</v>
      </c>
      <c r="AD750" s="16">
        <v>0.54237288135593198</v>
      </c>
    </row>
    <row r="751" spans="2:30" x14ac:dyDescent="0.35">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row>
    <row r="752" spans="2:30" x14ac:dyDescent="0.35">
      <c r="B752" s="6" t="s">
        <v>425</v>
      </c>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row>
    <row r="753" spans="2:30" x14ac:dyDescent="0.35">
      <c r="B753" s="23" t="s">
        <v>357</v>
      </c>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c r="AD753" s="16"/>
    </row>
    <row r="754" spans="2:30" x14ac:dyDescent="0.35">
      <c r="B754" t="s">
        <v>366</v>
      </c>
      <c r="C754" s="16">
        <v>0.47649572649572602</v>
      </c>
      <c r="D754" s="16">
        <v>0.47415730337078699</v>
      </c>
      <c r="E754" s="16">
        <v>0.625</v>
      </c>
      <c r="F754" s="16"/>
      <c r="G754" s="16">
        <v>0.65217391304347805</v>
      </c>
      <c r="H754" s="16">
        <v>0.447236180904523</v>
      </c>
      <c r="I754" s="16">
        <v>0.48587570621468901</v>
      </c>
      <c r="J754" s="16">
        <v>0.47826086956521702</v>
      </c>
      <c r="K754" s="16"/>
      <c r="L754" s="16">
        <v>0.49074074074074098</v>
      </c>
      <c r="M754" s="16">
        <v>0.52083333333333304</v>
      </c>
      <c r="N754" s="16">
        <v>0.47916666666666702</v>
      </c>
      <c r="O754" s="16">
        <v>0.53174603174603197</v>
      </c>
      <c r="P754" s="16">
        <v>0.39855072463768099</v>
      </c>
      <c r="Q754" s="16"/>
      <c r="R754" s="16">
        <v>0.49438202247190999</v>
      </c>
      <c r="S754" s="16">
        <v>0.39130434782608697</v>
      </c>
      <c r="T754" s="16">
        <v>0.47115384615384598</v>
      </c>
      <c r="U754" s="16">
        <v>0.4</v>
      </c>
      <c r="V754" s="16"/>
      <c r="W754" s="16">
        <v>0.46468401486988797</v>
      </c>
      <c r="X754" s="16">
        <v>0.51200000000000001</v>
      </c>
      <c r="Y754" s="16">
        <v>0.35</v>
      </c>
      <c r="Z754" s="16"/>
      <c r="AA754" s="16">
        <v>0.45959595959596</v>
      </c>
      <c r="AB754" s="16">
        <v>0.45794392523364502</v>
      </c>
      <c r="AC754" s="16">
        <v>0.48571428571428599</v>
      </c>
      <c r="AD754" s="16">
        <v>0.52173913043478304</v>
      </c>
    </row>
    <row r="755" spans="2:30" x14ac:dyDescent="0.35">
      <c r="B755" t="s">
        <v>367</v>
      </c>
      <c r="C755" s="16">
        <v>0.207264957264957</v>
      </c>
      <c r="D755" s="16">
        <v>0.204494382022472</v>
      </c>
      <c r="E755" s="16">
        <v>0.25</v>
      </c>
      <c r="F755" s="16"/>
      <c r="G755" s="16">
        <v>8.6956521739130405E-2</v>
      </c>
      <c r="H755" s="16">
        <v>0.24120603015075401</v>
      </c>
      <c r="I755" s="16">
        <v>0.17514124293785299</v>
      </c>
      <c r="J755" s="16">
        <v>0.231884057971014</v>
      </c>
      <c r="K755" s="16"/>
      <c r="L755" s="16">
        <v>0.22222222222222199</v>
      </c>
      <c r="M755" s="16">
        <v>0.1875</v>
      </c>
      <c r="N755" s="16">
        <v>0.20833333333333301</v>
      </c>
      <c r="O755" s="16">
        <v>0.182539682539683</v>
      </c>
      <c r="P755" s="16">
        <v>0.22463768115942001</v>
      </c>
      <c r="Q755" s="16"/>
      <c r="R755" s="16">
        <v>0.213483146067416</v>
      </c>
      <c r="S755" s="16">
        <v>0.26086956521739102</v>
      </c>
      <c r="T755" s="16">
        <v>0.17307692307692299</v>
      </c>
      <c r="U755" s="16">
        <v>0.133333333333333</v>
      </c>
      <c r="V755" s="16"/>
      <c r="W755" s="16">
        <v>0.21189591078066899</v>
      </c>
      <c r="X755" s="16">
        <v>0.20799999999999999</v>
      </c>
      <c r="Y755" s="16">
        <v>0.25</v>
      </c>
      <c r="Z755" s="16"/>
      <c r="AA755" s="16">
        <v>0.20202020202020199</v>
      </c>
      <c r="AB755" s="16">
        <v>0.177570093457944</v>
      </c>
      <c r="AC755" s="16">
        <v>0.28571428571428598</v>
      </c>
      <c r="AD755" s="16">
        <v>0.202898550724638</v>
      </c>
    </row>
    <row r="756" spans="2:30" x14ac:dyDescent="0.35">
      <c r="B756" t="s">
        <v>420</v>
      </c>
      <c r="C756" s="16">
        <v>0.123931623931624</v>
      </c>
      <c r="D756" s="16">
        <v>0.12584269662921299</v>
      </c>
      <c r="E756" s="16">
        <v>0</v>
      </c>
      <c r="F756" s="16"/>
      <c r="G756" s="16">
        <v>0.13043478260869601</v>
      </c>
      <c r="H756" s="16">
        <v>0.10552763819095499</v>
      </c>
      <c r="I756" s="16">
        <v>0.13559322033898299</v>
      </c>
      <c r="J756" s="16">
        <v>0.14492753623188401</v>
      </c>
      <c r="K756" s="16"/>
      <c r="L756" s="16">
        <v>0.12962962962963001</v>
      </c>
      <c r="M756" s="16">
        <v>0.14583333333333301</v>
      </c>
      <c r="N756" s="16">
        <v>0.125</v>
      </c>
      <c r="O756" s="16">
        <v>7.9365079365079402E-2</v>
      </c>
      <c r="P756" s="16">
        <v>0.15217391304347799</v>
      </c>
      <c r="Q756" s="16"/>
      <c r="R756" s="16">
        <v>0.11985018726591801</v>
      </c>
      <c r="S756" s="16">
        <v>0.19565217391304299</v>
      </c>
      <c r="T756" s="16">
        <v>0.115384615384615</v>
      </c>
      <c r="U756" s="16">
        <v>0.16666666666666699</v>
      </c>
      <c r="V756" s="16"/>
      <c r="W756" s="16">
        <v>0.130111524163569</v>
      </c>
      <c r="X756" s="16">
        <v>9.6000000000000002E-2</v>
      </c>
      <c r="Y756" s="16">
        <v>0.25</v>
      </c>
      <c r="Z756" s="16"/>
      <c r="AA756" s="16">
        <v>0.13636363636363599</v>
      </c>
      <c r="AB756" s="16">
        <v>0.177570093457944</v>
      </c>
      <c r="AC756" s="16">
        <v>5.7142857142857099E-2</v>
      </c>
      <c r="AD756" s="16">
        <v>7.2463768115942004E-2</v>
      </c>
    </row>
    <row r="757" spans="2:30" x14ac:dyDescent="0.35">
      <c r="B757" t="s">
        <v>369</v>
      </c>
      <c r="C757" s="16">
        <v>4.48717948717949E-2</v>
      </c>
      <c r="D757" s="16">
        <v>4.7191011235955101E-2</v>
      </c>
      <c r="E757" s="16">
        <v>0</v>
      </c>
      <c r="F757" s="16"/>
      <c r="G757" s="16">
        <v>0</v>
      </c>
      <c r="H757" s="16">
        <v>5.52763819095477E-2</v>
      </c>
      <c r="I757" s="16">
        <v>5.0847457627118599E-2</v>
      </c>
      <c r="J757" s="16">
        <v>1.4492753623188401E-2</v>
      </c>
      <c r="K757" s="16"/>
      <c r="L757" s="16">
        <v>5.5555555555555601E-2</v>
      </c>
      <c r="M757" s="16">
        <v>6.25E-2</v>
      </c>
      <c r="N757" s="16">
        <v>2.0833333333333301E-2</v>
      </c>
      <c r="O757" s="16">
        <v>3.9682539682539701E-2</v>
      </c>
      <c r="P757" s="16">
        <v>4.3478260869565202E-2</v>
      </c>
      <c r="Q757" s="16"/>
      <c r="R757" s="16">
        <v>4.49438202247191E-2</v>
      </c>
      <c r="S757" s="16">
        <v>2.1739130434782601E-2</v>
      </c>
      <c r="T757" s="16">
        <v>6.7307692307692304E-2</v>
      </c>
      <c r="U757" s="16">
        <v>3.3333333333333298E-2</v>
      </c>
      <c r="V757" s="16"/>
      <c r="W757" s="16">
        <v>4.4609665427509299E-2</v>
      </c>
      <c r="X757" s="16">
        <v>4.8000000000000001E-2</v>
      </c>
      <c r="Y757" s="16">
        <v>0</v>
      </c>
      <c r="Z757" s="16"/>
      <c r="AA757" s="16">
        <v>4.5454545454545497E-2</v>
      </c>
      <c r="AB757" s="16">
        <v>3.7383177570093497E-2</v>
      </c>
      <c r="AC757" s="16">
        <v>4.2857142857142899E-2</v>
      </c>
      <c r="AD757" s="16">
        <v>5.7971014492753603E-2</v>
      </c>
    </row>
    <row r="758" spans="2:30" x14ac:dyDescent="0.35">
      <c r="B758" t="s">
        <v>370</v>
      </c>
      <c r="C758" s="16">
        <v>7.9059829059829098E-2</v>
      </c>
      <c r="D758" s="16">
        <v>7.8651685393258397E-2</v>
      </c>
      <c r="E758" s="16">
        <v>0</v>
      </c>
      <c r="F758" s="16"/>
      <c r="G758" s="16">
        <v>0.13043478260869601</v>
      </c>
      <c r="H758" s="16">
        <v>7.5376884422110504E-2</v>
      </c>
      <c r="I758" s="16">
        <v>8.4745762711864403E-2</v>
      </c>
      <c r="J758" s="16">
        <v>5.7971014492753603E-2</v>
      </c>
      <c r="K758" s="16"/>
      <c r="L758" s="16">
        <v>5.5555555555555601E-2</v>
      </c>
      <c r="M758" s="16">
        <v>4.1666666666666699E-2</v>
      </c>
      <c r="N758" s="16">
        <v>0.104166666666667</v>
      </c>
      <c r="O758" s="16">
        <v>7.1428571428571397E-2</v>
      </c>
      <c r="P758" s="16">
        <v>0.108695652173913</v>
      </c>
      <c r="Q758" s="16"/>
      <c r="R758" s="16">
        <v>5.9925093632958802E-2</v>
      </c>
      <c r="S758" s="16">
        <v>6.5217391304347797E-2</v>
      </c>
      <c r="T758" s="16">
        <v>9.6153846153846201E-2</v>
      </c>
      <c r="U758" s="16">
        <v>0.2</v>
      </c>
      <c r="V758" s="16"/>
      <c r="W758" s="16">
        <v>8.5501858736059505E-2</v>
      </c>
      <c r="X758" s="16">
        <v>5.6000000000000001E-2</v>
      </c>
      <c r="Y758" s="16">
        <v>0.1</v>
      </c>
      <c r="Z758" s="16"/>
      <c r="AA758" s="16">
        <v>8.5858585858585898E-2</v>
      </c>
      <c r="AB758" s="16">
        <v>7.4766355140186896E-2</v>
      </c>
      <c r="AC758" s="16">
        <v>8.5714285714285701E-2</v>
      </c>
      <c r="AD758" s="16">
        <v>7.2463768115942004E-2</v>
      </c>
    </row>
    <row r="759" spans="2:30" x14ac:dyDescent="0.35">
      <c r="B759" t="s">
        <v>64</v>
      </c>
      <c r="C759" s="16">
        <v>6.8376068376068397E-2</v>
      </c>
      <c r="D759" s="16">
        <v>6.9662921348314602E-2</v>
      </c>
      <c r="E759" s="16">
        <v>0.125</v>
      </c>
      <c r="F759" s="16"/>
      <c r="G759" s="16">
        <v>0</v>
      </c>
      <c r="H759" s="16">
        <v>7.5376884422110504E-2</v>
      </c>
      <c r="I759" s="16">
        <v>6.7796610169491497E-2</v>
      </c>
      <c r="J759" s="16">
        <v>7.2463768115942004E-2</v>
      </c>
      <c r="K759" s="16"/>
      <c r="L759" s="16">
        <v>4.6296296296296301E-2</v>
      </c>
      <c r="M759" s="16">
        <v>4.1666666666666699E-2</v>
      </c>
      <c r="N759" s="16">
        <v>6.25E-2</v>
      </c>
      <c r="O759" s="16">
        <v>9.5238095238095205E-2</v>
      </c>
      <c r="P759" s="16">
        <v>7.2463768115942004E-2</v>
      </c>
      <c r="Q759" s="16"/>
      <c r="R759" s="16">
        <v>6.7415730337078594E-2</v>
      </c>
      <c r="S759" s="16">
        <v>6.5217391304347797E-2</v>
      </c>
      <c r="T759" s="16">
        <v>7.69230769230769E-2</v>
      </c>
      <c r="U759" s="16">
        <v>6.6666666666666693E-2</v>
      </c>
      <c r="V759" s="16"/>
      <c r="W759" s="16">
        <v>6.31970260223048E-2</v>
      </c>
      <c r="X759" s="16">
        <v>0.08</v>
      </c>
      <c r="Y759" s="16">
        <v>0.05</v>
      </c>
      <c r="Z759" s="16"/>
      <c r="AA759" s="16">
        <v>7.0707070707070704E-2</v>
      </c>
      <c r="AB759" s="16">
        <v>7.4766355140186896E-2</v>
      </c>
      <c r="AC759" s="16">
        <v>4.2857142857142899E-2</v>
      </c>
      <c r="AD759" s="16">
        <v>7.2463768115942004E-2</v>
      </c>
    </row>
    <row r="760" spans="2:30" x14ac:dyDescent="0.35">
      <c r="B760" t="s">
        <v>371</v>
      </c>
      <c r="C760" s="16">
        <v>0.683760683760684</v>
      </c>
      <c r="D760" s="16">
        <v>0.67865168539325804</v>
      </c>
      <c r="E760" s="16">
        <v>0.875</v>
      </c>
      <c r="F760" s="16"/>
      <c r="G760" s="16">
        <v>0.73913043478260898</v>
      </c>
      <c r="H760" s="16">
        <v>0.68844221105527603</v>
      </c>
      <c r="I760" s="16">
        <v>0.66101694915254205</v>
      </c>
      <c r="J760" s="16">
        <v>0.71014492753623204</v>
      </c>
      <c r="K760" s="16"/>
      <c r="L760" s="16">
        <v>0.71296296296296302</v>
      </c>
      <c r="M760" s="16">
        <v>0.70833333333333304</v>
      </c>
      <c r="N760" s="16">
        <v>0.6875</v>
      </c>
      <c r="O760" s="16">
        <v>0.71428571428571397</v>
      </c>
      <c r="P760" s="16">
        <v>0.623188405797101</v>
      </c>
      <c r="Q760" s="16"/>
      <c r="R760" s="16">
        <v>0.70786516853932602</v>
      </c>
      <c r="S760" s="16">
        <v>0.65217391304347805</v>
      </c>
      <c r="T760" s="16">
        <v>0.64423076923076905</v>
      </c>
      <c r="U760" s="16">
        <v>0.53333333333333299</v>
      </c>
      <c r="V760" s="16"/>
      <c r="W760" s="16">
        <v>0.67657992565055802</v>
      </c>
      <c r="X760" s="16">
        <v>0.72</v>
      </c>
      <c r="Y760" s="16">
        <v>0.6</v>
      </c>
      <c r="Z760" s="16"/>
      <c r="AA760" s="16">
        <v>0.66161616161616199</v>
      </c>
      <c r="AB760" s="16">
        <v>0.63551401869158897</v>
      </c>
      <c r="AC760" s="16">
        <v>0.77142857142857102</v>
      </c>
      <c r="AD760" s="16">
        <v>0.72463768115941996</v>
      </c>
    </row>
    <row r="761" spans="2:30" x14ac:dyDescent="0.35">
      <c r="B761" t="s">
        <v>372</v>
      </c>
      <c r="C761" s="16">
        <v>0.123931623931624</v>
      </c>
      <c r="D761" s="16">
        <v>0.12584269662921299</v>
      </c>
      <c r="E761" s="16">
        <v>0</v>
      </c>
      <c r="F761" s="16"/>
      <c r="G761" s="16">
        <v>0.13043478260869601</v>
      </c>
      <c r="H761" s="16">
        <v>0.130653266331658</v>
      </c>
      <c r="I761" s="16">
        <v>0.13559322033898299</v>
      </c>
      <c r="J761" s="16">
        <v>7.2463768115942004E-2</v>
      </c>
      <c r="K761" s="16"/>
      <c r="L761" s="16">
        <v>0.11111111111111099</v>
      </c>
      <c r="M761" s="16">
        <v>0.104166666666667</v>
      </c>
      <c r="N761" s="16">
        <v>0.125</v>
      </c>
      <c r="O761" s="16">
        <v>0.11111111111111099</v>
      </c>
      <c r="P761" s="16">
        <v>0.15217391304347799</v>
      </c>
      <c r="Q761" s="16"/>
      <c r="R761" s="16">
        <v>0.10486891385767801</v>
      </c>
      <c r="S761" s="16">
        <v>8.6956521739130405E-2</v>
      </c>
      <c r="T761" s="16">
        <v>0.16346153846153799</v>
      </c>
      <c r="U761" s="16">
        <v>0.233333333333333</v>
      </c>
      <c r="V761" s="16"/>
      <c r="W761" s="16">
        <v>0.130111524163569</v>
      </c>
      <c r="X761" s="16">
        <v>0.104</v>
      </c>
      <c r="Y761" s="16">
        <v>0.1</v>
      </c>
      <c r="Z761" s="16"/>
      <c r="AA761" s="16">
        <v>0.13131313131313099</v>
      </c>
      <c r="AB761" s="16">
        <v>0.11214953271028</v>
      </c>
      <c r="AC761" s="16">
        <v>0.128571428571429</v>
      </c>
      <c r="AD761" s="16">
        <v>0.13043478260869601</v>
      </c>
    </row>
    <row r="762" spans="2:30" x14ac:dyDescent="0.35">
      <c r="B762" t="s">
        <v>338</v>
      </c>
      <c r="C762" s="16">
        <v>0.55982905982905995</v>
      </c>
      <c r="D762" s="16">
        <v>0.55280898876404505</v>
      </c>
      <c r="E762" s="16">
        <v>0.875</v>
      </c>
      <c r="F762" s="16"/>
      <c r="G762" s="16">
        <v>0.60869565217391297</v>
      </c>
      <c r="H762" s="16">
        <v>0.55778894472361795</v>
      </c>
      <c r="I762" s="16">
        <v>0.52542372881355903</v>
      </c>
      <c r="J762" s="16">
        <v>0.63768115942029002</v>
      </c>
      <c r="K762" s="16"/>
      <c r="L762" s="16">
        <v>0.60185185185185197</v>
      </c>
      <c r="M762" s="16">
        <v>0.60416666666666696</v>
      </c>
      <c r="N762" s="16">
        <v>0.5625</v>
      </c>
      <c r="O762" s="16">
        <v>0.60317460317460303</v>
      </c>
      <c r="P762" s="16">
        <v>0.471014492753623</v>
      </c>
      <c r="Q762" s="16"/>
      <c r="R762" s="16">
        <v>0.60299625468164797</v>
      </c>
      <c r="S762" s="16">
        <v>0.565217391304348</v>
      </c>
      <c r="T762" s="16">
        <v>0.480769230769231</v>
      </c>
      <c r="U762" s="16">
        <v>0.3</v>
      </c>
      <c r="V762" s="16"/>
      <c r="W762" s="16">
        <v>0.54646840148698905</v>
      </c>
      <c r="X762" s="16">
        <v>0.61599999999999999</v>
      </c>
      <c r="Y762" s="16">
        <v>0.5</v>
      </c>
      <c r="Z762" s="16"/>
      <c r="AA762" s="16">
        <v>0.53030303030303005</v>
      </c>
      <c r="AB762" s="16">
        <v>0.52336448598130803</v>
      </c>
      <c r="AC762" s="16">
        <v>0.64285714285714302</v>
      </c>
      <c r="AD762" s="16">
        <v>0.59420289855072495</v>
      </c>
    </row>
    <row r="763" spans="2:30" x14ac:dyDescent="0.35">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c r="AD763" s="16"/>
    </row>
    <row r="764" spans="2:30" x14ac:dyDescent="0.35">
      <c r="B764" s="6" t="s">
        <v>436</v>
      </c>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c r="AD764" s="16"/>
    </row>
    <row r="765" spans="2:30" x14ac:dyDescent="0.35">
      <c r="B765" s="23" t="s">
        <v>212</v>
      </c>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row>
    <row r="766" spans="2:30" x14ac:dyDescent="0.35">
      <c r="B766" t="s">
        <v>426</v>
      </c>
      <c r="C766" s="16">
        <v>0.32492113564668801</v>
      </c>
      <c r="D766" s="16">
        <v>0.32459016393442602</v>
      </c>
      <c r="E766" s="16">
        <v>0.33333333333333298</v>
      </c>
      <c r="F766" s="16"/>
      <c r="G766" s="16">
        <v>0.37037037037037002</v>
      </c>
      <c r="H766" s="16">
        <v>0.33974358974358998</v>
      </c>
      <c r="I766" s="16">
        <v>0.30693069306930698</v>
      </c>
      <c r="J766" s="16">
        <v>0.27272727272727298</v>
      </c>
      <c r="K766" s="16"/>
      <c r="L766" s="16">
        <v>0.32258064516128998</v>
      </c>
      <c r="M766" s="16">
        <v>0.28749999999999998</v>
      </c>
      <c r="N766" s="16">
        <v>0.36538461538461497</v>
      </c>
      <c r="O766" s="16">
        <v>0.314285714285714</v>
      </c>
      <c r="P766" s="16">
        <v>0.44444444444444398</v>
      </c>
      <c r="Q766" s="16"/>
      <c r="R766" s="16">
        <v>0.31386861313868603</v>
      </c>
      <c r="S766" s="16">
        <v>0.30434782608695699</v>
      </c>
      <c r="T766" s="16">
        <v>0.33928571428571402</v>
      </c>
      <c r="U766" s="16">
        <v>0.37837837837837801</v>
      </c>
      <c r="V766" s="16"/>
      <c r="W766" s="16">
        <v>0.32524271844660202</v>
      </c>
      <c r="X766" s="16">
        <v>0.44262295081967201</v>
      </c>
      <c r="Y766" s="16">
        <v>0.17647058823529399</v>
      </c>
      <c r="Z766" s="16"/>
      <c r="AA766" s="16">
        <v>0.35416666666666702</v>
      </c>
      <c r="AB766" s="16">
        <v>0.390625</v>
      </c>
      <c r="AC766" s="16">
        <v>0.28571428571428598</v>
      </c>
      <c r="AD766" s="16">
        <v>0.19148936170212799</v>
      </c>
    </row>
    <row r="767" spans="2:30" x14ac:dyDescent="0.35">
      <c r="B767" t="s">
        <v>427</v>
      </c>
      <c r="C767" s="16">
        <v>0.31545741324921101</v>
      </c>
      <c r="D767" s="16">
        <v>0.31147540983606598</v>
      </c>
      <c r="E767" s="16">
        <v>1</v>
      </c>
      <c r="F767" s="16"/>
      <c r="G767" s="16">
        <v>0.37037037037037002</v>
      </c>
      <c r="H767" s="16">
        <v>0.31410256410256399</v>
      </c>
      <c r="I767" s="16">
        <v>0.32673267326732702</v>
      </c>
      <c r="J767" s="16">
        <v>0.24242424242424199</v>
      </c>
      <c r="K767" s="16"/>
      <c r="L767" s="16">
        <v>0.33870967741935498</v>
      </c>
      <c r="M767" s="16">
        <v>0.27500000000000002</v>
      </c>
      <c r="N767" s="16">
        <v>0.25</v>
      </c>
      <c r="O767" s="16">
        <v>0.30476190476190501</v>
      </c>
      <c r="P767" s="16">
        <v>0.66666666666666696</v>
      </c>
      <c r="Q767" s="16"/>
      <c r="R767" s="16">
        <v>0.29197080291970801</v>
      </c>
      <c r="S767" s="16">
        <v>0.34782608695652201</v>
      </c>
      <c r="T767" s="16">
        <v>0.33035714285714302</v>
      </c>
      <c r="U767" s="16">
        <v>0.35135135135135098</v>
      </c>
      <c r="V767" s="16"/>
      <c r="W767" s="16">
        <v>0.30582524271844702</v>
      </c>
      <c r="X767" s="16">
        <v>0.31147540983606598</v>
      </c>
      <c r="Y767" s="16">
        <v>0.29411764705882398</v>
      </c>
      <c r="Z767" s="16"/>
      <c r="AA767" s="16">
        <v>0.34027777777777801</v>
      </c>
      <c r="AB767" s="16">
        <v>0.234375</v>
      </c>
      <c r="AC767" s="16">
        <v>0.30952380952380998</v>
      </c>
      <c r="AD767" s="16">
        <v>0.29787234042553201</v>
      </c>
    </row>
    <row r="768" spans="2:30" x14ac:dyDescent="0.35">
      <c r="B768" t="s">
        <v>323</v>
      </c>
      <c r="C768" s="16">
        <v>0.31545741324921101</v>
      </c>
      <c r="D768" s="16">
        <v>0.31475409836065599</v>
      </c>
      <c r="E768" s="16">
        <v>0.66666666666666696</v>
      </c>
      <c r="F768" s="16"/>
      <c r="G768" s="16">
        <v>0.37037037037037002</v>
      </c>
      <c r="H768" s="16">
        <v>0.32692307692307698</v>
      </c>
      <c r="I768" s="16">
        <v>0.316831683168317</v>
      </c>
      <c r="J768" s="16">
        <v>0.21212121212121199</v>
      </c>
      <c r="K768" s="16"/>
      <c r="L768" s="16">
        <v>0.35483870967741898</v>
      </c>
      <c r="M768" s="16">
        <v>0.3</v>
      </c>
      <c r="N768" s="16">
        <v>0.36538461538461497</v>
      </c>
      <c r="O768" s="16">
        <v>0.28571428571428598</v>
      </c>
      <c r="P768" s="16">
        <v>0.27777777777777801</v>
      </c>
      <c r="Q768" s="16"/>
      <c r="R768" s="16">
        <v>0.321167883211679</v>
      </c>
      <c r="S768" s="16">
        <v>0.30434782608695699</v>
      </c>
      <c r="T768" s="16">
        <v>0.30357142857142899</v>
      </c>
      <c r="U768" s="16">
        <v>0.37837837837837801</v>
      </c>
      <c r="V768" s="16"/>
      <c r="W768" s="16">
        <v>0.31067961165048502</v>
      </c>
      <c r="X768" s="16">
        <v>0.34426229508196698</v>
      </c>
      <c r="Y768" s="16">
        <v>0.35294117647058798</v>
      </c>
      <c r="Z768" s="16"/>
      <c r="AA768" s="16">
        <v>0.3125</v>
      </c>
      <c r="AB768" s="16">
        <v>0.3125</v>
      </c>
      <c r="AC768" s="16">
        <v>0.33333333333333298</v>
      </c>
      <c r="AD768" s="16">
        <v>0.340425531914894</v>
      </c>
    </row>
    <row r="769" spans="2:30" x14ac:dyDescent="0.35">
      <c r="B769" t="s">
        <v>428</v>
      </c>
      <c r="C769" s="16">
        <v>0.31545741324921101</v>
      </c>
      <c r="D769" s="16">
        <v>0.31147540983606598</v>
      </c>
      <c r="E769" s="16">
        <v>0.66666666666666696</v>
      </c>
      <c r="F769" s="16"/>
      <c r="G769" s="16">
        <v>0.44444444444444398</v>
      </c>
      <c r="H769" s="16">
        <v>0.30769230769230799</v>
      </c>
      <c r="I769" s="16">
        <v>0.287128712871287</v>
      </c>
      <c r="J769" s="16">
        <v>0.33333333333333298</v>
      </c>
      <c r="K769" s="16"/>
      <c r="L769" s="16">
        <v>0.33870967741935498</v>
      </c>
      <c r="M769" s="16">
        <v>0.25</v>
      </c>
      <c r="N769" s="16">
        <v>0.38461538461538503</v>
      </c>
      <c r="O769" s="16">
        <v>0.266666666666667</v>
      </c>
      <c r="P769" s="16">
        <v>0.61111111111111105</v>
      </c>
      <c r="Q769" s="16"/>
      <c r="R769" s="16">
        <v>0.32846715328467202</v>
      </c>
      <c r="S769" s="16">
        <v>0.217391304347826</v>
      </c>
      <c r="T769" s="16">
        <v>0.30357142857142899</v>
      </c>
      <c r="U769" s="16">
        <v>0.35135135135135098</v>
      </c>
      <c r="V769" s="16"/>
      <c r="W769" s="16">
        <v>0.32038834951456302</v>
      </c>
      <c r="X769" s="16">
        <v>0.27868852459016402</v>
      </c>
      <c r="Y769" s="16">
        <v>0.41176470588235298</v>
      </c>
      <c r="Z769" s="16"/>
      <c r="AA769" s="16">
        <v>0.35416666666666702</v>
      </c>
      <c r="AB769" s="16">
        <v>0.3125</v>
      </c>
      <c r="AC769" s="16">
        <v>0.26190476190476197</v>
      </c>
      <c r="AD769" s="16">
        <v>0.29787234042553201</v>
      </c>
    </row>
    <row r="770" spans="2:30" x14ac:dyDescent="0.35">
      <c r="B770" t="s">
        <v>429</v>
      </c>
      <c r="C770" s="16">
        <v>0.31230283911671902</v>
      </c>
      <c r="D770" s="16">
        <v>0.31147540983606598</v>
      </c>
      <c r="E770" s="16">
        <v>0.66666666666666696</v>
      </c>
      <c r="F770" s="16"/>
      <c r="G770" s="16">
        <v>0.48148148148148101</v>
      </c>
      <c r="H770" s="16">
        <v>0.256410256410256</v>
      </c>
      <c r="I770" s="16">
        <v>0.35643564356435598</v>
      </c>
      <c r="J770" s="16">
        <v>0.30303030303030298</v>
      </c>
      <c r="K770" s="16"/>
      <c r="L770" s="16">
        <v>0.30645161290322598</v>
      </c>
      <c r="M770" s="16">
        <v>0.38750000000000001</v>
      </c>
      <c r="N770" s="16">
        <v>0.230769230769231</v>
      </c>
      <c r="O770" s="16">
        <v>0.266666666666667</v>
      </c>
      <c r="P770" s="16">
        <v>0.5</v>
      </c>
      <c r="Q770" s="16"/>
      <c r="R770" s="16">
        <v>0.321167883211679</v>
      </c>
      <c r="S770" s="16">
        <v>0.26086956521739102</v>
      </c>
      <c r="T770" s="16">
        <v>0.32142857142857101</v>
      </c>
      <c r="U770" s="16">
        <v>0.27027027027027001</v>
      </c>
      <c r="V770" s="16"/>
      <c r="W770" s="16">
        <v>0.30097087378640802</v>
      </c>
      <c r="X770" s="16">
        <v>0.37704918032786899</v>
      </c>
      <c r="Y770" s="16">
        <v>5.8823529411764698E-2</v>
      </c>
      <c r="Z770" s="16"/>
      <c r="AA770" s="16">
        <v>0.34722222222222199</v>
      </c>
      <c r="AB770" s="16">
        <v>0.296875</v>
      </c>
      <c r="AC770" s="16">
        <v>0.214285714285714</v>
      </c>
      <c r="AD770" s="16">
        <v>0.29787234042553201</v>
      </c>
    </row>
    <row r="771" spans="2:30" x14ac:dyDescent="0.35">
      <c r="B771" t="s">
        <v>322</v>
      </c>
      <c r="C771" s="16">
        <v>0.29968454258675098</v>
      </c>
      <c r="D771" s="16">
        <v>0.29836065573770498</v>
      </c>
      <c r="E771" s="16">
        <v>0.33333333333333298</v>
      </c>
      <c r="F771" s="16"/>
      <c r="G771" s="16">
        <v>0.33333333333333298</v>
      </c>
      <c r="H771" s="16">
        <v>0.27564102564102599</v>
      </c>
      <c r="I771" s="16">
        <v>0.287128712871287</v>
      </c>
      <c r="J771" s="16">
        <v>0.42424242424242398</v>
      </c>
      <c r="K771" s="16"/>
      <c r="L771" s="16">
        <v>0.241935483870968</v>
      </c>
      <c r="M771" s="16">
        <v>0.3125</v>
      </c>
      <c r="N771" s="16">
        <v>0.32692307692307698</v>
      </c>
      <c r="O771" s="16">
        <v>0.29523809523809502</v>
      </c>
      <c r="P771" s="16">
        <v>0.38888888888888901</v>
      </c>
      <c r="Q771" s="16"/>
      <c r="R771" s="16">
        <v>0.25547445255474499</v>
      </c>
      <c r="S771" s="16">
        <v>0.47826086956521702</v>
      </c>
      <c r="T771" s="16">
        <v>0.3125</v>
      </c>
      <c r="U771" s="16">
        <v>0.35135135135135098</v>
      </c>
      <c r="V771" s="16"/>
      <c r="W771" s="16">
        <v>0.30097087378640802</v>
      </c>
      <c r="X771" s="16">
        <v>0.29508196721311503</v>
      </c>
      <c r="Y771" s="16">
        <v>0.23529411764705899</v>
      </c>
      <c r="Z771" s="16"/>
      <c r="AA771" s="16">
        <v>0.32638888888888901</v>
      </c>
      <c r="AB771" s="16">
        <v>0.3125</v>
      </c>
      <c r="AC771" s="16">
        <v>0.214285714285714</v>
      </c>
      <c r="AD771" s="16">
        <v>0.27659574468085102</v>
      </c>
    </row>
    <row r="772" spans="2:30" x14ac:dyDescent="0.35">
      <c r="B772" t="s">
        <v>430</v>
      </c>
      <c r="C772" s="16">
        <v>0.29337539432176701</v>
      </c>
      <c r="D772" s="16">
        <v>0.288524590163934</v>
      </c>
      <c r="E772" s="16">
        <v>0.33333333333333298</v>
      </c>
      <c r="F772" s="16"/>
      <c r="G772" s="16">
        <v>0.25925925925925902</v>
      </c>
      <c r="H772" s="16">
        <v>0.28846153846153799</v>
      </c>
      <c r="I772" s="16">
        <v>0.27722772277227697</v>
      </c>
      <c r="J772" s="16">
        <v>0.39393939393939398</v>
      </c>
      <c r="K772" s="16"/>
      <c r="L772" s="16">
        <v>0.30645161290322598</v>
      </c>
      <c r="M772" s="16">
        <v>0.28749999999999998</v>
      </c>
      <c r="N772" s="16">
        <v>0.30769230769230799</v>
      </c>
      <c r="O772" s="16">
        <v>0.27619047619047599</v>
      </c>
      <c r="P772" s="16">
        <v>0.33333333333333298</v>
      </c>
      <c r="Q772" s="16"/>
      <c r="R772" s="16">
        <v>0.27737226277372301</v>
      </c>
      <c r="S772" s="16">
        <v>0.30434782608695699</v>
      </c>
      <c r="T772" s="16">
        <v>0.27678571428571402</v>
      </c>
      <c r="U772" s="16">
        <v>0.35135135135135098</v>
      </c>
      <c r="V772" s="16"/>
      <c r="W772" s="16">
        <v>0.31553398058252402</v>
      </c>
      <c r="X772" s="16">
        <v>0.29508196721311503</v>
      </c>
      <c r="Y772" s="16">
        <v>0.11764705882352899</v>
      </c>
      <c r="Z772" s="16"/>
      <c r="AA772" s="16">
        <v>0.28472222222222199</v>
      </c>
      <c r="AB772" s="16">
        <v>0.359375</v>
      </c>
      <c r="AC772" s="16">
        <v>0.19047619047618999</v>
      </c>
      <c r="AD772" s="16">
        <v>0.29787234042553201</v>
      </c>
    </row>
    <row r="773" spans="2:30" x14ac:dyDescent="0.35">
      <c r="B773" t="s">
        <v>431</v>
      </c>
      <c r="C773" s="16">
        <v>0.28706624605678199</v>
      </c>
      <c r="D773" s="16">
        <v>0.288524590163934</v>
      </c>
      <c r="E773" s="16">
        <v>0.66666666666666696</v>
      </c>
      <c r="F773" s="16"/>
      <c r="G773" s="16">
        <v>0.25925925925925902</v>
      </c>
      <c r="H773" s="16">
        <v>0.28846153846153799</v>
      </c>
      <c r="I773" s="16">
        <v>0.30693069306930698</v>
      </c>
      <c r="J773" s="16">
        <v>0.24242424242424199</v>
      </c>
      <c r="K773" s="16"/>
      <c r="L773" s="16">
        <v>0.27419354838709697</v>
      </c>
      <c r="M773" s="16">
        <v>0.28749999999999998</v>
      </c>
      <c r="N773" s="16">
        <v>0.21153846153846201</v>
      </c>
      <c r="O773" s="16">
        <v>0.33333333333333298</v>
      </c>
      <c r="P773" s="16">
        <v>0.27777777777777801</v>
      </c>
      <c r="Q773" s="16"/>
      <c r="R773" s="16">
        <v>0.226277372262774</v>
      </c>
      <c r="S773" s="16">
        <v>0.30434782608695699</v>
      </c>
      <c r="T773" s="16">
        <v>0.34821428571428598</v>
      </c>
      <c r="U773" s="16">
        <v>0.37837837837837801</v>
      </c>
      <c r="V773" s="16"/>
      <c r="W773" s="16">
        <v>0.28640776699029102</v>
      </c>
      <c r="X773" s="16">
        <v>0.34426229508196698</v>
      </c>
      <c r="Y773" s="16">
        <v>0.41176470588235298</v>
      </c>
      <c r="Z773" s="16"/>
      <c r="AA773" s="16">
        <v>0.32638888888888901</v>
      </c>
      <c r="AB773" s="16">
        <v>0.34375</v>
      </c>
      <c r="AC773" s="16">
        <v>0.16666666666666699</v>
      </c>
      <c r="AD773" s="16">
        <v>0.25531914893617003</v>
      </c>
    </row>
    <row r="774" spans="2:30" x14ac:dyDescent="0.35">
      <c r="B774" t="s">
        <v>432</v>
      </c>
      <c r="C774" s="16">
        <v>0.27760252365930599</v>
      </c>
      <c r="D774" s="16">
        <v>0.28196721311475398</v>
      </c>
      <c r="E774" s="16">
        <v>0.33333333333333298</v>
      </c>
      <c r="F774" s="16"/>
      <c r="G774" s="16">
        <v>0.25925925925925902</v>
      </c>
      <c r="H774" s="16">
        <v>0.30769230769230799</v>
      </c>
      <c r="I774" s="16">
        <v>0.24752475247524799</v>
      </c>
      <c r="J774" s="16">
        <v>0.24242424242424199</v>
      </c>
      <c r="K774" s="16"/>
      <c r="L774" s="16">
        <v>0.241935483870968</v>
      </c>
      <c r="M774" s="16">
        <v>0.3</v>
      </c>
      <c r="N774" s="16">
        <v>0.28846153846153799</v>
      </c>
      <c r="O774" s="16">
        <v>0.266666666666667</v>
      </c>
      <c r="P774" s="16">
        <v>0.33333333333333298</v>
      </c>
      <c r="Q774" s="16"/>
      <c r="R774" s="16">
        <v>0.25547445255474499</v>
      </c>
      <c r="S774" s="16">
        <v>0.30434782608695699</v>
      </c>
      <c r="T774" s="16">
        <v>0.28571428571428598</v>
      </c>
      <c r="U774" s="16">
        <v>0.35135135135135098</v>
      </c>
      <c r="V774" s="16"/>
      <c r="W774" s="16">
        <v>0.28155339805825202</v>
      </c>
      <c r="X774" s="16">
        <v>0.31147540983606598</v>
      </c>
      <c r="Y774" s="16">
        <v>0.29411764705882398</v>
      </c>
      <c r="Z774" s="16"/>
      <c r="AA774" s="16">
        <v>0.31944444444444398</v>
      </c>
      <c r="AB774" s="16">
        <v>0.265625</v>
      </c>
      <c r="AC774" s="16">
        <v>0.16666666666666699</v>
      </c>
      <c r="AD774" s="16">
        <v>0.27659574468085102</v>
      </c>
    </row>
    <row r="775" spans="2:30" x14ac:dyDescent="0.35">
      <c r="B775" t="s">
        <v>433</v>
      </c>
      <c r="C775" s="16">
        <v>0.27444794952681401</v>
      </c>
      <c r="D775" s="16">
        <v>0.27540983606557401</v>
      </c>
      <c r="E775" s="16">
        <v>0.33333333333333298</v>
      </c>
      <c r="F775" s="16"/>
      <c r="G775" s="16">
        <v>0.296296296296296</v>
      </c>
      <c r="H775" s="16">
        <v>0.27564102564102599</v>
      </c>
      <c r="I775" s="16">
        <v>0.287128712871287</v>
      </c>
      <c r="J775" s="16">
        <v>0.21212121212121199</v>
      </c>
      <c r="K775" s="16"/>
      <c r="L775" s="16">
        <v>0.33870967741935498</v>
      </c>
      <c r="M775" s="16">
        <v>0.28749999999999998</v>
      </c>
      <c r="N775" s="16">
        <v>0.28846153846153799</v>
      </c>
      <c r="O775" s="16">
        <v>0.2</v>
      </c>
      <c r="P775" s="16">
        <v>0.38888888888888901</v>
      </c>
      <c r="Q775" s="16"/>
      <c r="R775" s="16">
        <v>0.25547445255474499</v>
      </c>
      <c r="S775" s="16">
        <v>0.30434782608695699</v>
      </c>
      <c r="T775" s="16">
        <v>0.28571428571428598</v>
      </c>
      <c r="U775" s="16">
        <v>0.29729729729729698</v>
      </c>
      <c r="V775" s="16"/>
      <c r="W775" s="16">
        <v>0.28640776699029102</v>
      </c>
      <c r="X775" s="16">
        <v>0.22950819672131101</v>
      </c>
      <c r="Y775" s="16">
        <v>0.29411764705882398</v>
      </c>
      <c r="Z775" s="16"/>
      <c r="AA775" s="16">
        <v>0.27083333333333298</v>
      </c>
      <c r="AB775" s="16">
        <v>0.359375</v>
      </c>
      <c r="AC775" s="16">
        <v>0.214285714285714</v>
      </c>
      <c r="AD775" s="16">
        <v>0.23404255319148901</v>
      </c>
    </row>
    <row r="776" spans="2:30" x14ac:dyDescent="0.35">
      <c r="B776" t="s">
        <v>434</v>
      </c>
      <c r="C776" s="16">
        <v>0.214511041009464</v>
      </c>
      <c r="D776" s="16">
        <v>0.20983606557376999</v>
      </c>
      <c r="E776" s="16">
        <v>0.33333333333333298</v>
      </c>
      <c r="F776" s="16"/>
      <c r="G776" s="16">
        <v>0.22222222222222199</v>
      </c>
      <c r="H776" s="16">
        <v>0.230769230769231</v>
      </c>
      <c r="I776" s="16">
        <v>0.18811881188118801</v>
      </c>
      <c r="J776" s="16">
        <v>0.21212121212121199</v>
      </c>
      <c r="K776" s="16"/>
      <c r="L776" s="16">
        <v>0.225806451612903</v>
      </c>
      <c r="M776" s="16">
        <v>0.21249999999999999</v>
      </c>
      <c r="N776" s="16">
        <v>0.25</v>
      </c>
      <c r="O776" s="16">
        <v>0.19047619047618999</v>
      </c>
      <c r="P776" s="16">
        <v>0.22222222222222199</v>
      </c>
      <c r="Q776" s="16"/>
      <c r="R776" s="16">
        <v>0.18248175182481799</v>
      </c>
      <c r="S776" s="16">
        <v>0.26086956521739102</v>
      </c>
      <c r="T776" s="16">
        <v>0.223214285714286</v>
      </c>
      <c r="U776" s="16">
        <v>0.27027027027027001</v>
      </c>
      <c r="V776" s="16"/>
      <c r="W776" s="16">
        <v>0.218446601941748</v>
      </c>
      <c r="X776" s="16">
        <v>0.213114754098361</v>
      </c>
      <c r="Y776" s="16">
        <v>0.17647058823529399</v>
      </c>
      <c r="Z776" s="16"/>
      <c r="AA776" s="16">
        <v>0.22916666666666699</v>
      </c>
      <c r="AB776" s="16">
        <v>0.25</v>
      </c>
      <c r="AC776" s="16">
        <v>0.14285714285714299</v>
      </c>
      <c r="AD776" s="16">
        <v>0.170212765957447</v>
      </c>
    </row>
    <row r="777" spans="2:30" x14ac:dyDescent="0.35">
      <c r="B777" t="s">
        <v>64</v>
      </c>
      <c r="C777" s="16">
        <v>5.6782334384858003E-2</v>
      </c>
      <c r="D777" s="16">
        <v>5.2459016393442602E-2</v>
      </c>
      <c r="E777" s="16">
        <v>0</v>
      </c>
      <c r="F777" s="16"/>
      <c r="G777" s="16">
        <v>0.148148148148148</v>
      </c>
      <c r="H777" s="16">
        <v>5.1282051282051301E-2</v>
      </c>
      <c r="I777" s="16">
        <v>4.95049504950495E-2</v>
      </c>
      <c r="J777" s="16">
        <v>3.03030303030303E-2</v>
      </c>
      <c r="K777" s="16"/>
      <c r="L777" s="16">
        <v>3.2258064516128997E-2</v>
      </c>
      <c r="M777" s="16">
        <v>6.25E-2</v>
      </c>
      <c r="N777" s="16">
        <v>3.8461538461538498E-2</v>
      </c>
      <c r="O777" s="16">
        <v>5.7142857142857099E-2</v>
      </c>
      <c r="P777" s="16">
        <v>0.16666666666666699</v>
      </c>
      <c r="Q777" s="16"/>
      <c r="R777" s="16">
        <v>5.1094890510948898E-2</v>
      </c>
      <c r="S777" s="16">
        <v>0</v>
      </c>
      <c r="T777" s="16">
        <v>7.1428571428571397E-2</v>
      </c>
      <c r="U777" s="16">
        <v>8.1081081081081099E-2</v>
      </c>
      <c r="V777" s="16"/>
      <c r="W777" s="16">
        <v>5.3398058252427202E-2</v>
      </c>
      <c r="X777" s="16">
        <v>3.2786885245901599E-2</v>
      </c>
      <c r="Y777" s="16">
        <v>5.8823529411764698E-2</v>
      </c>
      <c r="Z777" s="16"/>
      <c r="AA777" s="16">
        <v>3.4722222222222203E-2</v>
      </c>
      <c r="AB777" s="16">
        <v>7.8125E-2</v>
      </c>
      <c r="AC777" s="16">
        <v>0.14285714285714299</v>
      </c>
      <c r="AD777" s="16">
        <v>2.1276595744680899E-2</v>
      </c>
    </row>
    <row r="778" spans="2:30" x14ac:dyDescent="0.35">
      <c r="B778" t="s">
        <v>435</v>
      </c>
      <c r="C778" s="16">
        <v>4.41640378548896E-2</v>
      </c>
      <c r="D778" s="16">
        <v>4.59016393442623E-2</v>
      </c>
      <c r="E778" s="16">
        <v>0</v>
      </c>
      <c r="F778" s="16"/>
      <c r="G778" s="16">
        <v>0</v>
      </c>
      <c r="H778" s="16">
        <v>5.7692307692307702E-2</v>
      </c>
      <c r="I778" s="16">
        <v>2.9702970297029702E-2</v>
      </c>
      <c r="J778" s="16">
        <v>6.0606060606060601E-2</v>
      </c>
      <c r="K778" s="16"/>
      <c r="L778" s="16">
        <v>1.6129032258064498E-2</v>
      </c>
      <c r="M778" s="16">
        <v>6.25E-2</v>
      </c>
      <c r="N778" s="16">
        <v>7.69230769230769E-2</v>
      </c>
      <c r="O778" s="16">
        <v>3.8095238095238099E-2</v>
      </c>
      <c r="P778" s="16">
        <v>0</v>
      </c>
      <c r="Q778" s="16"/>
      <c r="R778" s="16">
        <v>3.6496350364963501E-2</v>
      </c>
      <c r="S778" s="16">
        <v>0</v>
      </c>
      <c r="T778" s="16">
        <v>5.3571428571428603E-2</v>
      </c>
      <c r="U778" s="16">
        <v>8.1081081081081099E-2</v>
      </c>
      <c r="V778" s="16"/>
      <c r="W778" s="16">
        <v>4.3689320388349502E-2</v>
      </c>
      <c r="X778" s="16">
        <v>1.63934426229508E-2</v>
      </c>
      <c r="Y778" s="16">
        <v>0.11764705882352899</v>
      </c>
      <c r="Z778" s="16"/>
      <c r="AA778" s="16">
        <v>2.7777777777777801E-2</v>
      </c>
      <c r="AB778" s="16">
        <v>3.125E-2</v>
      </c>
      <c r="AC778" s="16">
        <v>4.7619047619047603E-2</v>
      </c>
      <c r="AD778" s="16">
        <v>0.10638297872340401</v>
      </c>
    </row>
    <row r="779" spans="2:30" x14ac:dyDescent="0.35">
      <c r="B779" t="s">
        <v>92</v>
      </c>
      <c r="C779" s="16">
        <v>9.4637223974763408E-3</v>
      </c>
      <c r="D779" s="16">
        <v>9.8360655737704892E-3</v>
      </c>
      <c r="E779" s="16">
        <v>0</v>
      </c>
      <c r="F779" s="16"/>
      <c r="G779" s="16">
        <v>0</v>
      </c>
      <c r="H779" s="16">
        <v>1.2820512820512799E-2</v>
      </c>
      <c r="I779" s="16">
        <v>0</v>
      </c>
      <c r="J779" s="16">
        <v>3.03030303030303E-2</v>
      </c>
      <c r="K779" s="16"/>
      <c r="L779" s="16">
        <v>3.2258064516128997E-2</v>
      </c>
      <c r="M779" s="16">
        <v>0</v>
      </c>
      <c r="N779" s="16">
        <v>0</v>
      </c>
      <c r="O779" s="16">
        <v>9.5238095238095195E-3</v>
      </c>
      <c r="P779" s="16">
        <v>0</v>
      </c>
      <c r="Q779" s="16"/>
      <c r="R779" s="16">
        <v>0</v>
      </c>
      <c r="S779" s="16">
        <v>0</v>
      </c>
      <c r="T779" s="16">
        <v>1.7857142857142901E-2</v>
      </c>
      <c r="U779" s="16">
        <v>2.7027027027027001E-2</v>
      </c>
      <c r="V779" s="16"/>
      <c r="W779" s="16">
        <v>9.7087378640776708E-3</v>
      </c>
      <c r="X779" s="16">
        <v>1.63934426229508E-2</v>
      </c>
      <c r="Y779" s="16">
        <v>0</v>
      </c>
      <c r="Z779" s="16"/>
      <c r="AA779" s="16">
        <v>1.38888888888889E-2</v>
      </c>
      <c r="AB779" s="16">
        <v>0</v>
      </c>
      <c r="AC779" s="16">
        <v>0</v>
      </c>
      <c r="AD779" s="16">
        <v>2.1276595744680899E-2</v>
      </c>
    </row>
    <row r="780" spans="2:30" x14ac:dyDescent="0.35">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c r="AD780" s="16"/>
    </row>
    <row r="781" spans="2:30" x14ac:dyDescent="0.35">
      <c r="B781" s="6" t="s">
        <v>437</v>
      </c>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row>
    <row r="782" spans="2:30" x14ac:dyDescent="0.35">
      <c r="B782" s="23" t="s">
        <v>207</v>
      </c>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row>
    <row r="783" spans="2:30" x14ac:dyDescent="0.35">
      <c r="B783" t="s">
        <v>323</v>
      </c>
      <c r="C783" s="16">
        <v>0.35911602209944798</v>
      </c>
      <c r="D783" s="16">
        <v>0.35955056179775302</v>
      </c>
      <c r="E783" s="16">
        <v>1</v>
      </c>
      <c r="F783" s="16"/>
      <c r="G783" s="16">
        <v>0.66666666666666696</v>
      </c>
      <c r="H783" s="16">
        <v>0.34328358208955201</v>
      </c>
      <c r="I783" s="16">
        <v>0.36486486486486502</v>
      </c>
      <c r="J783" s="16">
        <v>0.35135135135135098</v>
      </c>
      <c r="K783" s="16"/>
      <c r="L783" s="16">
        <v>0.4</v>
      </c>
      <c r="M783" s="16">
        <v>0.4</v>
      </c>
      <c r="N783" s="16">
        <v>0.375</v>
      </c>
      <c r="O783" s="16">
        <v>0.29166666666666702</v>
      </c>
      <c r="P783" s="16">
        <v>0.38</v>
      </c>
      <c r="Q783" s="16"/>
      <c r="R783" s="16">
        <v>0.34375</v>
      </c>
      <c r="S783" s="16">
        <v>0.38461538461538503</v>
      </c>
      <c r="T783" s="16">
        <v>0.41666666666666702</v>
      </c>
      <c r="U783" s="16">
        <v>0</v>
      </c>
      <c r="V783" s="16"/>
      <c r="W783" s="16">
        <v>0.34234234234234201</v>
      </c>
      <c r="X783" s="16">
        <v>0.35135135135135098</v>
      </c>
      <c r="Y783" s="16">
        <v>0.33333333333333298</v>
      </c>
      <c r="Z783" s="16"/>
      <c r="AA783" s="16">
        <v>0.34426229508196698</v>
      </c>
      <c r="AB783" s="16">
        <v>0.36</v>
      </c>
      <c r="AC783" s="16">
        <v>0.32142857142857101</v>
      </c>
      <c r="AD783" s="16">
        <v>0.39393939393939398</v>
      </c>
    </row>
    <row r="784" spans="2:30" x14ac:dyDescent="0.35">
      <c r="B784" t="s">
        <v>429</v>
      </c>
      <c r="C784" s="16">
        <v>0.27624309392265201</v>
      </c>
      <c r="D784" s="16">
        <v>0.275280898876405</v>
      </c>
      <c r="E784" s="16">
        <v>0</v>
      </c>
      <c r="F784" s="16"/>
      <c r="G784" s="16">
        <v>0.33333333333333298</v>
      </c>
      <c r="H784" s="16">
        <v>0.28358208955223901</v>
      </c>
      <c r="I784" s="16">
        <v>0.25675675675675702</v>
      </c>
      <c r="J784" s="16">
        <v>0.29729729729729698</v>
      </c>
      <c r="K784" s="16"/>
      <c r="L784" s="16">
        <v>0.35</v>
      </c>
      <c r="M784" s="16">
        <v>0</v>
      </c>
      <c r="N784" s="16">
        <v>0</v>
      </c>
      <c r="O784" s="16">
        <v>0.29166666666666702</v>
      </c>
      <c r="P784" s="16">
        <v>0.28999999999999998</v>
      </c>
      <c r="Q784" s="16"/>
      <c r="R784" s="16">
        <v>0.2578125</v>
      </c>
      <c r="S784" s="16">
        <v>0.230769230769231</v>
      </c>
      <c r="T784" s="16">
        <v>0.29166666666666702</v>
      </c>
      <c r="U784" s="16">
        <v>0.4</v>
      </c>
      <c r="V784" s="16"/>
      <c r="W784" s="16">
        <v>0.24324324324324301</v>
      </c>
      <c r="X784" s="16">
        <v>0.35135135135135098</v>
      </c>
      <c r="Y784" s="16">
        <v>0.5</v>
      </c>
      <c r="Z784" s="16"/>
      <c r="AA784" s="16">
        <v>0.31147540983606598</v>
      </c>
      <c r="AB784" s="16">
        <v>0.34</v>
      </c>
      <c r="AC784" s="16">
        <v>0.14285714285714299</v>
      </c>
      <c r="AD784" s="16">
        <v>0.24242424242424199</v>
      </c>
    </row>
    <row r="785" spans="2:30" x14ac:dyDescent="0.35">
      <c r="B785" t="s">
        <v>428</v>
      </c>
      <c r="C785" s="16">
        <v>0.26519337016574601</v>
      </c>
      <c r="D785" s="16">
        <v>0.26404494382022498</v>
      </c>
      <c r="E785" s="16">
        <v>0</v>
      </c>
      <c r="F785" s="16"/>
      <c r="G785" s="16">
        <v>0.33333333333333298</v>
      </c>
      <c r="H785" s="16">
        <v>0.19402985074626899</v>
      </c>
      <c r="I785" s="16">
        <v>0.31081081081081102</v>
      </c>
      <c r="J785" s="16">
        <v>0.29729729729729698</v>
      </c>
      <c r="K785" s="16"/>
      <c r="L785" s="16">
        <v>0.3</v>
      </c>
      <c r="M785" s="16">
        <v>0.4</v>
      </c>
      <c r="N785" s="16">
        <v>0</v>
      </c>
      <c r="O785" s="16">
        <v>0.29166666666666702</v>
      </c>
      <c r="P785" s="16">
        <v>0.26</v>
      </c>
      <c r="Q785" s="16"/>
      <c r="R785" s="16">
        <v>0.2578125</v>
      </c>
      <c r="S785" s="16">
        <v>0.15384615384615399</v>
      </c>
      <c r="T785" s="16">
        <v>0.33333333333333298</v>
      </c>
      <c r="U785" s="16">
        <v>0.2</v>
      </c>
      <c r="V785" s="16"/>
      <c r="W785" s="16">
        <v>0.23423423423423401</v>
      </c>
      <c r="X785" s="16">
        <v>0.35135135135135098</v>
      </c>
      <c r="Y785" s="16">
        <v>0.16666666666666699</v>
      </c>
      <c r="Z785" s="16"/>
      <c r="AA785" s="16">
        <v>0.32786885245901598</v>
      </c>
      <c r="AB785" s="16">
        <v>0.26</v>
      </c>
      <c r="AC785" s="16">
        <v>0.214285714285714</v>
      </c>
      <c r="AD785" s="16">
        <v>0.24242424242424199</v>
      </c>
    </row>
    <row r="786" spans="2:30" x14ac:dyDescent="0.35">
      <c r="B786" t="s">
        <v>426</v>
      </c>
      <c r="C786" s="16">
        <v>0.24861878453038699</v>
      </c>
      <c r="D786" s="16">
        <v>0.25280898876404501</v>
      </c>
      <c r="E786" s="16">
        <v>0</v>
      </c>
      <c r="F786" s="16"/>
      <c r="G786" s="16">
        <v>0</v>
      </c>
      <c r="H786" s="16">
        <v>0.25373134328358199</v>
      </c>
      <c r="I786" s="16">
        <v>0.25675675675675702</v>
      </c>
      <c r="J786" s="16">
        <v>0.24324324324324301</v>
      </c>
      <c r="K786" s="16"/>
      <c r="L786" s="16">
        <v>0.2</v>
      </c>
      <c r="M786" s="16">
        <v>0</v>
      </c>
      <c r="N786" s="16">
        <v>0.25</v>
      </c>
      <c r="O786" s="16">
        <v>0.25</v>
      </c>
      <c r="P786" s="16">
        <v>0.27</v>
      </c>
      <c r="Q786" s="16"/>
      <c r="R786" s="16">
        <v>0.2421875</v>
      </c>
      <c r="S786" s="16">
        <v>0.46153846153846201</v>
      </c>
      <c r="T786" s="16">
        <v>0.16666666666666699</v>
      </c>
      <c r="U786" s="16">
        <v>0</v>
      </c>
      <c r="V786" s="16"/>
      <c r="W786" s="16">
        <v>0.23423423423423401</v>
      </c>
      <c r="X786" s="16">
        <v>0.24324324324324301</v>
      </c>
      <c r="Y786" s="16">
        <v>0.5</v>
      </c>
      <c r="Z786" s="16"/>
      <c r="AA786" s="16">
        <v>0.24590163934426201</v>
      </c>
      <c r="AB786" s="16">
        <v>0.28000000000000003</v>
      </c>
      <c r="AC786" s="16">
        <v>0.25</v>
      </c>
      <c r="AD786" s="16">
        <v>0.24242424242424199</v>
      </c>
    </row>
    <row r="787" spans="2:30" x14ac:dyDescent="0.35">
      <c r="B787" t="s">
        <v>431</v>
      </c>
      <c r="C787" s="16">
        <v>0.243093922651934</v>
      </c>
      <c r="D787" s="16">
        <v>0.24719101123595499</v>
      </c>
      <c r="E787" s="16">
        <v>0</v>
      </c>
      <c r="F787" s="16"/>
      <c r="G787" s="16">
        <v>0.33333333333333298</v>
      </c>
      <c r="H787" s="16">
        <v>0.28358208955223901</v>
      </c>
      <c r="I787" s="16">
        <v>0.21621621621621601</v>
      </c>
      <c r="J787" s="16">
        <v>0.21621621621621601</v>
      </c>
      <c r="K787" s="16"/>
      <c r="L787" s="16">
        <v>0.25</v>
      </c>
      <c r="M787" s="16">
        <v>0.2</v>
      </c>
      <c r="N787" s="16">
        <v>0.125</v>
      </c>
      <c r="O787" s="16">
        <v>0.29166666666666702</v>
      </c>
      <c r="P787" s="16">
        <v>0.23</v>
      </c>
      <c r="Q787" s="16"/>
      <c r="R787" s="16">
        <v>0.21875</v>
      </c>
      <c r="S787" s="16">
        <v>0.15384615384615399</v>
      </c>
      <c r="T787" s="16">
        <v>0.375</v>
      </c>
      <c r="U787" s="16">
        <v>0.4</v>
      </c>
      <c r="V787" s="16"/>
      <c r="W787" s="16">
        <v>0.20720720720720701</v>
      </c>
      <c r="X787" s="16">
        <v>0.40540540540540498</v>
      </c>
      <c r="Y787" s="16">
        <v>0.33333333333333298</v>
      </c>
      <c r="Z787" s="16"/>
      <c r="AA787" s="16">
        <v>0.22950819672131101</v>
      </c>
      <c r="AB787" s="16">
        <v>0.34</v>
      </c>
      <c r="AC787" s="16">
        <v>0.14285714285714299</v>
      </c>
      <c r="AD787" s="16">
        <v>0.21212121212121199</v>
      </c>
    </row>
    <row r="788" spans="2:30" x14ac:dyDescent="0.35">
      <c r="B788" t="s">
        <v>432</v>
      </c>
      <c r="C788" s="16">
        <v>0.237569060773481</v>
      </c>
      <c r="D788" s="16">
        <v>0.24157303370786501</v>
      </c>
      <c r="E788" s="16">
        <v>0</v>
      </c>
      <c r="F788" s="16"/>
      <c r="G788" s="16">
        <v>1</v>
      </c>
      <c r="H788" s="16">
        <v>0.238805970149254</v>
      </c>
      <c r="I788" s="16">
        <v>0.18918918918918901</v>
      </c>
      <c r="J788" s="16">
        <v>0.27027027027027001</v>
      </c>
      <c r="K788" s="16"/>
      <c r="L788" s="16">
        <v>0.4</v>
      </c>
      <c r="M788" s="16">
        <v>0.4</v>
      </c>
      <c r="N788" s="16">
        <v>0</v>
      </c>
      <c r="O788" s="16">
        <v>0.125</v>
      </c>
      <c r="P788" s="16">
        <v>0.27</v>
      </c>
      <c r="Q788" s="16"/>
      <c r="R788" s="16">
        <v>0.2265625</v>
      </c>
      <c r="S788" s="16">
        <v>0.15384615384615399</v>
      </c>
      <c r="T788" s="16">
        <v>0.29166666666666702</v>
      </c>
      <c r="U788" s="16">
        <v>0.4</v>
      </c>
      <c r="V788" s="16"/>
      <c r="W788" s="16">
        <v>0.24324324324324301</v>
      </c>
      <c r="X788" s="16">
        <v>0.29729729729729698</v>
      </c>
      <c r="Y788" s="16">
        <v>0.16666666666666699</v>
      </c>
      <c r="Z788" s="16"/>
      <c r="AA788" s="16">
        <v>0.26229508196721302</v>
      </c>
      <c r="AB788" s="16">
        <v>0.24</v>
      </c>
      <c r="AC788" s="16">
        <v>0.17857142857142899</v>
      </c>
      <c r="AD788" s="16">
        <v>0.27272727272727298</v>
      </c>
    </row>
    <row r="789" spans="2:30" x14ac:dyDescent="0.35">
      <c r="B789" t="s">
        <v>427</v>
      </c>
      <c r="C789" s="16">
        <v>0.237569060773481</v>
      </c>
      <c r="D789" s="16">
        <v>0.24157303370786501</v>
      </c>
      <c r="E789" s="16">
        <v>0</v>
      </c>
      <c r="F789" s="16"/>
      <c r="G789" s="16">
        <v>1</v>
      </c>
      <c r="H789" s="16">
        <v>0.26865671641791</v>
      </c>
      <c r="I789" s="16">
        <v>0.20270270270270299</v>
      </c>
      <c r="J789" s="16">
        <v>0.18918918918918901</v>
      </c>
      <c r="K789" s="16"/>
      <c r="L789" s="16">
        <v>0.3</v>
      </c>
      <c r="M789" s="16">
        <v>0.4</v>
      </c>
      <c r="N789" s="16">
        <v>0.125</v>
      </c>
      <c r="O789" s="16">
        <v>0.27083333333333298</v>
      </c>
      <c r="P789" s="16">
        <v>0.21</v>
      </c>
      <c r="Q789" s="16"/>
      <c r="R789" s="16">
        <v>0.2109375</v>
      </c>
      <c r="S789" s="16">
        <v>0.15384615384615399</v>
      </c>
      <c r="T789" s="16">
        <v>0.29166666666666702</v>
      </c>
      <c r="U789" s="16">
        <v>0.6</v>
      </c>
      <c r="V789" s="16"/>
      <c r="W789" s="16">
        <v>0.24324324324324301</v>
      </c>
      <c r="X789" s="16">
        <v>0.29729729729729698</v>
      </c>
      <c r="Y789" s="16">
        <v>0.16666666666666699</v>
      </c>
      <c r="Z789" s="16"/>
      <c r="AA789" s="16">
        <v>0.19672131147541</v>
      </c>
      <c r="AB789" s="16">
        <v>0.26</v>
      </c>
      <c r="AC789" s="16">
        <v>0.214285714285714</v>
      </c>
      <c r="AD789" s="16">
        <v>0.30303030303030298</v>
      </c>
    </row>
    <row r="790" spans="2:30" x14ac:dyDescent="0.35">
      <c r="B790" t="s">
        <v>430</v>
      </c>
      <c r="C790" s="16">
        <v>0.232044198895028</v>
      </c>
      <c r="D790" s="16">
        <v>0.235955056179775</v>
      </c>
      <c r="E790" s="16">
        <v>0</v>
      </c>
      <c r="F790" s="16"/>
      <c r="G790" s="16">
        <v>0.33333333333333298</v>
      </c>
      <c r="H790" s="16">
        <v>0.25373134328358199</v>
      </c>
      <c r="I790" s="16">
        <v>0.21621621621621601</v>
      </c>
      <c r="J790" s="16">
        <v>0.21621621621621601</v>
      </c>
      <c r="K790" s="16"/>
      <c r="L790" s="16">
        <v>0.35</v>
      </c>
      <c r="M790" s="16">
        <v>0</v>
      </c>
      <c r="N790" s="16">
        <v>0.125</v>
      </c>
      <c r="O790" s="16">
        <v>0.125</v>
      </c>
      <c r="P790" s="16">
        <v>0.28000000000000003</v>
      </c>
      <c r="Q790" s="16"/>
      <c r="R790" s="16">
        <v>0.203125</v>
      </c>
      <c r="S790" s="16">
        <v>0.230769230769231</v>
      </c>
      <c r="T790" s="16">
        <v>0.25</v>
      </c>
      <c r="U790" s="16">
        <v>0.2</v>
      </c>
      <c r="V790" s="16"/>
      <c r="W790" s="16">
        <v>0.24324324324324301</v>
      </c>
      <c r="X790" s="16">
        <v>0.24324324324324301</v>
      </c>
      <c r="Y790" s="16">
        <v>0</v>
      </c>
      <c r="Z790" s="16"/>
      <c r="AA790" s="16">
        <v>0.19672131147541</v>
      </c>
      <c r="AB790" s="16">
        <v>0.32</v>
      </c>
      <c r="AC790" s="16">
        <v>0.214285714285714</v>
      </c>
      <c r="AD790" s="16">
        <v>0.12121212121212099</v>
      </c>
    </row>
    <row r="791" spans="2:30" x14ac:dyDescent="0.35">
      <c r="B791" t="s">
        <v>322</v>
      </c>
      <c r="C791" s="16">
        <v>0.21546961325966901</v>
      </c>
      <c r="D791" s="16">
        <v>0.21910112359550599</v>
      </c>
      <c r="E791" s="16">
        <v>0</v>
      </c>
      <c r="F791" s="16"/>
      <c r="G791" s="16">
        <v>0.33333333333333298</v>
      </c>
      <c r="H791" s="16">
        <v>0.17910447761194001</v>
      </c>
      <c r="I791" s="16">
        <v>0.24324324324324301</v>
      </c>
      <c r="J791" s="16">
        <v>0.21621621621621601</v>
      </c>
      <c r="K791" s="16"/>
      <c r="L791" s="16">
        <v>0.15</v>
      </c>
      <c r="M791" s="16">
        <v>0.2</v>
      </c>
      <c r="N791" s="16">
        <v>0</v>
      </c>
      <c r="O791" s="16">
        <v>0.20833333333333301</v>
      </c>
      <c r="P791" s="16">
        <v>0.25</v>
      </c>
      <c r="Q791" s="16"/>
      <c r="R791" s="16">
        <v>0.1875</v>
      </c>
      <c r="S791" s="16">
        <v>0.15384615384615399</v>
      </c>
      <c r="T791" s="16">
        <v>0.33333333333333298</v>
      </c>
      <c r="U791" s="16">
        <v>0.2</v>
      </c>
      <c r="V791" s="16"/>
      <c r="W791" s="16">
        <v>0.18918918918918901</v>
      </c>
      <c r="X791" s="16">
        <v>0.27027027027027001</v>
      </c>
      <c r="Y791" s="16">
        <v>0.5</v>
      </c>
      <c r="Z791" s="16"/>
      <c r="AA791" s="16">
        <v>0.213114754098361</v>
      </c>
      <c r="AB791" s="16">
        <v>0.34</v>
      </c>
      <c r="AC791" s="16">
        <v>0.14285714285714299</v>
      </c>
      <c r="AD791" s="16">
        <v>0.12121212121212099</v>
      </c>
    </row>
    <row r="792" spans="2:30" x14ac:dyDescent="0.35">
      <c r="B792" t="s">
        <v>433</v>
      </c>
      <c r="C792" s="16">
        <v>0.198895027624309</v>
      </c>
      <c r="D792" s="16">
        <v>0.202247191011236</v>
      </c>
      <c r="E792" s="16">
        <v>0</v>
      </c>
      <c r="F792" s="16"/>
      <c r="G792" s="16">
        <v>0.33333333333333298</v>
      </c>
      <c r="H792" s="16">
        <v>0.17910447761194001</v>
      </c>
      <c r="I792" s="16">
        <v>0.21621621621621601</v>
      </c>
      <c r="J792" s="16">
        <v>0.18918918918918901</v>
      </c>
      <c r="K792" s="16"/>
      <c r="L792" s="16">
        <v>0.15</v>
      </c>
      <c r="M792" s="16">
        <v>0</v>
      </c>
      <c r="N792" s="16">
        <v>0</v>
      </c>
      <c r="O792" s="16">
        <v>0.22916666666666699</v>
      </c>
      <c r="P792" s="16">
        <v>0.22</v>
      </c>
      <c r="Q792" s="16"/>
      <c r="R792" s="16">
        <v>0.171875</v>
      </c>
      <c r="S792" s="16">
        <v>0.230769230769231</v>
      </c>
      <c r="T792" s="16">
        <v>0.16666666666666699</v>
      </c>
      <c r="U792" s="16">
        <v>0.4</v>
      </c>
      <c r="V792" s="16"/>
      <c r="W792" s="16">
        <v>0.153153153153153</v>
      </c>
      <c r="X792" s="16">
        <v>0.24324324324324301</v>
      </c>
      <c r="Y792" s="16">
        <v>0.5</v>
      </c>
      <c r="Z792" s="16"/>
      <c r="AA792" s="16">
        <v>0.24590163934426201</v>
      </c>
      <c r="AB792" s="16">
        <v>0.26</v>
      </c>
      <c r="AC792" s="16">
        <v>7.1428571428571397E-2</v>
      </c>
      <c r="AD792" s="16">
        <v>0.18181818181818199</v>
      </c>
    </row>
    <row r="793" spans="2:30" x14ac:dyDescent="0.35">
      <c r="B793" t="s">
        <v>434</v>
      </c>
      <c r="C793" s="16">
        <v>0.149171270718232</v>
      </c>
      <c r="D793" s="16">
        <v>0.151685393258427</v>
      </c>
      <c r="E793" s="16">
        <v>0</v>
      </c>
      <c r="F793" s="16"/>
      <c r="G793" s="16">
        <v>0</v>
      </c>
      <c r="H793" s="16">
        <v>0.119402985074627</v>
      </c>
      <c r="I793" s="16">
        <v>0.17567567567567599</v>
      </c>
      <c r="J793" s="16">
        <v>0.162162162162162</v>
      </c>
      <c r="K793" s="16"/>
      <c r="L793" s="16">
        <v>0.05</v>
      </c>
      <c r="M793" s="16">
        <v>0.2</v>
      </c>
      <c r="N793" s="16">
        <v>0.125</v>
      </c>
      <c r="O793" s="16">
        <v>6.25E-2</v>
      </c>
      <c r="P793" s="16">
        <v>0.21</v>
      </c>
      <c r="Q793" s="16"/>
      <c r="R793" s="16">
        <v>0.140625</v>
      </c>
      <c r="S793" s="16">
        <v>0.15384615384615399</v>
      </c>
      <c r="T793" s="16">
        <v>0.125</v>
      </c>
      <c r="U793" s="16">
        <v>0</v>
      </c>
      <c r="V793" s="16"/>
      <c r="W793" s="16">
        <v>0.153153153153153</v>
      </c>
      <c r="X793" s="16">
        <v>0.162162162162162</v>
      </c>
      <c r="Y793" s="16">
        <v>0.16666666666666699</v>
      </c>
      <c r="Z793" s="16"/>
      <c r="AA793" s="16">
        <v>0.14754098360655701</v>
      </c>
      <c r="AB793" s="16">
        <v>0.18</v>
      </c>
      <c r="AC793" s="16">
        <v>7.1428571428571397E-2</v>
      </c>
      <c r="AD793" s="16">
        <v>0.15151515151515199</v>
      </c>
    </row>
    <row r="794" spans="2:30" x14ac:dyDescent="0.35">
      <c r="B794" t="s">
        <v>64</v>
      </c>
      <c r="C794" s="16">
        <v>8.8397790055248601E-2</v>
      </c>
      <c r="D794" s="16">
        <v>8.4269662921348298E-2</v>
      </c>
      <c r="E794" s="16">
        <v>0</v>
      </c>
      <c r="F794" s="16"/>
      <c r="G794" s="16">
        <v>0</v>
      </c>
      <c r="H794" s="16">
        <v>7.4626865671641798E-2</v>
      </c>
      <c r="I794" s="16">
        <v>0.121621621621622</v>
      </c>
      <c r="J794" s="16">
        <v>5.4054054054054099E-2</v>
      </c>
      <c r="K794" s="16"/>
      <c r="L794" s="16">
        <v>0.05</v>
      </c>
      <c r="M794" s="16">
        <v>0</v>
      </c>
      <c r="N794" s="16">
        <v>0</v>
      </c>
      <c r="O794" s="16">
        <v>8.3333333333333301E-2</v>
      </c>
      <c r="P794" s="16">
        <v>0.11</v>
      </c>
      <c r="Q794" s="16"/>
      <c r="R794" s="16">
        <v>5.46875E-2</v>
      </c>
      <c r="S794" s="16">
        <v>0.15384615384615399</v>
      </c>
      <c r="T794" s="16">
        <v>0.16666666666666699</v>
      </c>
      <c r="U794" s="16">
        <v>0.4</v>
      </c>
      <c r="V794" s="16"/>
      <c r="W794" s="16">
        <v>9.00900900900901E-2</v>
      </c>
      <c r="X794" s="16">
        <v>8.1081081081081099E-2</v>
      </c>
      <c r="Y794" s="16">
        <v>0</v>
      </c>
      <c r="Z794" s="16"/>
      <c r="AA794" s="16">
        <v>6.5573770491803296E-2</v>
      </c>
      <c r="AB794" s="16">
        <v>0.06</v>
      </c>
      <c r="AC794" s="16">
        <v>7.1428571428571397E-2</v>
      </c>
      <c r="AD794" s="16">
        <v>0.12121212121212099</v>
      </c>
    </row>
    <row r="795" spans="2:30" x14ac:dyDescent="0.35">
      <c r="B795" t="s">
        <v>435</v>
      </c>
      <c r="C795" s="16">
        <v>6.6298342541436503E-2</v>
      </c>
      <c r="D795" s="16">
        <v>6.7415730337078594E-2</v>
      </c>
      <c r="E795" s="16">
        <v>0</v>
      </c>
      <c r="F795" s="16"/>
      <c r="G795" s="16">
        <v>0</v>
      </c>
      <c r="H795" s="16">
        <v>5.9701492537313397E-2</v>
      </c>
      <c r="I795" s="16">
        <v>6.7567567567567599E-2</v>
      </c>
      <c r="J795" s="16">
        <v>8.1081081081081099E-2</v>
      </c>
      <c r="K795" s="16"/>
      <c r="L795" s="16">
        <v>0.05</v>
      </c>
      <c r="M795" s="16">
        <v>0.2</v>
      </c>
      <c r="N795" s="16">
        <v>0.125</v>
      </c>
      <c r="O795" s="16">
        <v>4.1666666666666699E-2</v>
      </c>
      <c r="P795" s="16">
        <v>7.0000000000000007E-2</v>
      </c>
      <c r="Q795" s="16"/>
      <c r="R795" s="16">
        <v>7.03125E-2</v>
      </c>
      <c r="S795" s="16">
        <v>7.69230769230769E-2</v>
      </c>
      <c r="T795" s="16">
        <v>4.1666666666666699E-2</v>
      </c>
      <c r="U795" s="16">
        <v>0</v>
      </c>
      <c r="V795" s="16"/>
      <c r="W795" s="16">
        <v>9.00900900900901E-2</v>
      </c>
      <c r="X795" s="16">
        <v>2.7027027027027001E-2</v>
      </c>
      <c r="Y795" s="16">
        <v>0</v>
      </c>
      <c r="Z795" s="16"/>
      <c r="AA795" s="16">
        <v>4.91803278688525E-2</v>
      </c>
      <c r="AB795" s="16">
        <v>0.08</v>
      </c>
      <c r="AC795" s="16">
        <v>7.1428571428571397E-2</v>
      </c>
      <c r="AD795" s="16">
        <v>9.0909090909090898E-2</v>
      </c>
    </row>
    <row r="796" spans="2:30" x14ac:dyDescent="0.35">
      <c r="B796" t="s">
        <v>92</v>
      </c>
      <c r="C796" s="16">
        <v>2.7624309392265199E-2</v>
      </c>
      <c r="D796" s="16">
        <v>2.8089887640449399E-2</v>
      </c>
      <c r="E796" s="16">
        <v>0</v>
      </c>
      <c r="F796" s="16"/>
      <c r="G796" s="16">
        <v>0</v>
      </c>
      <c r="H796" s="16">
        <v>0</v>
      </c>
      <c r="I796" s="16">
        <v>6.7567567567567599E-2</v>
      </c>
      <c r="J796" s="16">
        <v>0</v>
      </c>
      <c r="K796" s="16"/>
      <c r="L796" s="16">
        <v>0.05</v>
      </c>
      <c r="M796" s="16">
        <v>0</v>
      </c>
      <c r="N796" s="16">
        <v>0</v>
      </c>
      <c r="O796" s="16">
        <v>2.0833333333333301E-2</v>
      </c>
      <c r="P796" s="16">
        <v>0.03</v>
      </c>
      <c r="Q796" s="16"/>
      <c r="R796" s="16">
        <v>3.125E-2</v>
      </c>
      <c r="S796" s="16">
        <v>7.69230769230769E-2</v>
      </c>
      <c r="T796" s="16">
        <v>0</v>
      </c>
      <c r="U796" s="16">
        <v>0</v>
      </c>
      <c r="V796" s="16"/>
      <c r="W796" s="16">
        <v>2.7027027027027001E-2</v>
      </c>
      <c r="X796" s="16">
        <v>5.4054054054054099E-2</v>
      </c>
      <c r="Y796" s="16">
        <v>0</v>
      </c>
      <c r="Z796" s="16"/>
      <c r="AA796" s="16">
        <v>4.91803278688525E-2</v>
      </c>
      <c r="AB796" s="16">
        <v>0.04</v>
      </c>
      <c r="AC796" s="16">
        <v>0</v>
      </c>
      <c r="AD796" s="16">
        <v>0</v>
      </c>
    </row>
    <row r="797" spans="2:30" x14ac:dyDescent="0.35">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row>
    <row r="798" spans="2:30" x14ac:dyDescent="0.35">
      <c r="B798" s="6" t="s">
        <v>438</v>
      </c>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row>
    <row r="799" spans="2:30" x14ac:dyDescent="0.35">
      <c r="B799" s="23" t="s">
        <v>439</v>
      </c>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row>
    <row r="800" spans="2:30" x14ac:dyDescent="0.35">
      <c r="B800" t="s">
        <v>430</v>
      </c>
      <c r="C800" s="16">
        <v>0.30769230769230799</v>
      </c>
      <c r="D800" s="16">
        <v>0.30112359550561801</v>
      </c>
      <c r="E800" s="16">
        <v>0.25</v>
      </c>
      <c r="F800" s="16"/>
      <c r="G800" s="16">
        <v>0.34782608695652201</v>
      </c>
      <c r="H800" s="16">
        <v>0.28643216080402001</v>
      </c>
      <c r="I800" s="16">
        <v>0.29943502824858798</v>
      </c>
      <c r="J800" s="16">
        <v>0.376811594202899</v>
      </c>
      <c r="K800" s="16"/>
      <c r="L800" s="16">
        <v>0.31481481481481499</v>
      </c>
      <c r="M800" s="16">
        <v>0.27083333333333298</v>
      </c>
      <c r="N800" s="16">
        <v>0.104166666666667</v>
      </c>
      <c r="O800" s="16">
        <v>0.341269841269841</v>
      </c>
      <c r="P800" s="16">
        <v>0.35507246376811602</v>
      </c>
      <c r="Q800" s="16"/>
      <c r="R800" s="16">
        <v>0.29588014981273397</v>
      </c>
      <c r="S800" s="16">
        <v>0.47826086956521702</v>
      </c>
      <c r="T800" s="16">
        <v>0.30769230769230799</v>
      </c>
      <c r="U800" s="16">
        <v>0.266666666666667</v>
      </c>
      <c r="V800" s="16"/>
      <c r="W800" s="16">
        <v>0.24907063197026</v>
      </c>
      <c r="X800" s="16">
        <v>0.41599999999999998</v>
      </c>
      <c r="Y800" s="16">
        <v>0.35</v>
      </c>
      <c r="Z800" s="16"/>
      <c r="AA800" s="16">
        <v>0.30303030303030298</v>
      </c>
      <c r="AB800" s="16">
        <v>0.33644859813084099</v>
      </c>
      <c r="AC800" s="16">
        <v>0.35714285714285698</v>
      </c>
      <c r="AD800" s="16">
        <v>0.24637681159420299</v>
      </c>
    </row>
    <row r="801" spans="2:30" x14ac:dyDescent="0.35">
      <c r="B801" t="s">
        <v>323</v>
      </c>
      <c r="C801" s="16">
        <v>0.29487179487179499</v>
      </c>
      <c r="D801" s="16">
        <v>0.28764044943820199</v>
      </c>
      <c r="E801" s="16">
        <v>0.375</v>
      </c>
      <c r="F801" s="16"/>
      <c r="G801" s="16">
        <v>0.173913043478261</v>
      </c>
      <c r="H801" s="16">
        <v>0.30653266331658302</v>
      </c>
      <c r="I801" s="16">
        <v>0.31638418079095998</v>
      </c>
      <c r="J801" s="16">
        <v>0.24637681159420299</v>
      </c>
      <c r="K801" s="16"/>
      <c r="L801" s="16">
        <v>0.31481481481481499</v>
      </c>
      <c r="M801" s="16">
        <v>0.39583333333333298</v>
      </c>
      <c r="N801" s="16">
        <v>0.20833333333333301</v>
      </c>
      <c r="O801" s="16">
        <v>0.23015873015873001</v>
      </c>
      <c r="P801" s="16">
        <v>0.33333333333333298</v>
      </c>
      <c r="Q801" s="16"/>
      <c r="R801" s="16">
        <v>0.265917602996255</v>
      </c>
      <c r="S801" s="16">
        <v>0.434782608695652</v>
      </c>
      <c r="T801" s="16">
        <v>0.27884615384615402</v>
      </c>
      <c r="U801" s="16">
        <v>0.36666666666666697</v>
      </c>
      <c r="V801" s="16"/>
      <c r="W801" s="16">
        <v>0.27509293680297398</v>
      </c>
      <c r="X801" s="16">
        <v>0.32800000000000001</v>
      </c>
      <c r="Y801" s="16">
        <v>0.25</v>
      </c>
      <c r="Z801" s="16"/>
      <c r="AA801" s="16">
        <v>0.28787878787878801</v>
      </c>
      <c r="AB801" s="16">
        <v>0.33644859813084099</v>
      </c>
      <c r="AC801" s="16">
        <v>0.314285714285714</v>
      </c>
      <c r="AD801" s="16">
        <v>0.27536231884057999</v>
      </c>
    </row>
    <row r="802" spans="2:30" x14ac:dyDescent="0.35">
      <c r="B802" t="s">
        <v>427</v>
      </c>
      <c r="C802" s="16">
        <v>0.28632478632478597</v>
      </c>
      <c r="D802" s="16">
        <v>0.27865168539325802</v>
      </c>
      <c r="E802" s="16">
        <v>0.375</v>
      </c>
      <c r="F802" s="16"/>
      <c r="G802" s="16">
        <v>0.30434782608695699</v>
      </c>
      <c r="H802" s="16">
        <v>0.29145728643216101</v>
      </c>
      <c r="I802" s="16">
        <v>0.27118644067796599</v>
      </c>
      <c r="J802" s="16">
        <v>0.30434782608695699</v>
      </c>
      <c r="K802" s="16"/>
      <c r="L802" s="16">
        <v>0.30555555555555602</v>
      </c>
      <c r="M802" s="16">
        <v>0.3125</v>
      </c>
      <c r="N802" s="16">
        <v>0.27083333333333298</v>
      </c>
      <c r="O802" s="16">
        <v>0.25396825396825401</v>
      </c>
      <c r="P802" s="16">
        <v>0.29710144927536197</v>
      </c>
      <c r="Q802" s="16"/>
      <c r="R802" s="16">
        <v>0.25842696629213502</v>
      </c>
      <c r="S802" s="16">
        <v>0.36956521739130399</v>
      </c>
      <c r="T802" s="16">
        <v>0.29807692307692302</v>
      </c>
      <c r="U802" s="16">
        <v>0.43333333333333302</v>
      </c>
      <c r="V802" s="16"/>
      <c r="W802" s="16">
        <v>0.308550185873606</v>
      </c>
      <c r="X802" s="16">
        <v>0.28799999999999998</v>
      </c>
      <c r="Y802" s="16">
        <v>0.35</v>
      </c>
      <c r="Z802" s="16"/>
      <c r="AA802" s="16">
        <v>0.29797979797979801</v>
      </c>
      <c r="AB802" s="16">
        <v>0.25233644859813098</v>
      </c>
      <c r="AC802" s="16">
        <v>0.3</v>
      </c>
      <c r="AD802" s="16">
        <v>0.31884057971014501</v>
      </c>
    </row>
    <row r="803" spans="2:30" x14ac:dyDescent="0.35">
      <c r="B803" t="s">
        <v>429</v>
      </c>
      <c r="C803" s="16">
        <v>0.269230769230769</v>
      </c>
      <c r="D803" s="16">
        <v>0.25617977528089902</v>
      </c>
      <c r="E803" s="16">
        <v>0.375</v>
      </c>
      <c r="F803" s="16"/>
      <c r="G803" s="16">
        <v>0.30434782608695699</v>
      </c>
      <c r="H803" s="16">
        <v>0.26130653266331699</v>
      </c>
      <c r="I803" s="16">
        <v>0.28248587570621497</v>
      </c>
      <c r="J803" s="16">
        <v>0.24637681159420299</v>
      </c>
      <c r="K803" s="16"/>
      <c r="L803" s="16">
        <v>0.25925925925925902</v>
      </c>
      <c r="M803" s="16">
        <v>0.27083333333333298</v>
      </c>
      <c r="N803" s="16">
        <v>0.25</v>
      </c>
      <c r="O803" s="16">
        <v>0.26190476190476197</v>
      </c>
      <c r="P803" s="16">
        <v>0.28985507246376802</v>
      </c>
      <c r="Q803" s="16"/>
      <c r="R803" s="16">
        <v>0.26217228464419501</v>
      </c>
      <c r="S803" s="16">
        <v>0.34782608695652201</v>
      </c>
      <c r="T803" s="16">
        <v>0.240384615384615</v>
      </c>
      <c r="U803" s="16">
        <v>0.3</v>
      </c>
      <c r="V803" s="16"/>
      <c r="W803" s="16">
        <v>0.226765799256506</v>
      </c>
      <c r="X803" s="16">
        <v>0.376</v>
      </c>
      <c r="Y803" s="16">
        <v>0.35</v>
      </c>
      <c r="Z803" s="16"/>
      <c r="AA803" s="16">
        <v>0.27272727272727298</v>
      </c>
      <c r="AB803" s="16">
        <v>0.28037383177570102</v>
      </c>
      <c r="AC803" s="16">
        <v>0.28571428571428598</v>
      </c>
      <c r="AD803" s="16">
        <v>0.202898550724638</v>
      </c>
    </row>
    <row r="804" spans="2:30" x14ac:dyDescent="0.35">
      <c r="B804" t="s">
        <v>432</v>
      </c>
      <c r="C804" s="16">
        <v>0.26709401709401698</v>
      </c>
      <c r="D804" s="16">
        <v>0.26292134831460701</v>
      </c>
      <c r="E804" s="16">
        <v>0.375</v>
      </c>
      <c r="F804" s="16"/>
      <c r="G804" s="16">
        <v>0.26086956521739102</v>
      </c>
      <c r="H804" s="16">
        <v>0.25628140703517599</v>
      </c>
      <c r="I804" s="16">
        <v>0.25988700564971801</v>
      </c>
      <c r="J804" s="16">
        <v>0.31884057971014501</v>
      </c>
      <c r="K804" s="16"/>
      <c r="L804" s="16">
        <v>0.22222222222222199</v>
      </c>
      <c r="M804" s="16">
        <v>0.3125</v>
      </c>
      <c r="N804" s="16">
        <v>0.20833333333333301</v>
      </c>
      <c r="O804" s="16">
        <v>0.24603174603174599</v>
      </c>
      <c r="P804" s="16">
        <v>0.32608695652173902</v>
      </c>
      <c r="Q804" s="16"/>
      <c r="R804" s="16">
        <v>0.22846441947565499</v>
      </c>
      <c r="S804" s="16">
        <v>0.434782608695652</v>
      </c>
      <c r="T804" s="16">
        <v>0.25961538461538503</v>
      </c>
      <c r="U804" s="16">
        <v>0.33333333333333298</v>
      </c>
      <c r="V804" s="16"/>
      <c r="W804" s="16">
        <v>0.23048327137546501</v>
      </c>
      <c r="X804" s="16">
        <v>0.376</v>
      </c>
      <c r="Y804" s="16">
        <v>0.4</v>
      </c>
      <c r="Z804" s="16"/>
      <c r="AA804" s="16">
        <v>0.26262626262626299</v>
      </c>
      <c r="AB804" s="16">
        <v>0.33644859813084099</v>
      </c>
      <c r="AC804" s="16">
        <v>0.27142857142857102</v>
      </c>
      <c r="AD804" s="16">
        <v>0.188405797101449</v>
      </c>
    </row>
    <row r="805" spans="2:30" x14ac:dyDescent="0.35">
      <c r="B805" t="s">
        <v>322</v>
      </c>
      <c r="C805" s="16">
        <v>0.26495726495726502</v>
      </c>
      <c r="D805" s="16">
        <v>0.25617977528089902</v>
      </c>
      <c r="E805" s="16">
        <v>0.125</v>
      </c>
      <c r="F805" s="16"/>
      <c r="G805" s="16">
        <v>0.13043478260869601</v>
      </c>
      <c r="H805" s="16">
        <v>0.25125628140703499</v>
      </c>
      <c r="I805" s="16">
        <v>0.27683615819209001</v>
      </c>
      <c r="J805" s="16">
        <v>0.31884057971014501</v>
      </c>
      <c r="K805" s="16"/>
      <c r="L805" s="16">
        <v>0.30555555555555602</v>
      </c>
      <c r="M805" s="16">
        <v>0.22916666666666699</v>
      </c>
      <c r="N805" s="16">
        <v>0.14583333333333301</v>
      </c>
      <c r="O805" s="16">
        <v>0.238095238095238</v>
      </c>
      <c r="P805" s="16">
        <v>0.311594202898551</v>
      </c>
      <c r="Q805" s="16"/>
      <c r="R805" s="16">
        <v>0.24719101123595499</v>
      </c>
      <c r="S805" s="16">
        <v>0.36956521739130399</v>
      </c>
      <c r="T805" s="16">
        <v>0.269230769230769</v>
      </c>
      <c r="U805" s="16">
        <v>0.33333333333333298</v>
      </c>
      <c r="V805" s="16"/>
      <c r="W805" s="16">
        <v>0.24163568773234201</v>
      </c>
      <c r="X805" s="16">
        <v>0.35199999999999998</v>
      </c>
      <c r="Y805" s="16">
        <v>0.3</v>
      </c>
      <c r="Z805" s="16"/>
      <c r="AA805" s="16">
        <v>0.28282828282828298</v>
      </c>
      <c r="AB805" s="16">
        <v>0.25233644859813098</v>
      </c>
      <c r="AC805" s="16">
        <v>0.28571428571428598</v>
      </c>
      <c r="AD805" s="16">
        <v>0.26086956521739102</v>
      </c>
    </row>
    <row r="806" spans="2:30" x14ac:dyDescent="0.35">
      <c r="B806" t="s">
        <v>426</v>
      </c>
      <c r="C806" s="16">
        <v>0.26495726495726502</v>
      </c>
      <c r="D806" s="16">
        <v>0.25393258426966298</v>
      </c>
      <c r="E806" s="16">
        <v>0.25</v>
      </c>
      <c r="F806" s="16"/>
      <c r="G806" s="16">
        <v>8.6956521739130405E-2</v>
      </c>
      <c r="H806" s="16">
        <v>0.23618090452261301</v>
      </c>
      <c r="I806" s="16">
        <v>0.305084745762712</v>
      </c>
      <c r="J806" s="16">
        <v>0.30434782608695699</v>
      </c>
      <c r="K806" s="16"/>
      <c r="L806" s="16">
        <v>0.25</v>
      </c>
      <c r="M806" s="16">
        <v>0.39583333333333298</v>
      </c>
      <c r="N806" s="16">
        <v>0.16666666666666699</v>
      </c>
      <c r="O806" s="16">
        <v>0.24603174603174599</v>
      </c>
      <c r="P806" s="16">
        <v>0.282608695652174</v>
      </c>
      <c r="Q806" s="16"/>
      <c r="R806" s="16">
        <v>0.25842696629213502</v>
      </c>
      <c r="S806" s="16">
        <v>0.32608695652173902</v>
      </c>
      <c r="T806" s="16">
        <v>0.230769230769231</v>
      </c>
      <c r="U806" s="16">
        <v>0.33333333333333298</v>
      </c>
      <c r="V806" s="16"/>
      <c r="W806" s="16">
        <v>0.263940520446097</v>
      </c>
      <c r="X806" s="16">
        <v>0.32</v>
      </c>
      <c r="Y806" s="16">
        <v>0.3</v>
      </c>
      <c r="Z806" s="16"/>
      <c r="AA806" s="16">
        <v>0.26262626262626299</v>
      </c>
      <c r="AB806" s="16">
        <v>0.29906542056074797</v>
      </c>
      <c r="AC806" s="16">
        <v>0.314285714285714</v>
      </c>
      <c r="AD806" s="16">
        <v>0.231884057971014</v>
      </c>
    </row>
    <row r="807" spans="2:30" x14ac:dyDescent="0.35">
      <c r="B807" t="s">
        <v>428</v>
      </c>
      <c r="C807" s="16">
        <v>0.25</v>
      </c>
      <c r="D807" s="16">
        <v>0.24044943820224701</v>
      </c>
      <c r="E807" s="16">
        <v>0.25</v>
      </c>
      <c r="F807" s="16"/>
      <c r="G807" s="16">
        <v>0.173913043478261</v>
      </c>
      <c r="H807" s="16">
        <v>0.24120603015075401</v>
      </c>
      <c r="I807" s="16">
        <v>0.242937853107345</v>
      </c>
      <c r="J807" s="16">
        <v>0.31884057971014501</v>
      </c>
      <c r="K807" s="16"/>
      <c r="L807" s="16">
        <v>0.27777777777777801</v>
      </c>
      <c r="M807" s="16">
        <v>0.25</v>
      </c>
      <c r="N807" s="16">
        <v>0.22916666666666699</v>
      </c>
      <c r="O807" s="16">
        <v>0.206349206349206</v>
      </c>
      <c r="P807" s="16">
        <v>0.27536231884057999</v>
      </c>
      <c r="Q807" s="16"/>
      <c r="R807" s="16">
        <v>0.22846441947565499</v>
      </c>
      <c r="S807" s="16">
        <v>0.282608695652174</v>
      </c>
      <c r="T807" s="16">
        <v>0.240384615384615</v>
      </c>
      <c r="U807" s="16">
        <v>0.43333333333333302</v>
      </c>
      <c r="V807" s="16"/>
      <c r="W807" s="16">
        <v>0.226765799256506</v>
      </c>
      <c r="X807" s="16">
        <v>0.27200000000000002</v>
      </c>
      <c r="Y807" s="16">
        <v>0.45</v>
      </c>
      <c r="Z807" s="16"/>
      <c r="AA807" s="16">
        <v>0.25757575757575801</v>
      </c>
      <c r="AB807" s="16">
        <v>0.29906542056074797</v>
      </c>
      <c r="AC807" s="16">
        <v>0.2</v>
      </c>
      <c r="AD807" s="16">
        <v>0.231884057971014</v>
      </c>
    </row>
    <row r="808" spans="2:30" x14ac:dyDescent="0.35">
      <c r="B808" t="s">
        <v>431</v>
      </c>
      <c r="C808" s="16">
        <v>0.23504273504273501</v>
      </c>
      <c r="D808" s="16">
        <v>0.22696629213483099</v>
      </c>
      <c r="E808" s="16">
        <v>0.375</v>
      </c>
      <c r="F808" s="16"/>
      <c r="G808" s="16">
        <v>8.6956521739130405E-2</v>
      </c>
      <c r="H808" s="16">
        <v>0.25125628140703499</v>
      </c>
      <c r="I808" s="16">
        <v>0.225988700564972</v>
      </c>
      <c r="J808" s="16">
        <v>0.26086956521739102</v>
      </c>
      <c r="K808" s="16"/>
      <c r="L808" s="16">
        <v>0.157407407407407</v>
      </c>
      <c r="M808" s="16">
        <v>0.3125</v>
      </c>
      <c r="N808" s="16">
        <v>0.14583333333333301</v>
      </c>
      <c r="O808" s="16">
        <v>0.26984126984126999</v>
      </c>
      <c r="P808" s="16">
        <v>0.26811594202898598</v>
      </c>
      <c r="Q808" s="16"/>
      <c r="R808" s="16">
        <v>0.20599250936329599</v>
      </c>
      <c r="S808" s="16">
        <v>0.32608695652173902</v>
      </c>
      <c r="T808" s="16">
        <v>0.27884615384615402</v>
      </c>
      <c r="U808" s="16">
        <v>0.266666666666667</v>
      </c>
      <c r="V808" s="16"/>
      <c r="W808" s="16">
        <v>0.19330855018587401</v>
      </c>
      <c r="X808" s="16">
        <v>0.36</v>
      </c>
      <c r="Y808" s="16">
        <v>0.3</v>
      </c>
      <c r="Z808" s="16"/>
      <c r="AA808" s="16">
        <v>0.23232323232323199</v>
      </c>
      <c r="AB808" s="16">
        <v>0.289719626168224</v>
      </c>
      <c r="AC808" s="16">
        <v>0.214285714285714</v>
      </c>
      <c r="AD808" s="16">
        <v>0.217391304347826</v>
      </c>
    </row>
    <row r="809" spans="2:30" x14ac:dyDescent="0.35">
      <c r="B809" t="s">
        <v>433</v>
      </c>
      <c r="C809" s="16">
        <v>0.22222222222222199</v>
      </c>
      <c r="D809" s="16">
        <v>0.215730337078652</v>
      </c>
      <c r="E809" s="16">
        <v>0.125</v>
      </c>
      <c r="F809" s="16"/>
      <c r="G809" s="16">
        <v>0.217391304347826</v>
      </c>
      <c r="H809" s="16">
        <v>0.24120603015075401</v>
      </c>
      <c r="I809" s="16">
        <v>0.22033898305084701</v>
      </c>
      <c r="J809" s="16">
        <v>0.173913043478261</v>
      </c>
      <c r="K809" s="16"/>
      <c r="L809" s="16">
        <v>0.203703703703704</v>
      </c>
      <c r="M809" s="16">
        <v>0.27083333333333298</v>
      </c>
      <c r="N809" s="16">
        <v>0.125</v>
      </c>
      <c r="O809" s="16">
        <v>0.23015873015873001</v>
      </c>
      <c r="P809" s="16">
        <v>0.24637681159420299</v>
      </c>
      <c r="Q809" s="16"/>
      <c r="R809" s="16">
        <v>0.194756554307116</v>
      </c>
      <c r="S809" s="16">
        <v>0.32608695652173902</v>
      </c>
      <c r="T809" s="16">
        <v>0.20192307692307701</v>
      </c>
      <c r="U809" s="16">
        <v>0.4</v>
      </c>
      <c r="V809" s="16"/>
      <c r="W809" s="16">
        <v>0.215613382899628</v>
      </c>
      <c r="X809" s="16">
        <v>0.26400000000000001</v>
      </c>
      <c r="Y809" s="16">
        <v>0.25</v>
      </c>
      <c r="Z809" s="16"/>
      <c r="AA809" s="16">
        <v>0.22222222222222199</v>
      </c>
      <c r="AB809" s="16">
        <v>0.25233644859813098</v>
      </c>
      <c r="AC809" s="16">
        <v>0.25714285714285701</v>
      </c>
      <c r="AD809" s="16">
        <v>0.173913043478261</v>
      </c>
    </row>
    <row r="810" spans="2:30" x14ac:dyDescent="0.35">
      <c r="B810" t="s">
        <v>434</v>
      </c>
      <c r="C810" s="16">
        <v>0.17521367521367501</v>
      </c>
      <c r="D810" s="16">
        <v>0.16629213483146099</v>
      </c>
      <c r="E810" s="16">
        <v>0.375</v>
      </c>
      <c r="F810" s="16"/>
      <c r="G810" s="16">
        <v>0.173913043478261</v>
      </c>
      <c r="H810" s="16">
        <v>0.175879396984925</v>
      </c>
      <c r="I810" s="16">
        <v>0.17514124293785299</v>
      </c>
      <c r="J810" s="16">
        <v>0.173913043478261</v>
      </c>
      <c r="K810" s="16"/>
      <c r="L810" s="16">
        <v>0.157407407407407</v>
      </c>
      <c r="M810" s="16">
        <v>0.27083333333333298</v>
      </c>
      <c r="N810" s="16">
        <v>0.104166666666667</v>
      </c>
      <c r="O810" s="16">
        <v>0.182539682539683</v>
      </c>
      <c r="P810" s="16">
        <v>0.173913043478261</v>
      </c>
      <c r="Q810" s="16"/>
      <c r="R810" s="16">
        <v>0.14606741573033699</v>
      </c>
      <c r="S810" s="16">
        <v>0.282608695652174</v>
      </c>
      <c r="T810" s="16">
        <v>0.18269230769230799</v>
      </c>
      <c r="U810" s="16">
        <v>0.3</v>
      </c>
      <c r="V810" s="16"/>
      <c r="W810" s="16">
        <v>0.14498141263940501</v>
      </c>
      <c r="X810" s="16">
        <v>0.23200000000000001</v>
      </c>
      <c r="Y810" s="16">
        <v>0.35</v>
      </c>
      <c r="Z810" s="16"/>
      <c r="AA810" s="16">
        <v>0.18181818181818199</v>
      </c>
      <c r="AB810" s="16">
        <v>0.168224299065421</v>
      </c>
      <c r="AC810" s="16">
        <v>0.2</v>
      </c>
      <c r="AD810" s="16">
        <v>0.15942028985507201</v>
      </c>
    </row>
    <row r="811" spans="2:30" x14ac:dyDescent="0.35">
      <c r="B811" t="s">
        <v>64</v>
      </c>
      <c r="C811" s="16">
        <v>9.1880341880341901E-2</v>
      </c>
      <c r="D811" s="16">
        <v>9.2134831460674194E-2</v>
      </c>
      <c r="E811" s="16">
        <v>0.125</v>
      </c>
      <c r="F811" s="16"/>
      <c r="G811" s="16">
        <v>8.6956521739130405E-2</v>
      </c>
      <c r="H811" s="16">
        <v>8.5427135678391997E-2</v>
      </c>
      <c r="I811" s="16">
        <v>0.101694915254237</v>
      </c>
      <c r="J811" s="16">
        <v>8.6956521739130405E-2</v>
      </c>
      <c r="K811" s="16"/>
      <c r="L811" s="16">
        <v>9.2592592592592601E-2</v>
      </c>
      <c r="M811" s="16">
        <v>2.0833333333333301E-2</v>
      </c>
      <c r="N811" s="16">
        <v>0.104166666666667</v>
      </c>
      <c r="O811" s="16">
        <v>0.103174603174603</v>
      </c>
      <c r="P811" s="16">
        <v>0.101449275362319</v>
      </c>
      <c r="Q811" s="16"/>
      <c r="R811" s="16">
        <v>9.3632958801498106E-2</v>
      </c>
      <c r="S811" s="16">
        <v>0.13043478260869601</v>
      </c>
      <c r="T811" s="16">
        <v>8.6538461538461495E-2</v>
      </c>
      <c r="U811" s="16">
        <v>0.1</v>
      </c>
      <c r="V811" s="16"/>
      <c r="W811" s="16">
        <v>7.4349442379182201E-2</v>
      </c>
      <c r="X811" s="16">
        <v>0.104</v>
      </c>
      <c r="Y811" s="16">
        <v>0.25</v>
      </c>
      <c r="Z811" s="16"/>
      <c r="AA811" s="16">
        <v>0.12121212121212099</v>
      </c>
      <c r="AB811" s="16">
        <v>8.4112149532710304E-2</v>
      </c>
      <c r="AC811" s="16">
        <v>8.5714285714285701E-2</v>
      </c>
      <c r="AD811" s="16">
        <v>2.8985507246376802E-2</v>
      </c>
    </row>
    <row r="812" spans="2:30" x14ac:dyDescent="0.35">
      <c r="B812" t="s">
        <v>435</v>
      </c>
      <c r="C812" s="16">
        <v>8.7606837606837601E-2</v>
      </c>
      <c r="D812" s="16">
        <v>9.2134831460674194E-2</v>
      </c>
      <c r="E812" s="16">
        <v>0</v>
      </c>
      <c r="F812" s="16"/>
      <c r="G812" s="16">
        <v>4.3478260869565202E-2</v>
      </c>
      <c r="H812" s="16">
        <v>0.10552763819095499</v>
      </c>
      <c r="I812" s="16">
        <v>7.3446327683615795E-2</v>
      </c>
      <c r="J812" s="16">
        <v>8.6956521739130405E-2</v>
      </c>
      <c r="K812" s="16"/>
      <c r="L812" s="16">
        <v>8.3333333333333301E-2</v>
      </c>
      <c r="M812" s="16">
        <v>2.0833333333333301E-2</v>
      </c>
      <c r="N812" s="16">
        <v>0.14583333333333301</v>
      </c>
      <c r="O812" s="16">
        <v>4.7619047619047603E-2</v>
      </c>
      <c r="P812" s="16">
        <v>0.13043478260869601</v>
      </c>
      <c r="Q812" s="16"/>
      <c r="R812" s="16">
        <v>6.3670411985018702E-2</v>
      </c>
      <c r="S812" s="16">
        <v>0.108695652173913</v>
      </c>
      <c r="T812" s="16">
        <v>0.125</v>
      </c>
      <c r="U812" s="16">
        <v>0.133333333333333</v>
      </c>
      <c r="V812" s="16"/>
      <c r="W812" s="16">
        <v>0.107806691449814</v>
      </c>
      <c r="X812" s="16">
        <v>5.6000000000000001E-2</v>
      </c>
      <c r="Y812" s="16">
        <v>0.1</v>
      </c>
      <c r="Z812" s="16"/>
      <c r="AA812" s="16">
        <v>8.5858585858585898E-2</v>
      </c>
      <c r="AB812" s="16">
        <v>0.10280373831775701</v>
      </c>
      <c r="AC812" s="16">
        <v>8.5714285714285701E-2</v>
      </c>
      <c r="AD812" s="16">
        <v>5.7971014492753603E-2</v>
      </c>
    </row>
    <row r="813" spans="2:30" x14ac:dyDescent="0.35">
      <c r="B813" t="s">
        <v>92</v>
      </c>
      <c r="C813" s="16">
        <v>6.41025641025641E-3</v>
      </c>
      <c r="D813" s="16">
        <v>6.7415730337078697E-3</v>
      </c>
      <c r="E813" s="16">
        <v>0</v>
      </c>
      <c r="F813" s="16"/>
      <c r="G813" s="16">
        <v>0</v>
      </c>
      <c r="H813" s="16">
        <v>5.0251256281407001E-3</v>
      </c>
      <c r="I813" s="16">
        <v>1.12994350282486E-2</v>
      </c>
      <c r="J813" s="16">
        <v>0</v>
      </c>
      <c r="K813" s="16"/>
      <c r="L813" s="16">
        <v>0</v>
      </c>
      <c r="M813" s="16">
        <v>0</v>
      </c>
      <c r="N813" s="16">
        <v>2.0833333333333301E-2</v>
      </c>
      <c r="O813" s="16">
        <v>7.9365079365079395E-3</v>
      </c>
      <c r="P813" s="16">
        <v>7.2463768115942004E-3</v>
      </c>
      <c r="Q813" s="16"/>
      <c r="R813" s="16">
        <v>0</v>
      </c>
      <c r="S813" s="16">
        <v>0</v>
      </c>
      <c r="T813" s="16">
        <v>1.9230769230769201E-2</v>
      </c>
      <c r="U813" s="16">
        <v>0</v>
      </c>
      <c r="V813" s="16"/>
      <c r="W813" s="16">
        <v>7.4349442379182196E-3</v>
      </c>
      <c r="X813" s="16">
        <v>0</v>
      </c>
      <c r="Y813" s="16">
        <v>0</v>
      </c>
      <c r="Z813" s="16"/>
      <c r="AA813" s="16">
        <v>1.01010101010101E-2</v>
      </c>
      <c r="AB813" s="16">
        <v>9.3457943925233603E-3</v>
      </c>
      <c r="AC813" s="16">
        <v>0</v>
      </c>
      <c r="AD813" s="16">
        <v>0</v>
      </c>
    </row>
    <row r="814" spans="2:30" x14ac:dyDescent="0.35">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row>
    <row r="815" spans="2:30" x14ac:dyDescent="0.35">
      <c r="B815" s="6" t="s">
        <v>440</v>
      </c>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row>
    <row r="816" spans="2:30" x14ac:dyDescent="0.35">
      <c r="B816" s="23" t="s">
        <v>439</v>
      </c>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c r="AD816" s="16"/>
    </row>
    <row r="817" spans="2:30" x14ac:dyDescent="0.35">
      <c r="B817" t="s">
        <v>366</v>
      </c>
      <c r="C817" s="16">
        <v>0.48290598290598302</v>
      </c>
      <c r="D817" s="16">
        <v>0.48089887640449402</v>
      </c>
      <c r="E817" s="16">
        <v>0.5</v>
      </c>
      <c r="F817" s="16"/>
      <c r="G817" s="16">
        <v>0.39130434782608697</v>
      </c>
      <c r="H817" s="16">
        <v>0.47236180904522601</v>
      </c>
      <c r="I817" s="16">
        <v>0.49717514124293799</v>
      </c>
      <c r="J817" s="16">
        <v>0.50724637681159401</v>
      </c>
      <c r="K817" s="16"/>
      <c r="L817" s="16">
        <v>0.47222222222222199</v>
      </c>
      <c r="M817" s="16">
        <v>0.45833333333333298</v>
      </c>
      <c r="N817" s="16">
        <v>0.5</v>
      </c>
      <c r="O817" s="16">
        <v>0.58730158730158699</v>
      </c>
      <c r="P817" s="16">
        <v>0.39855072463768099</v>
      </c>
      <c r="Q817" s="16"/>
      <c r="R817" s="16">
        <v>0.49438202247190999</v>
      </c>
      <c r="S817" s="16">
        <v>0.45652173913043498</v>
      </c>
      <c r="T817" s="16">
        <v>0.49038461538461497</v>
      </c>
      <c r="U817" s="16">
        <v>0.43333333333333302</v>
      </c>
      <c r="V817" s="16"/>
      <c r="W817" s="16">
        <v>0.45724907063197001</v>
      </c>
      <c r="X817" s="16">
        <v>0.54400000000000004</v>
      </c>
      <c r="Y817" s="16">
        <v>0.3</v>
      </c>
      <c r="Z817" s="16"/>
      <c r="AA817" s="16">
        <v>0.45959595959596</v>
      </c>
      <c r="AB817" s="16">
        <v>0.44859813084112099</v>
      </c>
      <c r="AC817" s="16">
        <v>0.52857142857142903</v>
      </c>
      <c r="AD817" s="16">
        <v>0.565217391304348</v>
      </c>
    </row>
    <row r="818" spans="2:30" x14ac:dyDescent="0.35">
      <c r="B818" t="s">
        <v>367</v>
      </c>
      <c r="C818" s="16">
        <v>0.17948717948717899</v>
      </c>
      <c r="D818" s="16">
        <v>0.175280898876404</v>
      </c>
      <c r="E818" s="16">
        <v>0.375</v>
      </c>
      <c r="F818" s="16"/>
      <c r="G818" s="16">
        <v>0.26086956521739102</v>
      </c>
      <c r="H818" s="16">
        <v>0.185929648241206</v>
      </c>
      <c r="I818" s="16">
        <v>0.14689265536723201</v>
      </c>
      <c r="J818" s="16">
        <v>0.217391304347826</v>
      </c>
      <c r="K818" s="16"/>
      <c r="L818" s="16">
        <v>0.21296296296296299</v>
      </c>
      <c r="M818" s="16">
        <v>0.1875</v>
      </c>
      <c r="N818" s="16">
        <v>0.14583333333333301</v>
      </c>
      <c r="O818" s="16">
        <v>0.126984126984127</v>
      </c>
      <c r="P818" s="16">
        <v>0.21014492753623201</v>
      </c>
      <c r="Q818" s="16"/>
      <c r="R818" s="16">
        <v>0.19850187265917599</v>
      </c>
      <c r="S818" s="16">
        <v>0.15217391304347799</v>
      </c>
      <c r="T818" s="16">
        <v>0.144230769230769</v>
      </c>
      <c r="U818" s="16">
        <v>0.16666666666666699</v>
      </c>
      <c r="V818" s="16"/>
      <c r="W818" s="16">
        <v>0.17472118959107799</v>
      </c>
      <c r="X818" s="16">
        <v>0.20799999999999999</v>
      </c>
      <c r="Y818" s="16">
        <v>0.25</v>
      </c>
      <c r="Z818" s="16"/>
      <c r="AA818" s="16">
        <v>0.18181818181818199</v>
      </c>
      <c r="AB818" s="16">
        <v>0.168224299065421</v>
      </c>
      <c r="AC818" s="16">
        <v>0.2</v>
      </c>
      <c r="AD818" s="16">
        <v>0.173913043478261</v>
      </c>
    </row>
    <row r="819" spans="2:30" x14ac:dyDescent="0.35">
      <c r="B819" t="s">
        <v>368</v>
      </c>
      <c r="C819" s="16">
        <v>0.134615384615385</v>
      </c>
      <c r="D819" s="16">
        <v>0.13707865168539299</v>
      </c>
      <c r="E819" s="16">
        <v>0</v>
      </c>
      <c r="F819" s="16"/>
      <c r="G819" s="16">
        <v>8.6956521739130405E-2</v>
      </c>
      <c r="H819" s="16">
        <v>0.14572864321608001</v>
      </c>
      <c r="I819" s="16">
        <v>0.13559322033898299</v>
      </c>
      <c r="J819" s="16">
        <v>0.115942028985507</v>
      </c>
      <c r="K819" s="16"/>
      <c r="L819" s="16">
        <v>0.12962962962963001</v>
      </c>
      <c r="M819" s="16">
        <v>0.25</v>
      </c>
      <c r="N819" s="16">
        <v>8.3333333333333301E-2</v>
      </c>
      <c r="O819" s="16">
        <v>0.103174603174603</v>
      </c>
      <c r="P819" s="16">
        <v>0.14492753623188401</v>
      </c>
      <c r="Q819" s="16"/>
      <c r="R819" s="16">
        <v>0.12734082397003699</v>
      </c>
      <c r="S819" s="16">
        <v>0.173913043478261</v>
      </c>
      <c r="T819" s="16">
        <v>0.144230769230769</v>
      </c>
      <c r="U819" s="16">
        <v>0.133333333333333</v>
      </c>
      <c r="V819" s="16"/>
      <c r="W819" s="16">
        <v>0.15985130111524201</v>
      </c>
      <c r="X819" s="16">
        <v>7.1999999999999995E-2</v>
      </c>
      <c r="Y819" s="16">
        <v>0.25</v>
      </c>
      <c r="Z819" s="16"/>
      <c r="AA819" s="16">
        <v>0.14646464646464599</v>
      </c>
      <c r="AB819" s="16">
        <v>0.14953271028037399</v>
      </c>
      <c r="AC819" s="16">
        <v>0.1</v>
      </c>
      <c r="AD819" s="16">
        <v>0.13043478260869601</v>
      </c>
    </row>
    <row r="820" spans="2:30" x14ac:dyDescent="0.35">
      <c r="B820" t="s">
        <v>369</v>
      </c>
      <c r="C820" s="16">
        <v>7.2649572649572697E-2</v>
      </c>
      <c r="D820" s="16">
        <v>7.1910112359550596E-2</v>
      </c>
      <c r="E820" s="16">
        <v>0.125</v>
      </c>
      <c r="F820" s="16"/>
      <c r="G820" s="16">
        <v>0.173913043478261</v>
      </c>
      <c r="H820" s="16">
        <v>5.52763819095477E-2</v>
      </c>
      <c r="I820" s="16">
        <v>9.03954802259887E-2</v>
      </c>
      <c r="J820" s="16">
        <v>4.3478260869565202E-2</v>
      </c>
      <c r="K820" s="16"/>
      <c r="L820" s="16">
        <v>0.11111111111111099</v>
      </c>
      <c r="M820" s="16">
        <v>8.3333333333333301E-2</v>
      </c>
      <c r="N820" s="16">
        <v>0.104166666666667</v>
      </c>
      <c r="O820" s="16">
        <v>3.1746031746031703E-2</v>
      </c>
      <c r="P820" s="16">
        <v>6.5217391304347797E-2</v>
      </c>
      <c r="Q820" s="16"/>
      <c r="R820" s="16">
        <v>7.1161048689138598E-2</v>
      </c>
      <c r="S820" s="16">
        <v>8.6956521739130405E-2</v>
      </c>
      <c r="T820" s="16">
        <v>5.7692307692307702E-2</v>
      </c>
      <c r="U820" s="16">
        <v>6.6666666666666693E-2</v>
      </c>
      <c r="V820" s="16"/>
      <c r="W820" s="16">
        <v>8.5501858736059505E-2</v>
      </c>
      <c r="X820" s="16">
        <v>4.8000000000000001E-2</v>
      </c>
      <c r="Y820" s="16">
        <v>0</v>
      </c>
      <c r="Z820" s="16"/>
      <c r="AA820" s="16">
        <v>6.5656565656565705E-2</v>
      </c>
      <c r="AB820" s="16">
        <v>6.5420560747663503E-2</v>
      </c>
      <c r="AC820" s="16">
        <v>7.1428571428571397E-2</v>
      </c>
      <c r="AD820" s="16">
        <v>5.7971014492753603E-2</v>
      </c>
    </row>
    <row r="821" spans="2:30" x14ac:dyDescent="0.35">
      <c r="B821" t="s">
        <v>370</v>
      </c>
      <c r="C821" s="16">
        <v>7.0512820512820498E-2</v>
      </c>
      <c r="D821" s="16">
        <v>7.4157303370786506E-2</v>
      </c>
      <c r="E821" s="16">
        <v>0</v>
      </c>
      <c r="F821" s="16"/>
      <c r="G821" s="16">
        <v>4.3478260869565202E-2</v>
      </c>
      <c r="H821" s="16">
        <v>9.0452261306532694E-2</v>
      </c>
      <c r="I821" s="16">
        <v>5.6497175141242903E-2</v>
      </c>
      <c r="J821" s="16">
        <v>5.7971014492753603E-2</v>
      </c>
      <c r="K821" s="16"/>
      <c r="L821" s="16">
        <v>2.7777777777777801E-2</v>
      </c>
      <c r="M821" s="16">
        <v>2.0833333333333301E-2</v>
      </c>
      <c r="N821" s="16">
        <v>0.104166666666667</v>
      </c>
      <c r="O821" s="16">
        <v>7.9365079365079402E-2</v>
      </c>
      <c r="P821" s="16">
        <v>0.101449275362319</v>
      </c>
      <c r="Q821" s="16"/>
      <c r="R821" s="16">
        <v>5.6179775280898903E-2</v>
      </c>
      <c r="S821" s="16">
        <v>4.3478260869565202E-2</v>
      </c>
      <c r="T821" s="16">
        <v>8.6538461538461495E-2</v>
      </c>
      <c r="U821" s="16">
        <v>0.133333333333333</v>
      </c>
      <c r="V821" s="16"/>
      <c r="W821" s="16">
        <v>6.31970260223048E-2</v>
      </c>
      <c r="X821" s="16">
        <v>7.1999999999999995E-2</v>
      </c>
      <c r="Y821" s="16">
        <v>0.1</v>
      </c>
      <c r="Z821" s="16"/>
      <c r="AA821" s="16">
        <v>0.10606060606060599</v>
      </c>
      <c r="AB821" s="16">
        <v>6.5420560747663503E-2</v>
      </c>
      <c r="AC821" s="16">
        <v>5.7142857142857099E-2</v>
      </c>
      <c r="AD821" s="16">
        <v>1.4492753623188401E-2</v>
      </c>
    </row>
    <row r="822" spans="2:30" x14ac:dyDescent="0.35">
      <c r="B822" t="s">
        <v>64</v>
      </c>
      <c r="C822" s="16">
        <v>5.9829059829059797E-2</v>
      </c>
      <c r="D822" s="16">
        <v>6.06741573033708E-2</v>
      </c>
      <c r="E822" s="16">
        <v>0</v>
      </c>
      <c r="F822" s="16"/>
      <c r="G822" s="16">
        <v>4.3478260869565202E-2</v>
      </c>
      <c r="H822" s="16">
        <v>5.0251256281407003E-2</v>
      </c>
      <c r="I822" s="16">
        <v>7.3446327683615795E-2</v>
      </c>
      <c r="J822" s="16">
        <v>5.7971014492753603E-2</v>
      </c>
      <c r="K822" s="16"/>
      <c r="L822" s="16">
        <v>4.6296296296296301E-2</v>
      </c>
      <c r="M822" s="16">
        <v>0</v>
      </c>
      <c r="N822" s="16">
        <v>6.25E-2</v>
      </c>
      <c r="O822" s="16">
        <v>7.1428571428571397E-2</v>
      </c>
      <c r="P822" s="16">
        <v>7.9710144927536197E-2</v>
      </c>
      <c r="Q822" s="16"/>
      <c r="R822" s="16">
        <v>5.2434456928839003E-2</v>
      </c>
      <c r="S822" s="16">
        <v>8.6956521739130405E-2</v>
      </c>
      <c r="T822" s="16">
        <v>7.69230769230769E-2</v>
      </c>
      <c r="U822" s="16">
        <v>6.6666666666666693E-2</v>
      </c>
      <c r="V822" s="16"/>
      <c r="W822" s="16">
        <v>5.9479553903345701E-2</v>
      </c>
      <c r="X822" s="16">
        <v>5.6000000000000001E-2</v>
      </c>
      <c r="Y822" s="16">
        <v>0.1</v>
      </c>
      <c r="Z822" s="16"/>
      <c r="AA822" s="16">
        <v>4.0404040404040401E-2</v>
      </c>
      <c r="AB822" s="16">
        <v>0.10280373831775701</v>
      </c>
      <c r="AC822" s="16">
        <v>4.2857142857142899E-2</v>
      </c>
      <c r="AD822" s="16">
        <v>5.7971014492753603E-2</v>
      </c>
    </row>
    <row r="823" spans="2:30" x14ac:dyDescent="0.35">
      <c r="B823" t="s">
        <v>371</v>
      </c>
      <c r="C823" s="16">
        <v>0.66239316239316204</v>
      </c>
      <c r="D823" s="16">
        <v>0.65617977528089899</v>
      </c>
      <c r="E823" s="16">
        <v>0.875</v>
      </c>
      <c r="F823" s="16"/>
      <c r="G823" s="16">
        <v>0.65217391304347805</v>
      </c>
      <c r="H823" s="16">
        <v>0.65829145728643201</v>
      </c>
      <c r="I823" s="16">
        <v>0.64406779661017</v>
      </c>
      <c r="J823" s="16">
        <v>0.72463768115941996</v>
      </c>
      <c r="K823" s="16"/>
      <c r="L823" s="16">
        <v>0.68518518518518501</v>
      </c>
      <c r="M823" s="16">
        <v>0.64583333333333304</v>
      </c>
      <c r="N823" s="16">
        <v>0.64583333333333304</v>
      </c>
      <c r="O823" s="16">
        <v>0.71428571428571397</v>
      </c>
      <c r="P823" s="16">
        <v>0.60869565217391297</v>
      </c>
      <c r="Q823" s="16"/>
      <c r="R823" s="16">
        <v>0.69288389513108595</v>
      </c>
      <c r="S823" s="16">
        <v>0.60869565217391297</v>
      </c>
      <c r="T823" s="16">
        <v>0.63461538461538503</v>
      </c>
      <c r="U823" s="16">
        <v>0.6</v>
      </c>
      <c r="V823" s="16"/>
      <c r="W823" s="16">
        <v>0.63197026022304803</v>
      </c>
      <c r="X823" s="16">
        <v>0.752</v>
      </c>
      <c r="Y823" s="16">
        <v>0.55000000000000004</v>
      </c>
      <c r="Z823" s="16"/>
      <c r="AA823" s="16">
        <v>0.64141414141414099</v>
      </c>
      <c r="AB823" s="16">
        <v>0.61682242990654201</v>
      </c>
      <c r="AC823" s="16">
        <v>0.72857142857142898</v>
      </c>
      <c r="AD823" s="16">
        <v>0.73913043478260898</v>
      </c>
    </row>
    <row r="824" spans="2:30" x14ac:dyDescent="0.35">
      <c r="B824" t="s">
        <v>372</v>
      </c>
      <c r="C824" s="16">
        <v>0.14316239316239299</v>
      </c>
      <c r="D824" s="16">
        <v>0.14606741573033699</v>
      </c>
      <c r="E824" s="16">
        <v>0.125</v>
      </c>
      <c r="F824" s="16"/>
      <c r="G824" s="16">
        <v>0.217391304347826</v>
      </c>
      <c r="H824" s="16">
        <v>0.14572864321608001</v>
      </c>
      <c r="I824" s="16">
        <v>0.14689265536723201</v>
      </c>
      <c r="J824" s="16">
        <v>0.101449275362319</v>
      </c>
      <c r="K824" s="16"/>
      <c r="L824" s="16">
        <v>0.13888888888888901</v>
      </c>
      <c r="M824" s="16">
        <v>0.104166666666667</v>
      </c>
      <c r="N824" s="16">
        <v>0.20833333333333301</v>
      </c>
      <c r="O824" s="16">
        <v>0.11111111111111099</v>
      </c>
      <c r="P824" s="16">
        <v>0.16666666666666699</v>
      </c>
      <c r="Q824" s="16"/>
      <c r="R824" s="16">
        <v>0.12734082397003699</v>
      </c>
      <c r="S824" s="16">
        <v>0.13043478260869601</v>
      </c>
      <c r="T824" s="16">
        <v>0.144230769230769</v>
      </c>
      <c r="U824" s="16">
        <v>0.2</v>
      </c>
      <c r="V824" s="16"/>
      <c r="W824" s="16">
        <v>0.14869888475836401</v>
      </c>
      <c r="X824" s="16">
        <v>0.12</v>
      </c>
      <c r="Y824" s="16">
        <v>0.1</v>
      </c>
      <c r="Z824" s="16"/>
      <c r="AA824" s="16">
        <v>0.17171717171717199</v>
      </c>
      <c r="AB824" s="16">
        <v>0.13084112149532701</v>
      </c>
      <c r="AC824" s="16">
        <v>0.128571428571429</v>
      </c>
      <c r="AD824" s="16">
        <v>7.2463768115942004E-2</v>
      </c>
    </row>
    <row r="825" spans="2:30" x14ac:dyDescent="0.35">
      <c r="B825" t="s">
        <v>338</v>
      </c>
      <c r="C825" s="16">
        <v>0.51923076923076905</v>
      </c>
      <c r="D825" s="16">
        <v>0.510112359550562</v>
      </c>
      <c r="E825" s="16">
        <v>0.75</v>
      </c>
      <c r="F825" s="16"/>
      <c r="G825" s="16">
        <v>0.434782608695652</v>
      </c>
      <c r="H825" s="16">
        <v>0.51256281407035198</v>
      </c>
      <c r="I825" s="16">
        <v>0.49717514124293799</v>
      </c>
      <c r="J825" s="16">
        <v>0.623188405797101</v>
      </c>
      <c r="K825" s="16"/>
      <c r="L825" s="16">
        <v>0.54629629629629595</v>
      </c>
      <c r="M825" s="16">
        <v>0.54166666666666696</v>
      </c>
      <c r="N825" s="16">
        <v>0.4375</v>
      </c>
      <c r="O825" s="16">
        <v>0.60317460317460303</v>
      </c>
      <c r="P825" s="16">
        <v>0.44202898550724601</v>
      </c>
      <c r="Q825" s="16"/>
      <c r="R825" s="16">
        <v>0.56554307116104896</v>
      </c>
      <c r="S825" s="16">
        <v>0.47826086956521702</v>
      </c>
      <c r="T825" s="16">
        <v>0.49038461538461497</v>
      </c>
      <c r="U825" s="16">
        <v>0.4</v>
      </c>
      <c r="V825" s="16"/>
      <c r="W825" s="16">
        <v>0.48327137546468402</v>
      </c>
      <c r="X825" s="16">
        <v>0.63200000000000001</v>
      </c>
      <c r="Y825" s="16">
        <v>0.45</v>
      </c>
      <c r="Z825" s="16"/>
      <c r="AA825" s="16">
        <v>0.46969696969697</v>
      </c>
      <c r="AB825" s="16">
        <v>0.48598130841121501</v>
      </c>
      <c r="AC825" s="16">
        <v>0.6</v>
      </c>
      <c r="AD825" s="16">
        <v>0.66666666666666696</v>
      </c>
    </row>
    <row r="826" spans="2:30" x14ac:dyDescent="0.35">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c r="AD826" s="16"/>
    </row>
    <row r="827" spans="2:30" x14ac:dyDescent="0.35">
      <c r="B827" s="6" t="s">
        <v>441</v>
      </c>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row>
    <row r="828" spans="2:30" x14ac:dyDescent="0.35">
      <c r="B828" s="23" t="s">
        <v>439</v>
      </c>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row>
    <row r="829" spans="2:30" x14ac:dyDescent="0.35">
      <c r="B829" t="s">
        <v>399</v>
      </c>
      <c r="C829" s="16">
        <v>0.32051282051282098</v>
      </c>
      <c r="D829" s="16">
        <v>0.31460674157303398</v>
      </c>
      <c r="E829" s="16">
        <v>0.5</v>
      </c>
      <c r="F829" s="16"/>
      <c r="G829" s="16">
        <v>0.434782608695652</v>
      </c>
      <c r="H829" s="16">
        <v>0.30150753768844202</v>
      </c>
      <c r="I829" s="16">
        <v>0.29943502824858798</v>
      </c>
      <c r="J829" s="16">
        <v>0.39130434782608697</v>
      </c>
      <c r="K829" s="16"/>
      <c r="L829" s="16">
        <v>0.342592592592593</v>
      </c>
      <c r="M829" s="16">
        <v>0.3125</v>
      </c>
      <c r="N829" s="16">
        <v>0.33333333333333298</v>
      </c>
      <c r="O829" s="16">
        <v>0.30158730158730201</v>
      </c>
      <c r="P829" s="16">
        <v>0.31884057971014501</v>
      </c>
      <c r="Q829" s="16"/>
      <c r="R829" s="16">
        <v>0.367041198501873</v>
      </c>
      <c r="S829" s="16">
        <v>0.26086956521739102</v>
      </c>
      <c r="T829" s="16">
        <v>0.230769230769231</v>
      </c>
      <c r="U829" s="16">
        <v>0.33333333333333298</v>
      </c>
      <c r="V829" s="16"/>
      <c r="W829" s="16">
        <v>0.32713754646840099</v>
      </c>
      <c r="X829" s="16">
        <v>0.33600000000000002</v>
      </c>
      <c r="Y829" s="16">
        <v>0.15</v>
      </c>
      <c r="Z829" s="16"/>
      <c r="AA829" s="16">
        <v>0.29797979797979801</v>
      </c>
      <c r="AB829" s="16">
        <v>0.36448598130841098</v>
      </c>
      <c r="AC829" s="16">
        <v>0.28571428571428598</v>
      </c>
      <c r="AD829" s="16">
        <v>0.31884057971014501</v>
      </c>
    </row>
    <row r="830" spans="2:30" x14ac:dyDescent="0.35">
      <c r="B830" t="s">
        <v>400</v>
      </c>
      <c r="C830" s="16">
        <v>0.145299145299145</v>
      </c>
      <c r="D830" s="16">
        <v>0.13932584269662901</v>
      </c>
      <c r="E830" s="16">
        <v>0.25</v>
      </c>
      <c r="F830" s="16"/>
      <c r="G830" s="16">
        <v>0.217391304347826</v>
      </c>
      <c r="H830" s="16">
        <v>0.16080402010050299</v>
      </c>
      <c r="I830" s="16">
        <v>0.14124293785310699</v>
      </c>
      <c r="J830" s="16">
        <v>8.6956521739130405E-2</v>
      </c>
      <c r="K830" s="16"/>
      <c r="L830" s="16">
        <v>0.157407407407407</v>
      </c>
      <c r="M830" s="16">
        <v>0.16666666666666699</v>
      </c>
      <c r="N830" s="16">
        <v>0.104166666666667</v>
      </c>
      <c r="O830" s="16">
        <v>0.16666666666666699</v>
      </c>
      <c r="P830" s="16">
        <v>0.123188405797101</v>
      </c>
      <c r="Q830" s="16"/>
      <c r="R830" s="16">
        <v>0.142322097378277</v>
      </c>
      <c r="S830" s="16">
        <v>0.108695652173913</v>
      </c>
      <c r="T830" s="16">
        <v>0.17307692307692299</v>
      </c>
      <c r="U830" s="16">
        <v>0.16666666666666699</v>
      </c>
      <c r="V830" s="16"/>
      <c r="W830" s="16">
        <v>0.14869888475836401</v>
      </c>
      <c r="X830" s="16">
        <v>0.16800000000000001</v>
      </c>
      <c r="Y830" s="16">
        <v>0.05</v>
      </c>
      <c r="Z830" s="16"/>
      <c r="AA830" s="16">
        <v>0.17171717171717199</v>
      </c>
      <c r="AB830" s="16">
        <v>0.11214953271028</v>
      </c>
      <c r="AC830" s="16">
        <v>0.17142857142857101</v>
      </c>
      <c r="AD830" s="16">
        <v>0.13043478260869601</v>
      </c>
    </row>
    <row r="831" spans="2:30" x14ac:dyDescent="0.35">
      <c r="B831" t="s">
        <v>401</v>
      </c>
      <c r="C831" s="16">
        <v>0.11965811965812</v>
      </c>
      <c r="D831" s="16">
        <v>0.11910112359550599</v>
      </c>
      <c r="E831" s="16">
        <v>0.125</v>
      </c>
      <c r="F831" s="16"/>
      <c r="G831" s="16">
        <v>4.3478260869565202E-2</v>
      </c>
      <c r="H831" s="16">
        <v>0.12562814070351799</v>
      </c>
      <c r="I831" s="16">
        <v>0.11864406779661001</v>
      </c>
      <c r="J831" s="16">
        <v>0.13043478260869601</v>
      </c>
      <c r="K831" s="16"/>
      <c r="L831" s="16">
        <v>0.13888888888888901</v>
      </c>
      <c r="M831" s="16">
        <v>0.104166666666667</v>
      </c>
      <c r="N831" s="16">
        <v>8.3333333333333301E-2</v>
      </c>
      <c r="O831" s="16">
        <v>0.134920634920635</v>
      </c>
      <c r="P831" s="16">
        <v>0.108695652173913</v>
      </c>
      <c r="Q831" s="16"/>
      <c r="R831" s="16">
        <v>0.11985018726591801</v>
      </c>
      <c r="S831" s="16">
        <v>0.108695652173913</v>
      </c>
      <c r="T831" s="16">
        <v>0.115384615384615</v>
      </c>
      <c r="U831" s="16">
        <v>0.2</v>
      </c>
      <c r="V831" s="16"/>
      <c r="W831" s="16">
        <v>0.118959107806691</v>
      </c>
      <c r="X831" s="16">
        <v>0.128</v>
      </c>
      <c r="Y831" s="16">
        <v>0.2</v>
      </c>
      <c r="Z831" s="16"/>
      <c r="AA831" s="16">
        <v>0.11616161616161599</v>
      </c>
      <c r="AB831" s="16">
        <v>0.10280373831775701</v>
      </c>
      <c r="AC831" s="16">
        <v>0.128571428571429</v>
      </c>
      <c r="AD831" s="16">
        <v>0.15942028985507201</v>
      </c>
    </row>
    <row r="832" spans="2:30" x14ac:dyDescent="0.35">
      <c r="B832" t="s">
        <v>402</v>
      </c>
      <c r="C832" s="16">
        <v>0.11752136752136801</v>
      </c>
      <c r="D832" s="16">
        <v>0.121348314606742</v>
      </c>
      <c r="E832" s="16">
        <v>0</v>
      </c>
      <c r="F832" s="16"/>
      <c r="G832" s="16">
        <v>0.13043478260869601</v>
      </c>
      <c r="H832" s="16">
        <v>0.120603015075377</v>
      </c>
      <c r="I832" s="16">
        <v>0.124293785310734</v>
      </c>
      <c r="J832" s="16">
        <v>8.6956521739130405E-2</v>
      </c>
      <c r="K832" s="16"/>
      <c r="L832" s="16">
        <v>8.3333333333333301E-2</v>
      </c>
      <c r="M832" s="16">
        <v>0.14583333333333301</v>
      </c>
      <c r="N832" s="16">
        <v>0.125</v>
      </c>
      <c r="O832" s="16">
        <v>6.3492063492063502E-2</v>
      </c>
      <c r="P832" s="16">
        <v>0.18115942028985499</v>
      </c>
      <c r="Q832" s="16"/>
      <c r="R832" s="16">
        <v>0.10486891385767801</v>
      </c>
      <c r="S832" s="16">
        <v>0.13043478260869601</v>
      </c>
      <c r="T832" s="16">
        <v>0.16346153846153799</v>
      </c>
      <c r="U832" s="16">
        <v>6.6666666666666693E-2</v>
      </c>
      <c r="V832" s="16"/>
      <c r="W832" s="16">
        <v>0.107806691449814</v>
      </c>
      <c r="X832" s="16">
        <v>0.14399999999999999</v>
      </c>
      <c r="Y832" s="16">
        <v>0.15</v>
      </c>
      <c r="Z832" s="16"/>
      <c r="AA832" s="16">
        <v>0.13131313131313099</v>
      </c>
      <c r="AB832" s="16">
        <v>0.11214953271028</v>
      </c>
      <c r="AC832" s="16">
        <v>8.5714285714285701E-2</v>
      </c>
      <c r="AD832" s="16">
        <v>0.115942028985507</v>
      </c>
    </row>
    <row r="833" spans="2:30" x14ac:dyDescent="0.35">
      <c r="B833" t="s">
        <v>403</v>
      </c>
      <c r="C833" s="16">
        <v>4.9145299145299103E-2</v>
      </c>
      <c r="D833" s="16">
        <v>4.7191011235955101E-2</v>
      </c>
      <c r="E833" s="16">
        <v>0.125</v>
      </c>
      <c r="F833" s="16"/>
      <c r="G833" s="16">
        <v>4.3478260869565202E-2</v>
      </c>
      <c r="H833" s="16">
        <v>5.52763819095477E-2</v>
      </c>
      <c r="I833" s="16">
        <v>3.9548022598870101E-2</v>
      </c>
      <c r="J833" s="16">
        <v>5.7971014492753603E-2</v>
      </c>
      <c r="K833" s="16"/>
      <c r="L833" s="16">
        <v>9.2592592592592601E-2</v>
      </c>
      <c r="M833" s="16">
        <v>4.1666666666666699E-2</v>
      </c>
      <c r="N833" s="16">
        <v>0</v>
      </c>
      <c r="O833" s="16">
        <v>6.3492063492063502E-2</v>
      </c>
      <c r="P833" s="16">
        <v>2.1739130434782601E-2</v>
      </c>
      <c r="Q833" s="16"/>
      <c r="R833" s="16">
        <v>4.8689138576778999E-2</v>
      </c>
      <c r="S833" s="16">
        <v>0.108695652173913</v>
      </c>
      <c r="T833" s="16">
        <v>4.80769230769231E-2</v>
      </c>
      <c r="U833" s="16">
        <v>0</v>
      </c>
      <c r="V833" s="16"/>
      <c r="W833" s="16">
        <v>5.2044609665427503E-2</v>
      </c>
      <c r="X833" s="16">
        <v>3.2000000000000001E-2</v>
      </c>
      <c r="Y833" s="16">
        <v>0.15</v>
      </c>
      <c r="Z833" s="16"/>
      <c r="AA833" s="16">
        <v>2.5252525252525301E-2</v>
      </c>
      <c r="AB833" s="16">
        <v>5.60747663551402E-2</v>
      </c>
      <c r="AC833" s="16">
        <v>0.1</v>
      </c>
      <c r="AD833" s="16">
        <v>5.7971014492753603E-2</v>
      </c>
    </row>
    <row r="834" spans="2:30" x14ac:dyDescent="0.35">
      <c r="B834" t="s">
        <v>404</v>
      </c>
      <c r="C834" s="16">
        <v>6.1965811965812002E-2</v>
      </c>
      <c r="D834" s="16">
        <v>6.5168539325842698E-2</v>
      </c>
      <c r="E834" s="16">
        <v>0</v>
      </c>
      <c r="F834" s="16"/>
      <c r="G834" s="16">
        <v>0</v>
      </c>
      <c r="H834" s="16">
        <v>5.52763819095477E-2</v>
      </c>
      <c r="I834" s="16">
        <v>6.7796610169491497E-2</v>
      </c>
      <c r="J834" s="16">
        <v>8.6956521739130405E-2</v>
      </c>
      <c r="K834" s="16"/>
      <c r="L834" s="16">
        <v>1.85185185185185E-2</v>
      </c>
      <c r="M834" s="16">
        <v>6.25E-2</v>
      </c>
      <c r="N834" s="16">
        <v>6.25E-2</v>
      </c>
      <c r="O834" s="16">
        <v>6.3492063492063502E-2</v>
      </c>
      <c r="P834" s="16">
        <v>9.4202898550724598E-2</v>
      </c>
      <c r="Q834" s="16"/>
      <c r="R834" s="16">
        <v>6.3670411985018702E-2</v>
      </c>
      <c r="S834" s="16">
        <v>8.6956521739130405E-2</v>
      </c>
      <c r="T834" s="16">
        <v>4.80769230769231E-2</v>
      </c>
      <c r="U834" s="16">
        <v>6.6666666666666693E-2</v>
      </c>
      <c r="V834" s="16"/>
      <c r="W834" s="16">
        <v>7.8066914498141293E-2</v>
      </c>
      <c r="X834" s="16">
        <v>0.04</v>
      </c>
      <c r="Y834" s="16">
        <v>0</v>
      </c>
      <c r="Z834" s="16"/>
      <c r="AA834" s="16">
        <v>7.5757575757575801E-2</v>
      </c>
      <c r="AB834" s="16">
        <v>3.7383177570093497E-2</v>
      </c>
      <c r="AC834" s="16">
        <v>8.5714285714285701E-2</v>
      </c>
      <c r="AD834" s="16">
        <v>4.3478260869565202E-2</v>
      </c>
    </row>
    <row r="835" spans="2:30" x14ac:dyDescent="0.35">
      <c r="B835" t="s">
        <v>405</v>
      </c>
      <c r="C835" s="16">
        <v>6.4102564102564097E-2</v>
      </c>
      <c r="D835" s="16">
        <v>6.7415730337078594E-2</v>
      </c>
      <c r="E835" s="16">
        <v>0</v>
      </c>
      <c r="F835" s="16"/>
      <c r="G835" s="16">
        <v>4.3478260869565202E-2</v>
      </c>
      <c r="H835" s="16">
        <v>6.5326633165829207E-2</v>
      </c>
      <c r="I835" s="16">
        <v>6.21468926553672E-2</v>
      </c>
      <c r="J835" s="16">
        <v>7.2463768115942004E-2</v>
      </c>
      <c r="K835" s="16"/>
      <c r="L835" s="16">
        <v>4.6296296296296301E-2</v>
      </c>
      <c r="M835" s="16">
        <v>0</v>
      </c>
      <c r="N835" s="16">
        <v>0.16666666666666699</v>
      </c>
      <c r="O835" s="16">
        <v>8.7301587301587297E-2</v>
      </c>
      <c r="P835" s="16">
        <v>4.3478260869565202E-2</v>
      </c>
      <c r="Q835" s="16"/>
      <c r="R835" s="16">
        <v>5.6179775280898903E-2</v>
      </c>
      <c r="S835" s="16">
        <v>4.3478260869565202E-2</v>
      </c>
      <c r="T835" s="16">
        <v>8.6538461538461495E-2</v>
      </c>
      <c r="U835" s="16">
        <v>6.6666666666666693E-2</v>
      </c>
      <c r="V835" s="16"/>
      <c r="W835" s="16">
        <v>4.8327137546468397E-2</v>
      </c>
      <c r="X835" s="16">
        <v>5.6000000000000001E-2</v>
      </c>
      <c r="Y835" s="16">
        <v>0.15</v>
      </c>
      <c r="Z835" s="16"/>
      <c r="AA835" s="16">
        <v>6.5656565656565705E-2</v>
      </c>
      <c r="AB835" s="16">
        <v>7.4766355140186896E-2</v>
      </c>
      <c r="AC835" s="16">
        <v>5.7142857142857099E-2</v>
      </c>
      <c r="AD835" s="16">
        <v>5.7971014492753603E-2</v>
      </c>
    </row>
    <row r="836" spans="2:30" x14ac:dyDescent="0.35">
      <c r="B836" t="s">
        <v>64</v>
      </c>
      <c r="C836" s="16">
        <v>0.121794871794872</v>
      </c>
      <c r="D836" s="16">
        <v>0.12584269662921299</v>
      </c>
      <c r="E836" s="16">
        <v>0</v>
      </c>
      <c r="F836" s="16"/>
      <c r="G836" s="16">
        <v>8.6956521739130405E-2</v>
      </c>
      <c r="H836" s="16">
        <v>0.115577889447236</v>
      </c>
      <c r="I836" s="16">
        <v>0.14689265536723201</v>
      </c>
      <c r="J836" s="16">
        <v>8.6956521739130405E-2</v>
      </c>
      <c r="K836" s="16"/>
      <c r="L836" s="16">
        <v>0.12037037037037</v>
      </c>
      <c r="M836" s="16">
        <v>0.16666666666666699</v>
      </c>
      <c r="N836" s="16">
        <v>0.125</v>
      </c>
      <c r="O836" s="16">
        <v>0.119047619047619</v>
      </c>
      <c r="P836" s="16">
        <v>0.108695652173913</v>
      </c>
      <c r="Q836" s="16"/>
      <c r="R836" s="16">
        <v>9.7378277153558096E-2</v>
      </c>
      <c r="S836" s="16">
        <v>0.15217391304347799</v>
      </c>
      <c r="T836" s="16">
        <v>0.134615384615385</v>
      </c>
      <c r="U836" s="16">
        <v>0.1</v>
      </c>
      <c r="V836" s="16"/>
      <c r="W836" s="16">
        <v>0.118959107806691</v>
      </c>
      <c r="X836" s="16">
        <v>9.6000000000000002E-2</v>
      </c>
      <c r="Y836" s="16">
        <v>0.15</v>
      </c>
      <c r="Z836" s="16"/>
      <c r="AA836" s="16">
        <v>0.11616161616161599</v>
      </c>
      <c r="AB836" s="16">
        <v>0.14018691588785001</v>
      </c>
      <c r="AC836" s="16">
        <v>8.5714285714285701E-2</v>
      </c>
      <c r="AD836" s="16">
        <v>0.115942028985507</v>
      </c>
    </row>
    <row r="837" spans="2:30" x14ac:dyDescent="0.35">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c r="AD837" s="16"/>
    </row>
    <row r="838" spans="2:30" x14ac:dyDescent="0.35">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c r="AD838" s="16"/>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D32"/>
  <sheetViews>
    <sheetView showGridLines="0" topLeftCell="A19" workbookViewId="0">
      <pane xSplit="2" topLeftCell="C1" activePane="topRight" state="frozen"/>
      <selection pane="topRight" activeCell="B32" sqref="B32"/>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66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46</v>
      </c>
      <c r="C8" s="16">
        <v>0.50556983718937398</v>
      </c>
      <c r="D8" s="16">
        <v>0.50763701707097897</v>
      </c>
      <c r="E8" s="16">
        <v>0.53846153846153799</v>
      </c>
      <c r="F8" s="16"/>
      <c r="G8" s="16">
        <v>0.47368421052631599</v>
      </c>
      <c r="H8" s="16">
        <v>0.50395256916996001</v>
      </c>
      <c r="I8" s="16">
        <v>0.52941176470588203</v>
      </c>
      <c r="J8" s="16">
        <v>0.463687150837989</v>
      </c>
      <c r="K8" s="16"/>
      <c r="L8" s="16">
        <v>0.51739130434782599</v>
      </c>
      <c r="M8" s="16">
        <v>0.53293413173652704</v>
      </c>
      <c r="N8" s="16">
        <v>0.48181818181818198</v>
      </c>
      <c r="O8" s="16">
        <v>0.47800586510263898</v>
      </c>
      <c r="P8" s="16">
        <v>0.52037617554858895</v>
      </c>
      <c r="Q8" s="16"/>
      <c r="R8" s="16">
        <v>0.47128378378378399</v>
      </c>
      <c r="S8" s="16">
        <v>0.54128440366972497</v>
      </c>
      <c r="T8" s="16">
        <v>0.54755043227665701</v>
      </c>
      <c r="U8" s="16">
        <v>0.54651162790697705</v>
      </c>
      <c r="V8" s="16"/>
      <c r="W8" s="16">
        <v>0.49382716049382702</v>
      </c>
      <c r="X8" s="16">
        <v>0.55149501661129596</v>
      </c>
      <c r="Y8" s="16">
        <v>0.52564102564102599</v>
      </c>
      <c r="Z8" s="16"/>
      <c r="AA8" s="16">
        <v>0.52977412731006202</v>
      </c>
      <c r="AB8" s="16">
        <v>0.47727272727272702</v>
      </c>
      <c r="AC8" s="16">
        <v>0.48275862068965503</v>
      </c>
      <c r="AD8" s="16">
        <v>0.51412429378531099</v>
      </c>
    </row>
    <row r="9" spans="2:30" ht="43.5" x14ac:dyDescent="0.35">
      <c r="B9" s="17" t="s">
        <v>47</v>
      </c>
      <c r="C9" s="16">
        <v>0.22536418166238201</v>
      </c>
      <c r="D9" s="16">
        <v>0.22282120395327901</v>
      </c>
      <c r="E9" s="16">
        <v>0.15384615384615399</v>
      </c>
      <c r="F9" s="16"/>
      <c r="G9" s="16">
        <v>0.19298245614035101</v>
      </c>
      <c r="H9" s="16">
        <v>0.24110671936758901</v>
      </c>
      <c r="I9" s="16">
        <v>0.24</v>
      </c>
      <c r="J9" s="16">
        <v>0.15642458100558701</v>
      </c>
      <c r="K9" s="16"/>
      <c r="L9" s="16">
        <v>0.24347826086956501</v>
      </c>
      <c r="M9" s="16">
        <v>0.23353293413173701</v>
      </c>
      <c r="N9" s="16">
        <v>0.190909090909091</v>
      </c>
      <c r="O9" s="16">
        <v>0.217008797653959</v>
      </c>
      <c r="P9" s="16">
        <v>0.22884012539185</v>
      </c>
      <c r="Q9" s="16"/>
      <c r="R9" s="16">
        <v>0.206081081081081</v>
      </c>
      <c r="S9" s="16">
        <v>0.201834862385321</v>
      </c>
      <c r="T9" s="16">
        <v>0.24783861671469701</v>
      </c>
      <c r="U9" s="16">
        <v>0.337209302325581</v>
      </c>
      <c r="V9" s="16"/>
      <c r="W9" s="16">
        <v>0.22839506172839499</v>
      </c>
      <c r="X9" s="16">
        <v>0.26578073089700999</v>
      </c>
      <c r="Y9" s="16">
        <v>0.21794871794871801</v>
      </c>
      <c r="Z9" s="16"/>
      <c r="AA9" s="16">
        <v>0.25462012320328498</v>
      </c>
      <c r="AB9" s="16">
        <v>0.22348484848484801</v>
      </c>
      <c r="AC9" s="16">
        <v>0.15517241379310301</v>
      </c>
      <c r="AD9" s="16">
        <v>0.225988700564972</v>
      </c>
    </row>
    <row r="10" spans="2:30" ht="29" x14ac:dyDescent="0.35">
      <c r="B10" s="17" t="s">
        <v>48</v>
      </c>
      <c r="C10" s="16">
        <v>0.22107969151671</v>
      </c>
      <c r="D10" s="16">
        <v>0.22102425876010801</v>
      </c>
      <c r="E10" s="16">
        <v>0.230769230769231</v>
      </c>
      <c r="F10" s="16"/>
      <c r="G10" s="16">
        <v>0.21052631578947401</v>
      </c>
      <c r="H10" s="16">
        <v>0.19169960474308301</v>
      </c>
      <c r="I10" s="16">
        <v>0.254117647058824</v>
      </c>
      <c r="J10" s="16">
        <v>0.229050279329609</v>
      </c>
      <c r="K10" s="16"/>
      <c r="L10" s="16">
        <v>0.24347826086956501</v>
      </c>
      <c r="M10" s="16">
        <v>0.22754491017964101</v>
      </c>
      <c r="N10" s="16">
        <v>0.25454545454545502</v>
      </c>
      <c r="O10" s="16">
        <v>0.19941348973607001</v>
      </c>
      <c r="P10" s="16">
        <v>0.21316614420062699</v>
      </c>
      <c r="Q10" s="16"/>
      <c r="R10" s="16">
        <v>0.204391891891892</v>
      </c>
      <c r="S10" s="16">
        <v>0.28440366972477099</v>
      </c>
      <c r="T10" s="16">
        <v>0.23054755043227701</v>
      </c>
      <c r="U10" s="16">
        <v>0.26744186046511598</v>
      </c>
      <c r="V10" s="16"/>
      <c r="W10" s="16">
        <v>0.21141975308642</v>
      </c>
      <c r="X10" s="16">
        <v>0.25581395348837199</v>
      </c>
      <c r="Y10" s="16">
        <v>0.256410256410256</v>
      </c>
      <c r="Z10" s="16"/>
      <c r="AA10" s="16">
        <v>0.23819301848049301</v>
      </c>
      <c r="AB10" s="16">
        <v>0.23863636363636401</v>
      </c>
      <c r="AC10" s="16">
        <v>0.17241379310344801</v>
      </c>
      <c r="AD10" s="16">
        <v>0.209039548022599</v>
      </c>
    </row>
    <row r="11" spans="2:30" x14ac:dyDescent="0.35">
      <c r="B11" s="17" t="s">
        <v>49</v>
      </c>
      <c r="C11" s="16">
        <v>0.216795201371037</v>
      </c>
      <c r="D11" s="16">
        <v>0.215633423180593</v>
      </c>
      <c r="E11" s="16">
        <v>0.15384615384615399</v>
      </c>
      <c r="F11" s="16"/>
      <c r="G11" s="16">
        <v>0.21052631578947401</v>
      </c>
      <c r="H11" s="16">
        <v>0.21343873517786599</v>
      </c>
      <c r="I11" s="16">
        <v>0.23764705882352899</v>
      </c>
      <c r="J11" s="16">
        <v>0.17877094972067001</v>
      </c>
      <c r="K11" s="16"/>
      <c r="L11" s="16">
        <v>0.217391304347826</v>
      </c>
      <c r="M11" s="16">
        <v>0.269461077844311</v>
      </c>
      <c r="N11" s="16">
        <v>0.190909090909091</v>
      </c>
      <c r="O11" s="16">
        <v>0.22873900293255101</v>
      </c>
      <c r="P11" s="16">
        <v>0.18495297805642599</v>
      </c>
      <c r="Q11" s="16"/>
      <c r="R11" s="16">
        <v>0.18243243243243201</v>
      </c>
      <c r="S11" s="16">
        <v>0.21100917431192701</v>
      </c>
      <c r="T11" s="16">
        <v>0.28242074927953897</v>
      </c>
      <c r="U11" s="16">
        <v>0.232558139534884</v>
      </c>
      <c r="V11" s="16"/>
      <c r="W11" s="16">
        <v>0.20524691358024699</v>
      </c>
      <c r="X11" s="16">
        <v>0.23920265780730901</v>
      </c>
      <c r="Y11" s="16">
        <v>0.269230769230769</v>
      </c>
      <c r="Z11" s="16"/>
      <c r="AA11" s="16">
        <v>0.23613963039014399</v>
      </c>
      <c r="AB11" s="16">
        <v>0.23106060606060599</v>
      </c>
      <c r="AC11" s="16">
        <v>0.13218390804597699</v>
      </c>
      <c r="AD11" s="16">
        <v>0.21468926553672299</v>
      </c>
    </row>
    <row r="12" spans="2:30" x14ac:dyDescent="0.35">
      <c r="B12" s="17" t="s">
        <v>50</v>
      </c>
      <c r="C12" s="16">
        <v>0.21336760925449899</v>
      </c>
      <c r="D12" s="16">
        <v>0.21653189577717899</v>
      </c>
      <c r="E12" s="16">
        <v>7.69230769230769E-2</v>
      </c>
      <c r="F12" s="16"/>
      <c r="G12" s="16">
        <v>0.28070175438596501</v>
      </c>
      <c r="H12" s="16">
        <v>0.201581027667984</v>
      </c>
      <c r="I12" s="16">
        <v>0.22588235294117601</v>
      </c>
      <c r="J12" s="16">
        <v>0.19553072625698301</v>
      </c>
      <c r="K12" s="16"/>
      <c r="L12" s="16">
        <v>0.22608695652173899</v>
      </c>
      <c r="M12" s="16">
        <v>0.239520958083832</v>
      </c>
      <c r="N12" s="16">
        <v>0.145454545454545</v>
      </c>
      <c r="O12" s="16">
        <v>0.22873900293255101</v>
      </c>
      <c r="P12" s="16">
        <v>0.197492163009404</v>
      </c>
      <c r="Q12" s="16"/>
      <c r="R12" s="16">
        <v>0.18918918918918901</v>
      </c>
      <c r="S12" s="16">
        <v>0.22018348623853201</v>
      </c>
      <c r="T12" s="16">
        <v>0.23054755043227701</v>
      </c>
      <c r="U12" s="16">
        <v>0.30232558139534899</v>
      </c>
      <c r="V12" s="16"/>
      <c r="W12" s="16">
        <v>0.194444444444444</v>
      </c>
      <c r="X12" s="16">
        <v>0.249169435215947</v>
      </c>
      <c r="Y12" s="16">
        <v>0.243589743589744</v>
      </c>
      <c r="Z12" s="16"/>
      <c r="AA12" s="16">
        <v>0.207392197125257</v>
      </c>
      <c r="AB12" s="16">
        <v>0.22348484848484801</v>
      </c>
      <c r="AC12" s="16">
        <v>0.21839080459770099</v>
      </c>
      <c r="AD12" s="16">
        <v>0.21468926553672299</v>
      </c>
    </row>
    <row r="13" spans="2:30" x14ac:dyDescent="0.35">
      <c r="B13" s="17" t="s">
        <v>51</v>
      </c>
      <c r="C13" s="16">
        <v>0.206512425021422</v>
      </c>
      <c r="D13" s="16">
        <v>0.206648697214735</v>
      </c>
      <c r="E13" s="16">
        <v>0.230769230769231</v>
      </c>
      <c r="F13" s="16"/>
      <c r="G13" s="16">
        <v>0.26315789473684198</v>
      </c>
      <c r="H13" s="16">
        <v>0.19762845849802399</v>
      </c>
      <c r="I13" s="16">
        <v>0.2</v>
      </c>
      <c r="J13" s="16">
        <v>0.229050279329609</v>
      </c>
      <c r="K13" s="16"/>
      <c r="L13" s="16">
        <v>0.16521739130434801</v>
      </c>
      <c r="M13" s="16">
        <v>0.25748502994012001</v>
      </c>
      <c r="N13" s="16">
        <v>0.145454545454545</v>
      </c>
      <c r="O13" s="16">
        <v>0.237536656891496</v>
      </c>
      <c r="P13" s="16">
        <v>0.197492163009404</v>
      </c>
      <c r="Q13" s="16"/>
      <c r="R13" s="16">
        <v>0.17229729729729701</v>
      </c>
      <c r="S13" s="16">
        <v>0.22935779816513799</v>
      </c>
      <c r="T13" s="16">
        <v>0.23342939481267999</v>
      </c>
      <c r="U13" s="16">
        <v>0.34883720930232598</v>
      </c>
      <c r="V13" s="16"/>
      <c r="W13" s="16">
        <v>0.18364197530864201</v>
      </c>
      <c r="X13" s="16">
        <v>0.25581395348837199</v>
      </c>
      <c r="Y13" s="16">
        <v>0.30769230769230799</v>
      </c>
      <c r="Z13" s="16"/>
      <c r="AA13" s="16">
        <v>0.22792607802874701</v>
      </c>
      <c r="AB13" s="16">
        <v>0.200757575757576</v>
      </c>
      <c r="AC13" s="16">
        <v>0.17241379310344801</v>
      </c>
      <c r="AD13" s="16">
        <v>0.18079096045197701</v>
      </c>
    </row>
    <row r="14" spans="2:30" x14ac:dyDescent="0.35">
      <c r="B14" s="17" t="s">
        <v>52</v>
      </c>
      <c r="C14" s="16">
        <v>0.19280205655527</v>
      </c>
      <c r="D14" s="16">
        <v>0.19137466307277601</v>
      </c>
      <c r="E14" s="16">
        <v>0.15384615384615399</v>
      </c>
      <c r="F14" s="16"/>
      <c r="G14" s="16">
        <v>0.105263157894737</v>
      </c>
      <c r="H14" s="16">
        <v>0.19367588932806301</v>
      </c>
      <c r="I14" s="16">
        <v>0.185882352941176</v>
      </c>
      <c r="J14" s="16">
        <v>0.23463687150838</v>
      </c>
      <c r="K14" s="16"/>
      <c r="L14" s="16">
        <v>0.217391304347826</v>
      </c>
      <c r="M14" s="16">
        <v>0.22754491017964101</v>
      </c>
      <c r="N14" s="16">
        <v>0.17272727272727301</v>
      </c>
      <c r="O14" s="16">
        <v>0.17008797653958899</v>
      </c>
      <c r="P14" s="16">
        <v>0.188087774294671</v>
      </c>
      <c r="Q14" s="16"/>
      <c r="R14" s="16">
        <v>0.17567567567567599</v>
      </c>
      <c r="S14" s="16">
        <v>0.26605504587155998</v>
      </c>
      <c r="T14" s="16">
        <v>0.20461095100864601</v>
      </c>
      <c r="U14" s="16">
        <v>0.22093023255814001</v>
      </c>
      <c r="V14" s="16"/>
      <c r="W14" s="16">
        <v>0.18981481481481499</v>
      </c>
      <c r="X14" s="16">
        <v>0.199335548172757</v>
      </c>
      <c r="Y14" s="16">
        <v>0.243589743589744</v>
      </c>
      <c r="Z14" s="16"/>
      <c r="AA14" s="16">
        <v>0.205338809034908</v>
      </c>
      <c r="AB14" s="16">
        <v>0.174242424242424</v>
      </c>
      <c r="AC14" s="16">
        <v>0.21264367816092</v>
      </c>
      <c r="AD14" s="16">
        <v>0.19774011299434999</v>
      </c>
    </row>
    <row r="15" spans="2:30" ht="43.5" x14ac:dyDescent="0.35">
      <c r="B15" s="17" t="s">
        <v>53</v>
      </c>
      <c r="C15" s="16">
        <v>0.18337617823478999</v>
      </c>
      <c r="D15" s="16">
        <v>0.18149146451033199</v>
      </c>
      <c r="E15" s="16">
        <v>0.15384615384615399</v>
      </c>
      <c r="F15" s="16"/>
      <c r="G15" s="16">
        <v>0.21052631578947401</v>
      </c>
      <c r="H15" s="16">
        <v>0.173913043478261</v>
      </c>
      <c r="I15" s="16">
        <v>0.20235294117647101</v>
      </c>
      <c r="J15" s="16">
        <v>0.15642458100558701</v>
      </c>
      <c r="K15" s="16"/>
      <c r="L15" s="16">
        <v>0.20434782608695701</v>
      </c>
      <c r="M15" s="16">
        <v>0.16167664670658699</v>
      </c>
      <c r="N15" s="16">
        <v>0.25454545454545502</v>
      </c>
      <c r="O15" s="16">
        <v>0.143695014662757</v>
      </c>
      <c r="P15" s="16">
        <v>0.197492163009404</v>
      </c>
      <c r="Q15" s="16"/>
      <c r="R15" s="16">
        <v>0.15709459459459499</v>
      </c>
      <c r="S15" s="16">
        <v>0.155963302752294</v>
      </c>
      <c r="T15" s="16">
        <v>0.227665706051873</v>
      </c>
      <c r="U15" s="16">
        <v>0.25581395348837199</v>
      </c>
      <c r="V15" s="16"/>
      <c r="W15" s="16">
        <v>0.16203703703703701</v>
      </c>
      <c r="X15" s="16">
        <v>0.245847176079734</v>
      </c>
      <c r="Y15" s="16">
        <v>0.230769230769231</v>
      </c>
      <c r="Z15" s="16"/>
      <c r="AA15" s="16">
        <v>0.21560574948665301</v>
      </c>
      <c r="AB15" s="16">
        <v>0.18181818181818199</v>
      </c>
      <c r="AC15" s="16">
        <v>0.13793103448275901</v>
      </c>
      <c r="AD15" s="16">
        <v>0.16384180790960501</v>
      </c>
    </row>
    <row r="16" spans="2:30" x14ac:dyDescent="0.35">
      <c r="B16" s="17" t="s">
        <v>54</v>
      </c>
      <c r="C16" s="16">
        <v>0.17909168808911699</v>
      </c>
      <c r="D16" s="16">
        <v>0.17789757412398899</v>
      </c>
      <c r="E16" s="16">
        <v>7.69230769230769E-2</v>
      </c>
      <c r="F16" s="16"/>
      <c r="G16" s="16">
        <v>0.26315789473684198</v>
      </c>
      <c r="H16" s="16">
        <v>0.19565217391304299</v>
      </c>
      <c r="I16" s="16">
        <v>0.16941176470588201</v>
      </c>
      <c r="J16" s="16">
        <v>0.12849162011173201</v>
      </c>
      <c r="K16" s="16"/>
      <c r="L16" s="16">
        <v>0.13043478260869601</v>
      </c>
      <c r="M16" s="16">
        <v>0.19161676646706599</v>
      </c>
      <c r="N16" s="16">
        <v>0.15454545454545501</v>
      </c>
      <c r="O16" s="16">
        <v>0.22287390029325499</v>
      </c>
      <c r="P16" s="16">
        <v>0.16927899686520401</v>
      </c>
      <c r="Q16" s="16"/>
      <c r="R16" s="16">
        <v>0.15540540540540501</v>
      </c>
      <c r="S16" s="16">
        <v>0.192660550458716</v>
      </c>
      <c r="T16" s="16">
        <v>0.21325648414985601</v>
      </c>
      <c r="U16" s="16">
        <v>0.186046511627907</v>
      </c>
      <c r="V16" s="16"/>
      <c r="W16" s="16">
        <v>0.16358024691358</v>
      </c>
      <c r="X16" s="16">
        <v>0.20598006644518299</v>
      </c>
      <c r="Y16" s="16">
        <v>0.20512820512820501</v>
      </c>
      <c r="Z16" s="16"/>
      <c r="AA16" s="16">
        <v>0.18685831622176599</v>
      </c>
      <c r="AB16" s="16">
        <v>0.14393939393939401</v>
      </c>
      <c r="AC16" s="16">
        <v>0.17816091954023</v>
      </c>
      <c r="AD16" s="16">
        <v>0.16384180790960501</v>
      </c>
    </row>
    <row r="17" spans="2:30" ht="29" x14ac:dyDescent="0.35">
      <c r="B17" s="17" t="s">
        <v>55</v>
      </c>
      <c r="C17" s="16">
        <v>0.17395029991430999</v>
      </c>
      <c r="D17" s="16">
        <v>0.17250673854447399</v>
      </c>
      <c r="E17" s="16">
        <v>0.230769230769231</v>
      </c>
      <c r="F17" s="16"/>
      <c r="G17" s="16">
        <v>0.175438596491228</v>
      </c>
      <c r="H17" s="16">
        <v>0.19960474308300399</v>
      </c>
      <c r="I17" s="16">
        <v>0.155294117647059</v>
      </c>
      <c r="J17" s="16">
        <v>0.14525139664804501</v>
      </c>
      <c r="K17" s="16"/>
      <c r="L17" s="16">
        <v>0.173913043478261</v>
      </c>
      <c r="M17" s="16">
        <v>0.13173652694610799</v>
      </c>
      <c r="N17" s="16">
        <v>0.20909090909090899</v>
      </c>
      <c r="O17" s="16">
        <v>0.175953079178886</v>
      </c>
      <c r="P17" s="16">
        <v>0.18181818181818199</v>
      </c>
      <c r="Q17" s="16"/>
      <c r="R17" s="16">
        <v>0.14695945945945901</v>
      </c>
      <c r="S17" s="16">
        <v>0.146788990825688</v>
      </c>
      <c r="T17" s="16">
        <v>0.20461095100864601</v>
      </c>
      <c r="U17" s="16">
        <v>0.31395348837209303</v>
      </c>
      <c r="V17" s="16"/>
      <c r="W17" s="16">
        <v>0.157407407407407</v>
      </c>
      <c r="X17" s="16">
        <v>0.22923588039867099</v>
      </c>
      <c r="Y17" s="16">
        <v>0.230769230769231</v>
      </c>
      <c r="Z17" s="16"/>
      <c r="AA17" s="16">
        <v>0.19096509240246401</v>
      </c>
      <c r="AB17" s="16">
        <v>0.189393939393939</v>
      </c>
      <c r="AC17" s="16">
        <v>0.14942528735632199</v>
      </c>
      <c r="AD17" s="16">
        <v>0.14124293785310699</v>
      </c>
    </row>
    <row r="18" spans="2:30" x14ac:dyDescent="0.35">
      <c r="B18" s="17" t="s">
        <v>56</v>
      </c>
      <c r="C18" s="16">
        <v>0.16966580976863799</v>
      </c>
      <c r="D18" s="16">
        <v>0.166217430368374</v>
      </c>
      <c r="E18" s="16">
        <v>0.30769230769230799</v>
      </c>
      <c r="F18" s="16"/>
      <c r="G18" s="16">
        <v>0.105263157894737</v>
      </c>
      <c r="H18" s="16">
        <v>0.158102766798419</v>
      </c>
      <c r="I18" s="16">
        <v>0.183529411764706</v>
      </c>
      <c r="J18" s="16">
        <v>0.18994413407821201</v>
      </c>
      <c r="K18" s="16"/>
      <c r="L18" s="16">
        <v>0.21304347826087</v>
      </c>
      <c r="M18" s="16">
        <v>0.16167664670658699</v>
      </c>
      <c r="N18" s="16">
        <v>0.190909090909091</v>
      </c>
      <c r="O18" s="16">
        <v>0.14076246334310899</v>
      </c>
      <c r="P18" s="16">
        <v>0.166144200626959</v>
      </c>
      <c r="Q18" s="16"/>
      <c r="R18" s="16">
        <v>0.17398648648648599</v>
      </c>
      <c r="S18" s="16">
        <v>0.22018348623853201</v>
      </c>
      <c r="T18" s="16">
        <v>0.144092219020173</v>
      </c>
      <c r="U18" s="16">
        <v>0.19767441860465099</v>
      </c>
      <c r="V18" s="16"/>
      <c r="W18" s="16">
        <v>0.155864197530864</v>
      </c>
      <c r="X18" s="16">
        <v>0.21262458471760801</v>
      </c>
      <c r="Y18" s="16">
        <v>0.16666666666666699</v>
      </c>
      <c r="Z18" s="16"/>
      <c r="AA18" s="16">
        <v>0.170431211498973</v>
      </c>
      <c r="AB18" s="16">
        <v>0.174242424242424</v>
      </c>
      <c r="AC18" s="16">
        <v>0.160919540229885</v>
      </c>
      <c r="AD18" s="16">
        <v>0.17514124293785299</v>
      </c>
    </row>
    <row r="19" spans="2:30" ht="29" x14ac:dyDescent="0.35">
      <c r="B19" s="17" t="s">
        <v>57</v>
      </c>
      <c r="C19" s="16">
        <v>0.138817480719794</v>
      </c>
      <c r="D19" s="16">
        <v>0.138364779874214</v>
      </c>
      <c r="E19" s="16">
        <v>0.15384615384615399</v>
      </c>
      <c r="F19" s="16"/>
      <c r="G19" s="16">
        <v>5.2631578947368397E-2</v>
      </c>
      <c r="H19" s="16">
        <v>0.140316205533597</v>
      </c>
      <c r="I19" s="16">
        <v>0.13176470588235301</v>
      </c>
      <c r="J19" s="16">
        <v>0.17877094972067001</v>
      </c>
      <c r="K19" s="16"/>
      <c r="L19" s="16">
        <v>0.15217391304347799</v>
      </c>
      <c r="M19" s="16">
        <v>0.149700598802395</v>
      </c>
      <c r="N19" s="16">
        <v>0.118181818181818</v>
      </c>
      <c r="O19" s="16">
        <v>0.16129032258064499</v>
      </c>
      <c r="P19" s="16">
        <v>0.10658307210031299</v>
      </c>
      <c r="Q19" s="16"/>
      <c r="R19" s="16">
        <v>0.103040540540541</v>
      </c>
      <c r="S19" s="16">
        <v>0.146788990825688</v>
      </c>
      <c r="T19" s="16">
        <v>0.172910662824208</v>
      </c>
      <c r="U19" s="16">
        <v>0.290697674418605</v>
      </c>
      <c r="V19" s="16"/>
      <c r="W19" s="16">
        <v>0.12808641975308599</v>
      </c>
      <c r="X19" s="16">
        <v>0.15282392026578101</v>
      </c>
      <c r="Y19" s="16">
        <v>0.20512820512820501</v>
      </c>
      <c r="Z19" s="16"/>
      <c r="AA19" s="16">
        <v>0.147843942505133</v>
      </c>
      <c r="AB19" s="16">
        <v>0.15530303030303</v>
      </c>
      <c r="AC19" s="16">
        <v>0.14942528735632199</v>
      </c>
      <c r="AD19" s="16">
        <v>9.03954802259887E-2</v>
      </c>
    </row>
    <row r="20" spans="2:30" x14ac:dyDescent="0.35">
      <c r="B20" s="17" t="s">
        <v>58</v>
      </c>
      <c r="C20" s="16">
        <v>0.13110539845758401</v>
      </c>
      <c r="D20" s="16">
        <v>0.132973944294699</v>
      </c>
      <c r="E20" s="16">
        <v>7.69230769230769E-2</v>
      </c>
      <c r="F20" s="16"/>
      <c r="G20" s="16">
        <v>0.157894736842105</v>
      </c>
      <c r="H20" s="16">
        <v>0.114624505928854</v>
      </c>
      <c r="I20" s="16">
        <v>0.13882352941176501</v>
      </c>
      <c r="J20" s="16">
        <v>0.15083798882681601</v>
      </c>
      <c r="K20" s="16"/>
      <c r="L20" s="16">
        <v>0.13478260869565201</v>
      </c>
      <c r="M20" s="16">
        <v>0.149700598802395</v>
      </c>
      <c r="N20" s="16">
        <v>8.1818181818181804E-2</v>
      </c>
      <c r="O20" s="16">
        <v>0.13782991202346001</v>
      </c>
      <c r="P20" s="16">
        <v>0.128526645768025</v>
      </c>
      <c r="Q20" s="16"/>
      <c r="R20" s="16">
        <v>0.125</v>
      </c>
      <c r="S20" s="16">
        <v>0.155963302752294</v>
      </c>
      <c r="T20" s="16">
        <v>0.126801152737752</v>
      </c>
      <c r="U20" s="16">
        <v>0.13953488372093001</v>
      </c>
      <c r="V20" s="16"/>
      <c r="W20" s="16">
        <v>0.14351851851851899</v>
      </c>
      <c r="X20" s="16">
        <v>8.6378737541528194E-2</v>
      </c>
      <c r="Y20" s="16">
        <v>0.16666666666666699</v>
      </c>
      <c r="Z20" s="16"/>
      <c r="AA20" s="16">
        <v>0.13757700205338799</v>
      </c>
      <c r="AB20" s="16">
        <v>0.15151515151515199</v>
      </c>
      <c r="AC20" s="16">
        <v>0.12068965517241401</v>
      </c>
      <c r="AD20" s="16">
        <v>9.03954802259887E-2</v>
      </c>
    </row>
    <row r="21" spans="2:30" x14ac:dyDescent="0.35">
      <c r="B21" s="17" t="s">
        <v>59</v>
      </c>
      <c r="C21" s="16">
        <v>0.110539845758355</v>
      </c>
      <c r="D21" s="16">
        <v>0.106918238993711</v>
      </c>
      <c r="E21" s="16">
        <v>0.15384615384615399</v>
      </c>
      <c r="F21" s="16"/>
      <c r="G21" s="16">
        <v>8.7719298245614002E-2</v>
      </c>
      <c r="H21" s="16">
        <v>0.110671936758893</v>
      </c>
      <c r="I21" s="16">
        <v>0.108235294117647</v>
      </c>
      <c r="J21" s="16">
        <v>0.122905027932961</v>
      </c>
      <c r="K21" s="16"/>
      <c r="L21" s="16">
        <v>8.6956521739130405E-2</v>
      </c>
      <c r="M21" s="16">
        <v>0.125748502994012</v>
      </c>
      <c r="N21" s="16">
        <v>0.12727272727272701</v>
      </c>
      <c r="O21" s="16">
        <v>0.108504398826979</v>
      </c>
      <c r="P21" s="16">
        <v>0.115987460815047</v>
      </c>
      <c r="Q21" s="16"/>
      <c r="R21" s="16">
        <v>0.10472972972973001</v>
      </c>
      <c r="S21" s="16">
        <v>8.2568807339449504E-2</v>
      </c>
      <c r="T21" s="16">
        <v>0.123919308357349</v>
      </c>
      <c r="U21" s="16">
        <v>0.15116279069767399</v>
      </c>
      <c r="V21" s="16"/>
      <c r="W21" s="16">
        <v>9.1049382716049398E-2</v>
      </c>
      <c r="X21" s="16">
        <v>0.14285714285714299</v>
      </c>
      <c r="Y21" s="16">
        <v>0.115384615384615</v>
      </c>
      <c r="Z21" s="16"/>
      <c r="AA21" s="16">
        <v>0.10677618069815201</v>
      </c>
      <c r="AB21" s="16">
        <v>0.12121212121212099</v>
      </c>
      <c r="AC21" s="16">
        <v>8.6206896551724102E-2</v>
      </c>
      <c r="AD21" s="16">
        <v>0.13559322033898299</v>
      </c>
    </row>
    <row r="22" spans="2:30" ht="29" x14ac:dyDescent="0.35">
      <c r="B22" s="17" t="s">
        <v>60</v>
      </c>
      <c r="C22" s="16">
        <v>0.10197086546700899</v>
      </c>
      <c r="D22" s="16">
        <v>0.101527403414196</v>
      </c>
      <c r="E22" s="16">
        <v>0.15384615384615399</v>
      </c>
      <c r="F22" s="16"/>
      <c r="G22" s="16">
        <v>0.140350877192982</v>
      </c>
      <c r="H22" s="16">
        <v>0.106719367588933</v>
      </c>
      <c r="I22" s="16">
        <v>9.64705882352941E-2</v>
      </c>
      <c r="J22" s="16">
        <v>8.9385474860335198E-2</v>
      </c>
      <c r="K22" s="16"/>
      <c r="L22" s="16">
        <v>0.13478260869565201</v>
      </c>
      <c r="M22" s="16">
        <v>0.119760479041916</v>
      </c>
      <c r="N22" s="16">
        <v>0.109090909090909</v>
      </c>
      <c r="O22" s="16">
        <v>8.5043988269794701E-2</v>
      </c>
      <c r="P22" s="16">
        <v>8.4639498432601906E-2</v>
      </c>
      <c r="Q22" s="16"/>
      <c r="R22" s="16">
        <v>9.9662162162162199E-2</v>
      </c>
      <c r="S22" s="16">
        <v>9.1743119266055106E-2</v>
      </c>
      <c r="T22" s="16">
        <v>0.118155619596542</v>
      </c>
      <c r="U22" s="16">
        <v>0.104651162790698</v>
      </c>
      <c r="V22" s="16"/>
      <c r="W22" s="16">
        <v>9.2592592592592601E-2</v>
      </c>
      <c r="X22" s="16">
        <v>0.112956810631229</v>
      </c>
      <c r="Y22" s="16">
        <v>0.17948717948717899</v>
      </c>
      <c r="Z22" s="16"/>
      <c r="AA22" s="16">
        <v>0.11909650924024601</v>
      </c>
      <c r="AB22" s="16">
        <v>8.7121212121212099E-2</v>
      </c>
      <c r="AC22" s="16">
        <v>7.4712643678160898E-2</v>
      </c>
      <c r="AD22" s="16">
        <v>0.101694915254237</v>
      </c>
    </row>
    <row r="23" spans="2:30" ht="29" x14ac:dyDescent="0.35">
      <c r="B23" s="17" t="s">
        <v>61</v>
      </c>
      <c r="C23" s="16">
        <v>7.8834618680377E-2</v>
      </c>
      <c r="D23" s="16">
        <v>7.7268643306379198E-2</v>
      </c>
      <c r="E23" s="16">
        <v>7.69230769230769E-2</v>
      </c>
      <c r="F23" s="16"/>
      <c r="G23" s="16">
        <v>0.12280701754386</v>
      </c>
      <c r="H23" s="16">
        <v>8.3003952569169995E-2</v>
      </c>
      <c r="I23" s="16">
        <v>6.8235294117647102E-2</v>
      </c>
      <c r="J23" s="16">
        <v>7.8212290502793297E-2</v>
      </c>
      <c r="K23" s="16"/>
      <c r="L23" s="16">
        <v>9.1304347826086998E-2</v>
      </c>
      <c r="M23" s="16">
        <v>8.9820359281437098E-2</v>
      </c>
      <c r="N23" s="16">
        <v>5.4545454545454501E-2</v>
      </c>
      <c r="O23" s="16">
        <v>8.2111436950146596E-2</v>
      </c>
      <c r="P23" s="16">
        <v>6.8965517241379296E-2</v>
      </c>
      <c r="Q23" s="16"/>
      <c r="R23" s="16">
        <v>7.2635135135135101E-2</v>
      </c>
      <c r="S23" s="16">
        <v>6.4220183486238494E-2</v>
      </c>
      <c r="T23" s="16">
        <v>9.7982708933717605E-2</v>
      </c>
      <c r="U23" s="16">
        <v>9.3023255813953501E-2</v>
      </c>
      <c r="V23" s="16"/>
      <c r="W23" s="16">
        <v>7.2530864197530895E-2</v>
      </c>
      <c r="X23" s="16">
        <v>9.6345514950166106E-2</v>
      </c>
      <c r="Y23" s="16">
        <v>0.102564102564103</v>
      </c>
      <c r="Z23" s="16"/>
      <c r="AA23" s="16">
        <v>8.2135523613962994E-2</v>
      </c>
      <c r="AB23" s="16">
        <v>8.7121212121212099E-2</v>
      </c>
      <c r="AC23" s="16">
        <v>6.3218390804597693E-2</v>
      </c>
      <c r="AD23" s="16">
        <v>7.3446327683615795E-2</v>
      </c>
    </row>
    <row r="24" spans="2:30" ht="29" x14ac:dyDescent="0.35">
      <c r="B24" s="17" t="s">
        <v>62</v>
      </c>
      <c r="C24" s="16">
        <v>5.3127677806340999E-2</v>
      </c>
      <c r="D24" s="16">
        <v>5.3908355795148299E-2</v>
      </c>
      <c r="E24" s="16">
        <v>7.69230769230769E-2</v>
      </c>
      <c r="F24" s="16"/>
      <c r="G24" s="16">
        <v>5.2631578947368397E-2</v>
      </c>
      <c r="H24" s="16">
        <v>6.7193675889328106E-2</v>
      </c>
      <c r="I24" s="16">
        <v>2.5882352941176499E-2</v>
      </c>
      <c r="J24" s="16">
        <v>7.8212290502793297E-2</v>
      </c>
      <c r="K24" s="16"/>
      <c r="L24" s="16">
        <v>6.9565217391304293E-2</v>
      </c>
      <c r="M24" s="16">
        <v>3.59281437125748E-2</v>
      </c>
      <c r="N24" s="16">
        <v>8.1818181818181804E-2</v>
      </c>
      <c r="O24" s="16">
        <v>4.98533724340176E-2</v>
      </c>
      <c r="P24" s="16">
        <v>4.3887147335423198E-2</v>
      </c>
      <c r="Q24" s="16"/>
      <c r="R24" s="16">
        <v>4.2229729729729701E-2</v>
      </c>
      <c r="S24" s="16">
        <v>7.3394495412843999E-2</v>
      </c>
      <c r="T24" s="16">
        <v>6.0518731988472602E-2</v>
      </c>
      <c r="U24" s="16">
        <v>9.3023255813953501E-2</v>
      </c>
      <c r="V24" s="16"/>
      <c r="W24" s="16">
        <v>4.3209876543209902E-2</v>
      </c>
      <c r="X24" s="16">
        <v>6.6445182724252497E-2</v>
      </c>
      <c r="Y24" s="16">
        <v>0.102564102564103</v>
      </c>
      <c r="Z24" s="16"/>
      <c r="AA24" s="16">
        <v>5.1334702258726897E-2</v>
      </c>
      <c r="AB24" s="16">
        <v>5.3030303030302997E-2</v>
      </c>
      <c r="AC24" s="16">
        <v>6.3218390804597693E-2</v>
      </c>
      <c r="AD24" s="16">
        <v>5.0847457627118599E-2</v>
      </c>
    </row>
    <row r="25" spans="2:30" ht="29" x14ac:dyDescent="0.35">
      <c r="B25" s="17" t="s">
        <v>63</v>
      </c>
      <c r="C25" s="16">
        <v>4.8843187660668398E-2</v>
      </c>
      <c r="D25" s="16">
        <v>4.94159928122192E-2</v>
      </c>
      <c r="E25" s="16">
        <v>0</v>
      </c>
      <c r="F25" s="16"/>
      <c r="G25" s="16">
        <v>8.7719298245614002E-2</v>
      </c>
      <c r="H25" s="16">
        <v>3.5573122529644299E-2</v>
      </c>
      <c r="I25" s="16">
        <v>6.1176470588235297E-2</v>
      </c>
      <c r="J25" s="16">
        <v>4.4692737430167599E-2</v>
      </c>
      <c r="K25" s="16"/>
      <c r="L25" s="16">
        <v>6.08695652173913E-2</v>
      </c>
      <c r="M25" s="16">
        <v>1.19760479041916E-2</v>
      </c>
      <c r="N25" s="16">
        <v>5.4545454545454501E-2</v>
      </c>
      <c r="O25" s="16">
        <v>3.5190615835777102E-2</v>
      </c>
      <c r="P25" s="16">
        <v>7.2100313479623798E-2</v>
      </c>
      <c r="Q25" s="16"/>
      <c r="R25" s="16">
        <v>5.5743243243243201E-2</v>
      </c>
      <c r="S25" s="16">
        <v>3.6697247706422E-2</v>
      </c>
      <c r="T25" s="16">
        <v>4.3227665706051903E-2</v>
      </c>
      <c r="U25" s="16">
        <v>4.6511627906976702E-2</v>
      </c>
      <c r="V25" s="16"/>
      <c r="W25" s="16">
        <v>5.5555555555555601E-2</v>
      </c>
      <c r="X25" s="16">
        <v>3.32225913621262E-2</v>
      </c>
      <c r="Y25" s="16">
        <v>6.4102564102564097E-2</v>
      </c>
      <c r="Z25" s="16"/>
      <c r="AA25" s="16">
        <v>3.08008213552361E-2</v>
      </c>
      <c r="AB25" s="16">
        <v>6.8181818181818205E-2</v>
      </c>
      <c r="AC25" s="16">
        <v>4.0229885057471299E-2</v>
      </c>
      <c r="AD25" s="16">
        <v>7.3446327683615795E-2</v>
      </c>
    </row>
    <row r="26" spans="2:30" x14ac:dyDescent="0.35">
      <c r="B26" s="17" t="s">
        <v>64</v>
      </c>
      <c r="C26" s="16">
        <v>3.3419023136246798E-2</v>
      </c>
      <c r="D26" s="16">
        <v>3.2345013477088999E-2</v>
      </c>
      <c r="E26" s="16">
        <v>0</v>
      </c>
      <c r="F26" s="16"/>
      <c r="G26" s="16">
        <v>5.2631578947368397E-2</v>
      </c>
      <c r="H26" s="16">
        <v>2.7667984189723299E-2</v>
      </c>
      <c r="I26" s="16">
        <v>4.4705882352941199E-2</v>
      </c>
      <c r="J26" s="16">
        <v>1.67597765363128E-2</v>
      </c>
      <c r="K26" s="16"/>
      <c r="L26" s="16">
        <v>3.0434782608695699E-2</v>
      </c>
      <c r="M26" s="16">
        <v>1.19760479041916E-2</v>
      </c>
      <c r="N26" s="16">
        <v>5.4545454545454501E-2</v>
      </c>
      <c r="O26" s="16">
        <v>2.63929618768328E-2</v>
      </c>
      <c r="P26" s="16">
        <v>4.70219435736677E-2</v>
      </c>
      <c r="Q26" s="16"/>
      <c r="R26" s="16">
        <v>4.72972972972973E-2</v>
      </c>
      <c r="S26" s="16">
        <v>1.8348623853211E-2</v>
      </c>
      <c r="T26" s="16">
        <v>2.0172910662824201E-2</v>
      </c>
      <c r="U26" s="16">
        <v>0</v>
      </c>
      <c r="V26" s="16"/>
      <c r="W26" s="16">
        <v>2.7777777777777801E-2</v>
      </c>
      <c r="X26" s="16">
        <v>1.9933554817275701E-2</v>
      </c>
      <c r="Y26" s="16">
        <v>1.2820512820512799E-2</v>
      </c>
      <c r="Z26" s="16"/>
      <c r="AA26" s="16">
        <v>1.8480492813141701E-2</v>
      </c>
      <c r="AB26" s="16">
        <v>4.1666666666666699E-2</v>
      </c>
      <c r="AC26" s="16">
        <v>2.8735632183908E-2</v>
      </c>
      <c r="AD26" s="16">
        <v>5.6497175141242903E-2</v>
      </c>
    </row>
    <row r="27" spans="2:30" x14ac:dyDescent="0.35">
      <c r="B27" s="17" t="s">
        <v>65</v>
      </c>
      <c r="C27" s="18">
        <v>2.65638389031705E-2</v>
      </c>
      <c r="D27" s="18">
        <v>2.6954177897574101E-2</v>
      </c>
      <c r="E27" s="18">
        <v>0</v>
      </c>
      <c r="F27" s="18"/>
      <c r="G27" s="18">
        <v>3.5087719298245598E-2</v>
      </c>
      <c r="H27" s="18">
        <v>3.3596837944663997E-2</v>
      </c>
      <c r="I27" s="18">
        <v>1.1764705882352899E-2</v>
      </c>
      <c r="J27" s="18">
        <v>3.91061452513966E-2</v>
      </c>
      <c r="K27" s="18"/>
      <c r="L27" s="18">
        <v>2.1739130434782601E-2</v>
      </c>
      <c r="M27" s="18">
        <v>2.39520958083832E-2</v>
      </c>
      <c r="N27" s="18">
        <v>2.7272727272727299E-2</v>
      </c>
      <c r="O27" s="18">
        <v>2.9325513196480898E-2</v>
      </c>
      <c r="P27" s="18">
        <v>2.8213166144200601E-2</v>
      </c>
      <c r="Q27" s="18"/>
      <c r="R27" s="18">
        <v>2.0270270270270299E-2</v>
      </c>
      <c r="S27" s="18">
        <v>1.8348623853211E-2</v>
      </c>
      <c r="T27" s="18">
        <v>3.7463976945245003E-2</v>
      </c>
      <c r="U27" s="18">
        <v>2.32558139534884E-2</v>
      </c>
      <c r="V27" s="18"/>
      <c r="W27" s="18">
        <v>3.0864197530864199E-2</v>
      </c>
      <c r="X27" s="18">
        <v>1.9933554817275701E-2</v>
      </c>
      <c r="Y27" s="18">
        <v>0</v>
      </c>
      <c r="Z27" s="18"/>
      <c r="AA27" s="18">
        <v>2.2587268993839799E-2</v>
      </c>
      <c r="AB27" s="18">
        <v>1.13636363636364E-2</v>
      </c>
      <c r="AC27" s="18">
        <v>5.1724137931034503E-2</v>
      </c>
      <c r="AD27" s="18">
        <v>2.82485875706215E-2</v>
      </c>
    </row>
    <row r="28" spans="2:30" x14ac:dyDescent="0.35">
      <c r="B28" s="15"/>
    </row>
    <row r="29" spans="2:30" x14ac:dyDescent="0.35">
      <c r="B29" t="s">
        <v>68</v>
      </c>
    </row>
    <row r="30" spans="2:30" x14ac:dyDescent="0.35">
      <c r="B30" t="s">
        <v>69</v>
      </c>
    </row>
    <row r="32" spans="2:30" x14ac:dyDescent="0.35">
      <c r="B32"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D22"/>
  <sheetViews>
    <sheetView showGridLines="0" workbookViewId="0">
      <pane xSplit="2" topLeftCell="C1" activePane="topRight" state="frozen"/>
      <selection pane="topRight" activeCell="C15" sqref="C15"/>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79</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70</v>
      </c>
      <c r="C8" s="16">
        <v>6.85518423307626E-3</v>
      </c>
      <c r="D8" s="16">
        <v>5.3908355795148303E-3</v>
      </c>
      <c r="E8" s="16">
        <v>0</v>
      </c>
      <c r="F8" s="16"/>
      <c r="G8" s="16">
        <v>0</v>
      </c>
      <c r="H8" s="16">
        <v>5.9288537549407102E-3</v>
      </c>
      <c r="I8" s="16">
        <v>2.3529411764705902E-3</v>
      </c>
      <c r="J8" s="16">
        <v>2.23463687150838E-2</v>
      </c>
      <c r="K8" s="16"/>
      <c r="L8" s="16">
        <v>1.7391304347826101E-2</v>
      </c>
      <c r="M8" s="16">
        <v>1.19760479041916E-2</v>
      </c>
      <c r="N8" s="16">
        <v>0</v>
      </c>
      <c r="O8" s="16">
        <v>5.8651026392961903E-3</v>
      </c>
      <c r="P8" s="16">
        <v>0</v>
      </c>
      <c r="Q8" s="16"/>
      <c r="R8" s="16">
        <v>5.0675675675675696E-3</v>
      </c>
      <c r="S8" s="16">
        <v>0</v>
      </c>
      <c r="T8" s="16">
        <v>1.4409221902017299E-2</v>
      </c>
      <c r="U8" s="16">
        <v>0</v>
      </c>
      <c r="V8" s="16"/>
      <c r="W8" s="16">
        <v>6.17283950617284E-3</v>
      </c>
      <c r="X8" s="16">
        <v>3.3222591362126199E-3</v>
      </c>
      <c r="Y8" s="16">
        <v>1.2820512820512799E-2</v>
      </c>
      <c r="Z8" s="16"/>
      <c r="AA8" s="16">
        <v>8.2135523613963007E-3</v>
      </c>
      <c r="AB8" s="16">
        <v>0</v>
      </c>
      <c r="AC8" s="16">
        <v>1.1494252873563199E-2</v>
      </c>
      <c r="AD8" s="16">
        <v>5.6497175141242903E-3</v>
      </c>
    </row>
    <row r="9" spans="2:30" x14ac:dyDescent="0.35">
      <c r="B9" s="17" t="s">
        <v>71</v>
      </c>
      <c r="C9" s="16">
        <v>6.85518423307626E-2</v>
      </c>
      <c r="D9" s="16">
        <v>6.5588499550763693E-2</v>
      </c>
      <c r="E9" s="16">
        <v>0.15384615384615399</v>
      </c>
      <c r="F9" s="16"/>
      <c r="G9" s="16">
        <v>1.7543859649122799E-2</v>
      </c>
      <c r="H9" s="16">
        <v>8.4980237154150207E-2</v>
      </c>
      <c r="I9" s="16">
        <v>7.0588235294117604E-2</v>
      </c>
      <c r="J9" s="16">
        <v>3.3519553072625698E-2</v>
      </c>
      <c r="K9" s="16"/>
      <c r="L9" s="16">
        <v>5.6521739130434803E-2</v>
      </c>
      <c r="M9" s="16">
        <v>0.13173652694610799</v>
      </c>
      <c r="N9" s="16">
        <v>8.1818181818181804E-2</v>
      </c>
      <c r="O9" s="16">
        <v>8.7976539589442806E-2</v>
      </c>
      <c r="P9" s="16">
        <v>1.88087774294671E-2</v>
      </c>
      <c r="Q9" s="16"/>
      <c r="R9" s="16">
        <v>6.25E-2</v>
      </c>
      <c r="S9" s="16">
        <v>8.2568807339449504E-2</v>
      </c>
      <c r="T9" s="16">
        <v>7.2046109510086498E-2</v>
      </c>
      <c r="U9" s="16">
        <v>8.1395348837209294E-2</v>
      </c>
      <c r="V9" s="16"/>
      <c r="W9" s="16">
        <v>5.0925925925925902E-2</v>
      </c>
      <c r="X9" s="16">
        <v>9.6345514950166106E-2</v>
      </c>
      <c r="Y9" s="16">
        <v>8.9743589743589702E-2</v>
      </c>
      <c r="Z9" s="16"/>
      <c r="AA9" s="16">
        <v>7.1868583162217697E-2</v>
      </c>
      <c r="AB9" s="16">
        <v>4.9242424242424199E-2</v>
      </c>
      <c r="AC9" s="16">
        <v>9.1954022988505704E-2</v>
      </c>
      <c r="AD9" s="16">
        <v>6.7796610169491497E-2</v>
      </c>
    </row>
    <row r="10" spans="2:30" x14ac:dyDescent="0.35">
      <c r="B10" s="17" t="s">
        <v>72</v>
      </c>
      <c r="C10" s="16">
        <v>0.33333333333333298</v>
      </c>
      <c r="D10" s="16">
        <v>0.33333333333333298</v>
      </c>
      <c r="E10" s="16">
        <v>0.38461538461538503</v>
      </c>
      <c r="F10" s="16"/>
      <c r="G10" s="16">
        <v>0.33333333333333298</v>
      </c>
      <c r="H10" s="16">
        <v>0.312252964426877</v>
      </c>
      <c r="I10" s="16">
        <v>0.34823529411764698</v>
      </c>
      <c r="J10" s="16">
        <v>0.35754189944134102</v>
      </c>
      <c r="K10" s="16"/>
      <c r="L10" s="16">
        <v>0.46956521739130402</v>
      </c>
      <c r="M10" s="16">
        <v>0.13772455089820401</v>
      </c>
      <c r="N10" s="16">
        <v>0.25454545454545502</v>
      </c>
      <c r="O10" s="16">
        <v>0.20234604105571799</v>
      </c>
      <c r="P10" s="16">
        <v>0.50470219435736696</v>
      </c>
      <c r="Q10" s="16"/>
      <c r="R10" s="16">
        <v>0.32263513513513498</v>
      </c>
      <c r="S10" s="16">
        <v>0.394495412844037</v>
      </c>
      <c r="T10" s="16">
        <v>0.35158501440922202</v>
      </c>
      <c r="U10" s="16">
        <v>0.30232558139534899</v>
      </c>
      <c r="V10" s="16"/>
      <c r="W10" s="16">
        <v>0.296296296296296</v>
      </c>
      <c r="X10" s="16">
        <v>0.39867109634551501</v>
      </c>
      <c r="Y10" s="16">
        <v>0.43589743589743601</v>
      </c>
      <c r="Z10" s="16"/>
      <c r="AA10" s="16">
        <v>0.34496919917864499</v>
      </c>
      <c r="AB10" s="16">
        <v>0.34090909090909099</v>
      </c>
      <c r="AC10" s="16">
        <v>0.33908045977011497</v>
      </c>
      <c r="AD10" s="16">
        <v>0.32768361581920902</v>
      </c>
    </row>
    <row r="11" spans="2:30" x14ac:dyDescent="0.35">
      <c r="B11" s="17" t="s">
        <v>73</v>
      </c>
      <c r="C11" s="16">
        <v>0.111396743787489</v>
      </c>
      <c r="D11" s="16">
        <v>0.109613656783468</v>
      </c>
      <c r="E11" s="16">
        <v>0.15384615384615399</v>
      </c>
      <c r="F11" s="16"/>
      <c r="G11" s="16">
        <v>7.0175438596491196E-2</v>
      </c>
      <c r="H11" s="16">
        <v>0.110671936758893</v>
      </c>
      <c r="I11" s="16">
        <v>0.110588235294118</v>
      </c>
      <c r="J11" s="16">
        <v>0.12849162011173201</v>
      </c>
      <c r="K11" s="16"/>
      <c r="L11" s="16">
        <v>3.9130434782608699E-2</v>
      </c>
      <c r="M11" s="16">
        <v>0.13772455089820401</v>
      </c>
      <c r="N11" s="16">
        <v>6.3636363636363602E-2</v>
      </c>
      <c r="O11" s="16">
        <v>0.18181818181818199</v>
      </c>
      <c r="P11" s="16">
        <v>9.0909090909090898E-2</v>
      </c>
      <c r="Q11" s="16"/>
      <c r="R11" s="16">
        <v>0.103040540540541</v>
      </c>
      <c r="S11" s="16">
        <v>0.16513761467889901</v>
      </c>
      <c r="T11" s="16">
        <v>0.109510086455331</v>
      </c>
      <c r="U11" s="16">
        <v>9.3023255813953501E-2</v>
      </c>
      <c r="V11" s="16"/>
      <c r="W11" s="16">
        <v>0.100308641975309</v>
      </c>
      <c r="X11" s="16">
        <v>0.12956810631229199</v>
      </c>
      <c r="Y11" s="16">
        <v>0.141025641025641</v>
      </c>
      <c r="Z11" s="16"/>
      <c r="AA11" s="16">
        <v>0.11088295687885</v>
      </c>
      <c r="AB11" s="16">
        <v>0.12878787878787901</v>
      </c>
      <c r="AC11" s="16">
        <v>9.1954022988505704E-2</v>
      </c>
      <c r="AD11" s="16">
        <v>8.4745762711864403E-2</v>
      </c>
    </row>
    <row r="12" spans="2:30" x14ac:dyDescent="0.35">
      <c r="B12" s="17" t="s">
        <v>74</v>
      </c>
      <c r="C12" s="16">
        <v>0.25792630676949402</v>
      </c>
      <c r="D12" s="16">
        <v>0.26055705300988302</v>
      </c>
      <c r="E12" s="16">
        <v>0.230769230769231</v>
      </c>
      <c r="F12" s="16"/>
      <c r="G12" s="16">
        <v>0.43859649122806998</v>
      </c>
      <c r="H12" s="16">
        <v>0.29249011857707502</v>
      </c>
      <c r="I12" s="16">
        <v>0.22823529411764701</v>
      </c>
      <c r="J12" s="16">
        <v>0.17318435754189901</v>
      </c>
      <c r="K12" s="16"/>
      <c r="L12" s="16">
        <v>0.24347826086956501</v>
      </c>
      <c r="M12" s="16">
        <v>0.45508982035928103</v>
      </c>
      <c r="N12" s="16">
        <v>0.44545454545454499</v>
      </c>
      <c r="O12" s="16">
        <v>0.29912023460410597</v>
      </c>
      <c r="P12" s="16">
        <v>5.6426332288401299E-2</v>
      </c>
      <c r="Q12" s="16"/>
      <c r="R12" s="16">
        <v>0.21959459459459499</v>
      </c>
      <c r="S12" s="16">
        <v>0.201834862385321</v>
      </c>
      <c r="T12" s="16">
        <v>0.30547550432276699</v>
      </c>
      <c r="U12" s="16">
        <v>0.418604651162791</v>
      </c>
      <c r="V12" s="16"/>
      <c r="W12" s="16">
        <v>0.30246913580246898</v>
      </c>
      <c r="X12" s="16">
        <v>0.186046511627907</v>
      </c>
      <c r="Y12" s="16">
        <v>0.21794871794871801</v>
      </c>
      <c r="Z12" s="16"/>
      <c r="AA12" s="16">
        <v>0.28131416837782303</v>
      </c>
      <c r="AB12" s="16">
        <v>0.23863636363636401</v>
      </c>
      <c r="AC12" s="16">
        <v>0.21264367816092</v>
      </c>
      <c r="AD12" s="16">
        <v>0.25988700564971801</v>
      </c>
    </row>
    <row r="13" spans="2:30" x14ac:dyDescent="0.35">
      <c r="B13" s="17" t="s">
        <v>75</v>
      </c>
      <c r="C13" s="16">
        <v>1.3710368466152501E-2</v>
      </c>
      <c r="D13" s="16">
        <v>1.3477088948787099E-2</v>
      </c>
      <c r="E13" s="16">
        <v>0</v>
      </c>
      <c r="F13" s="16"/>
      <c r="G13" s="16">
        <v>3.5087719298245598E-2</v>
      </c>
      <c r="H13" s="16">
        <v>1.58102766798419E-2</v>
      </c>
      <c r="I13" s="16">
        <v>9.4117647058823504E-3</v>
      </c>
      <c r="J13" s="16">
        <v>1.11731843575419E-2</v>
      </c>
      <c r="K13" s="16"/>
      <c r="L13" s="16">
        <v>2.6086956521739101E-2</v>
      </c>
      <c r="M13" s="16">
        <v>2.39520958083832E-2</v>
      </c>
      <c r="N13" s="16">
        <v>2.7272727272727299E-2</v>
      </c>
      <c r="O13" s="16">
        <v>8.7976539589442806E-3</v>
      </c>
      <c r="P13" s="16">
        <v>0</v>
      </c>
      <c r="Q13" s="16"/>
      <c r="R13" s="16">
        <v>1.1824324324324301E-2</v>
      </c>
      <c r="S13" s="16">
        <v>9.1743119266055103E-3</v>
      </c>
      <c r="T13" s="16">
        <v>1.7291066282420799E-2</v>
      </c>
      <c r="U13" s="16">
        <v>1.16279069767442E-2</v>
      </c>
      <c r="V13" s="16"/>
      <c r="W13" s="16">
        <v>1.54320987654321E-2</v>
      </c>
      <c r="X13" s="16">
        <v>1.66112956810631E-2</v>
      </c>
      <c r="Y13" s="16">
        <v>0</v>
      </c>
      <c r="Z13" s="16"/>
      <c r="AA13" s="16">
        <v>1.43737166324435E-2</v>
      </c>
      <c r="AB13" s="16">
        <v>3.7878787878787902E-3</v>
      </c>
      <c r="AC13" s="16">
        <v>2.8735632183908E-2</v>
      </c>
      <c r="AD13" s="16">
        <v>5.6497175141242903E-3</v>
      </c>
    </row>
    <row r="14" spans="2:30" x14ac:dyDescent="0.35">
      <c r="B14" s="17" t="s">
        <v>76</v>
      </c>
      <c r="C14" s="16">
        <v>3.0848329048843201E-2</v>
      </c>
      <c r="D14" s="16">
        <v>3.2345013477088999E-2</v>
      </c>
      <c r="E14" s="16">
        <v>0</v>
      </c>
      <c r="F14" s="16"/>
      <c r="G14" s="16">
        <v>3.5087719298245598E-2</v>
      </c>
      <c r="H14" s="16">
        <v>2.1739130434782601E-2</v>
      </c>
      <c r="I14" s="16">
        <v>3.7647058823529402E-2</v>
      </c>
      <c r="J14" s="16">
        <v>3.91061452513966E-2</v>
      </c>
      <c r="K14" s="16"/>
      <c r="L14" s="16">
        <v>3.0434782608695699E-2</v>
      </c>
      <c r="M14" s="16">
        <v>5.3892215568862298E-2</v>
      </c>
      <c r="N14" s="16">
        <v>4.5454545454545497E-2</v>
      </c>
      <c r="O14" s="16">
        <v>4.1055718475073298E-2</v>
      </c>
      <c r="P14" s="16">
        <v>3.1347962382445101E-3</v>
      </c>
      <c r="Q14" s="16"/>
      <c r="R14" s="16">
        <v>2.5337837837837801E-2</v>
      </c>
      <c r="S14" s="16">
        <v>1.8348623853211E-2</v>
      </c>
      <c r="T14" s="16">
        <v>5.18731988472622E-2</v>
      </c>
      <c r="U14" s="16">
        <v>1.16279069767442E-2</v>
      </c>
      <c r="V14" s="16"/>
      <c r="W14" s="16">
        <v>3.5493827160493797E-2</v>
      </c>
      <c r="X14" s="16">
        <v>2.9900332225913599E-2</v>
      </c>
      <c r="Y14" s="16">
        <v>1.2820512820512799E-2</v>
      </c>
      <c r="Z14" s="16"/>
      <c r="AA14" s="16">
        <v>1.6427104722792601E-2</v>
      </c>
      <c r="AB14" s="16">
        <v>3.4090909090909102E-2</v>
      </c>
      <c r="AC14" s="16">
        <v>4.5977011494252901E-2</v>
      </c>
      <c r="AD14" s="16">
        <v>4.5197740112994399E-2</v>
      </c>
    </row>
    <row r="15" spans="2:30" x14ac:dyDescent="0.35">
      <c r="B15" s="17" t="s">
        <v>77</v>
      </c>
      <c r="C15" s="16">
        <v>0.15509854327334999</v>
      </c>
      <c r="D15" s="16">
        <v>0.15992812219227301</v>
      </c>
      <c r="E15" s="16">
        <v>7.69230769230769E-2</v>
      </c>
      <c r="F15" s="16"/>
      <c r="G15" s="16">
        <v>5.2631578947368397E-2</v>
      </c>
      <c r="H15" s="16">
        <v>0.13241106719367601</v>
      </c>
      <c r="I15" s="16">
        <v>0.17411764705882399</v>
      </c>
      <c r="J15" s="16">
        <v>0.206703910614525</v>
      </c>
      <c r="K15" s="16"/>
      <c r="L15" s="16">
        <v>8.6956521739130405E-2</v>
      </c>
      <c r="M15" s="16">
        <v>2.9940119760479E-2</v>
      </c>
      <c r="N15" s="16">
        <v>7.2727272727272696E-2</v>
      </c>
      <c r="O15" s="16">
        <v>0.14076246334310899</v>
      </c>
      <c r="P15" s="16">
        <v>0.31347962382445099</v>
      </c>
      <c r="Q15" s="16"/>
      <c r="R15" s="16">
        <v>0.21621621621621601</v>
      </c>
      <c r="S15" s="16">
        <v>0.119266055045872</v>
      </c>
      <c r="T15" s="16">
        <v>6.9164265129683003E-2</v>
      </c>
      <c r="U15" s="16">
        <v>5.8139534883720902E-2</v>
      </c>
      <c r="V15" s="16"/>
      <c r="W15" s="16">
        <v>0.171296296296296</v>
      </c>
      <c r="X15" s="16">
        <v>0.122923588039867</v>
      </c>
      <c r="Y15" s="16">
        <v>7.69230769230769E-2</v>
      </c>
      <c r="Z15" s="16"/>
      <c r="AA15" s="16">
        <v>0.12525667351129399</v>
      </c>
      <c r="AB15" s="16">
        <v>0.189393939393939</v>
      </c>
      <c r="AC15" s="16">
        <v>0.160919540229885</v>
      </c>
      <c r="AD15" s="16">
        <v>0.186440677966102</v>
      </c>
    </row>
    <row r="16" spans="2:30" x14ac:dyDescent="0.35">
      <c r="B16" s="17" t="s">
        <v>78</v>
      </c>
      <c r="C16" s="16">
        <v>1.7137960582690698E-2</v>
      </c>
      <c r="D16" s="16">
        <v>1.61725067385445E-2</v>
      </c>
      <c r="E16" s="16">
        <v>0</v>
      </c>
      <c r="F16" s="16"/>
      <c r="G16" s="16">
        <v>1.7543859649122799E-2</v>
      </c>
      <c r="H16" s="16">
        <v>1.97628458498024E-2</v>
      </c>
      <c r="I16" s="16">
        <v>1.1764705882352899E-2</v>
      </c>
      <c r="J16" s="16">
        <v>2.23463687150838E-2</v>
      </c>
      <c r="K16" s="16"/>
      <c r="L16" s="16">
        <v>2.6086956521739101E-2</v>
      </c>
      <c r="M16" s="16">
        <v>5.9880239520958096E-3</v>
      </c>
      <c r="N16" s="16">
        <v>9.0909090909090905E-3</v>
      </c>
      <c r="O16" s="16">
        <v>2.63929618768328E-2</v>
      </c>
      <c r="P16" s="16">
        <v>9.4043887147335394E-3</v>
      </c>
      <c r="Q16" s="16"/>
      <c r="R16" s="16">
        <v>2.3648648648648601E-2</v>
      </c>
      <c r="S16" s="16">
        <v>9.1743119266055103E-3</v>
      </c>
      <c r="T16" s="16">
        <v>8.6455331412103806E-3</v>
      </c>
      <c r="U16" s="16">
        <v>2.32558139534884E-2</v>
      </c>
      <c r="V16" s="16"/>
      <c r="W16" s="16">
        <v>1.6975308641975301E-2</v>
      </c>
      <c r="X16" s="16">
        <v>9.9667774086378697E-3</v>
      </c>
      <c r="Y16" s="16">
        <v>0</v>
      </c>
      <c r="Z16" s="16"/>
      <c r="AA16" s="16">
        <v>2.2587268993839799E-2</v>
      </c>
      <c r="AB16" s="16">
        <v>1.5151515151515201E-2</v>
      </c>
      <c r="AC16" s="16">
        <v>1.72413793103448E-2</v>
      </c>
      <c r="AD16" s="16">
        <v>1.12994350282486E-2</v>
      </c>
    </row>
    <row r="17" spans="2:30" x14ac:dyDescent="0.35">
      <c r="B17" s="17" t="s">
        <v>64</v>
      </c>
      <c r="C17" s="18">
        <v>5.1413881748072002E-3</v>
      </c>
      <c r="D17" s="18">
        <v>3.5938903863432202E-3</v>
      </c>
      <c r="E17" s="18">
        <v>0</v>
      </c>
      <c r="F17" s="18"/>
      <c r="G17" s="18">
        <v>0</v>
      </c>
      <c r="H17" s="18">
        <v>3.9525691699604697E-3</v>
      </c>
      <c r="I17" s="18">
        <v>7.0588235294117598E-3</v>
      </c>
      <c r="J17" s="18">
        <v>5.5865921787709499E-3</v>
      </c>
      <c r="K17" s="18"/>
      <c r="L17" s="18">
        <v>4.3478260869565201E-3</v>
      </c>
      <c r="M17" s="18">
        <v>1.19760479041916E-2</v>
      </c>
      <c r="N17" s="18">
        <v>0</v>
      </c>
      <c r="O17" s="18">
        <v>5.8651026392961903E-3</v>
      </c>
      <c r="P17" s="18">
        <v>3.1347962382445101E-3</v>
      </c>
      <c r="Q17" s="18"/>
      <c r="R17" s="18">
        <v>1.0135135135135099E-2</v>
      </c>
      <c r="S17" s="18">
        <v>0</v>
      </c>
      <c r="T17" s="18">
        <v>0</v>
      </c>
      <c r="U17" s="18">
        <v>0</v>
      </c>
      <c r="V17" s="18"/>
      <c r="W17" s="18">
        <v>4.6296296296296302E-3</v>
      </c>
      <c r="X17" s="18">
        <v>6.6445182724252502E-3</v>
      </c>
      <c r="Y17" s="18">
        <v>1.2820512820512799E-2</v>
      </c>
      <c r="Z17" s="18"/>
      <c r="AA17" s="18">
        <v>4.1067761806981504E-3</v>
      </c>
      <c r="AB17" s="18">
        <v>0</v>
      </c>
      <c r="AC17" s="18">
        <v>0</v>
      </c>
      <c r="AD17" s="18">
        <v>5.6497175141242903E-3</v>
      </c>
    </row>
    <row r="18" spans="2:30" x14ac:dyDescent="0.35">
      <c r="B18" s="15"/>
    </row>
    <row r="19" spans="2:30" x14ac:dyDescent="0.35">
      <c r="B19" t="s">
        <v>68</v>
      </c>
    </row>
    <row r="20" spans="2:30" x14ac:dyDescent="0.35">
      <c r="B20" t="s">
        <v>69</v>
      </c>
    </row>
    <row r="22" spans="2:30" x14ac:dyDescent="0.35">
      <c r="B22"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87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80</v>
      </c>
      <c r="C8" s="16">
        <v>0.32047986289631503</v>
      </c>
      <c r="D8" s="16">
        <v>0.31985624438454602</v>
      </c>
      <c r="E8" s="16">
        <v>0.30769230769230799</v>
      </c>
      <c r="F8" s="16"/>
      <c r="G8" s="16">
        <v>0.43859649122806998</v>
      </c>
      <c r="H8" s="16">
        <v>0.36561264822134398</v>
      </c>
      <c r="I8" s="16">
        <v>0.27764705882352902</v>
      </c>
      <c r="J8" s="16">
        <v>0.25698324022346403</v>
      </c>
      <c r="K8" s="16"/>
      <c r="L8" s="16">
        <v>0.33913043478260901</v>
      </c>
      <c r="M8" s="16">
        <v>0.27544910179640703</v>
      </c>
      <c r="N8" s="16">
        <v>0.25454545454545502</v>
      </c>
      <c r="O8" s="16">
        <v>0.31671554252199402</v>
      </c>
      <c r="P8" s="16">
        <v>0.35736677115987497</v>
      </c>
      <c r="Q8" s="16"/>
      <c r="R8" s="16">
        <v>0.34628378378378399</v>
      </c>
      <c r="S8" s="16">
        <v>0.23853211009174299</v>
      </c>
      <c r="T8" s="16">
        <v>0.328530259365994</v>
      </c>
      <c r="U8" s="16">
        <v>0.25581395348837199</v>
      </c>
      <c r="V8" s="16"/>
      <c r="W8" s="16">
        <v>0.32407407407407401</v>
      </c>
      <c r="X8" s="16">
        <v>0.33222591362126203</v>
      </c>
      <c r="Y8" s="16">
        <v>0.256410256410256</v>
      </c>
      <c r="Z8" s="16"/>
      <c r="AA8" s="16">
        <v>0.28747433264887101</v>
      </c>
      <c r="AB8" s="16">
        <v>0.32954545454545497</v>
      </c>
      <c r="AC8" s="16">
        <v>0.35632183908046</v>
      </c>
      <c r="AD8" s="16">
        <v>0.36158192090395502</v>
      </c>
    </row>
    <row r="9" spans="2:30" x14ac:dyDescent="0.35">
      <c r="B9" s="17" t="s">
        <v>81</v>
      </c>
      <c r="C9" s="16">
        <v>0.15938303341902299</v>
      </c>
      <c r="D9" s="16">
        <v>0.164420485175202</v>
      </c>
      <c r="E9" s="16">
        <v>0</v>
      </c>
      <c r="F9" s="16"/>
      <c r="G9" s="16">
        <v>0.21052631578947401</v>
      </c>
      <c r="H9" s="16">
        <v>0.158102766798419</v>
      </c>
      <c r="I9" s="16">
        <v>0.17647058823529399</v>
      </c>
      <c r="J9" s="16">
        <v>0.106145251396648</v>
      </c>
      <c r="K9" s="16"/>
      <c r="L9" s="16">
        <v>0.16956521739130401</v>
      </c>
      <c r="M9" s="16">
        <v>0.16167664670658699</v>
      </c>
      <c r="N9" s="16">
        <v>0.12727272727272701</v>
      </c>
      <c r="O9" s="16">
        <v>0.15249266862170099</v>
      </c>
      <c r="P9" s="16">
        <v>0.16927899686520401</v>
      </c>
      <c r="Q9" s="16"/>
      <c r="R9" s="16">
        <v>0.14695945945945901</v>
      </c>
      <c r="S9" s="16">
        <v>0.17431192660550501</v>
      </c>
      <c r="T9" s="16">
        <v>0.164265129682997</v>
      </c>
      <c r="U9" s="16">
        <v>0.15116279069767399</v>
      </c>
      <c r="V9" s="16"/>
      <c r="W9" s="16">
        <v>0.13888888888888901</v>
      </c>
      <c r="X9" s="16">
        <v>0.186046511627907</v>
      </c>
      <c r="Y9" s="16">
        <v>0.16666666666666699</v>
      </c>
      <c r="Z9" s="16"/>
      <c r="AA9" s="16">
        <v>0.16632443531827501</v>
      </c>
      <c r="AB9" s="16">
        <v>0.15530303030303</v>
      </c>
      <c r="AC9" s="16">
        <v>0.14942528735632199</v>
      </c>
      <c r="AD9" s="16">
        <v>0.152542372881356</v>
      </c>
    </row>
    <row r="10" spans="2:30" ht="29" x14ac:dyDescent="0.35">
      <c r="B10" s="17" t="s">
        <v>82</v>
      </c>
      <c r="C10" s="16">
        <v>0.16366752356469599</v>
      </c>
      <c r="D10" s="16">
        <v>0.16352201257861601</v>
      </c>
      <c r="E10" s="16">
        <v>7.69230769230769E-2</v>
      </c>
      <c r="F10" s="16"/>
      <c r="G10" s="16">
        <v>0.175438596491228</v>
      </c>
      <c r="H10" s="16">
        <v>0.16600790513833999</v>
      </c>
      <c r="I10" s="16">
        <v>0.152941176470588</v>
      </c>
      <c r="J10" s="16">
        <v>0.17877094972067001</v>
      </c>
      <c r="K10" s="16"/>
      <c r="L10" s="16">
        <v>0.18695652173912999</v>
      </c>
      <c r="M10" s="16">
        <v>0.16167664670658699</v>
      </c>
      <c r="N10" s="16">
        <v>0.218181818181818</v>
      </c>
      <c r="O10" s="16">
        <v>0.17008797653958899</v>
      </c>
      <c r="P10" s="16">
        <v>0.12225705329153599</v>
      </c>
      <c r="Q10" s="16"/>
      <c r="R10" s="16">
        <v>0.14864864864864899</v>
      </c>
      <c r="S10" s="16">
        <v>0.22018348623853201</v>
      </c>
      <c r="T10" s="16">
        <v>0.16138328530259399</v>
      </c>
      <c r="U10" s="16">
        <v>0.232558139534884</v>
      </c>
      <c r="V10" s="16"/>
      <c r="W10" s="16">
        <v>0.16975308641975301</v>
      </c>
      <c r="X10" s="16">
        <v>0.15282392026578101</v>
      </c>
      <c r="Y10" s="16">
        <v>0.230769230769231</v>
      </c>
      <c r="Z10" s="16"/>
      <c r="AA10" s="16">
        <v>0.18685831622176599</v>
      </c>
      <c r="AB10" s="16">
        <v>0.12878787878787901</v>
      </c>
      <c r="AC10" s="16">
        <v>0.12068965517241401</v>
      </c>
      <c r="AD10" s="16">
        <v>0.19774011299434999</v>
      </c>
    </row>
    <row r="11" spans="2:30" ht="29" x14ac:dyDescent="0.35">
      <c r="B11" s="17" t="s">
        <v>83</v>
      </c>
      <c r="C11" s="16">
        <v>0.16109682947729201</v>
      </c>
      <c r="D11" s="16">
        <v>0.15813117699910201</v>
      </c>
      <c r="E11" s="16">
        <v>0.38461538461538503</v>
      </c>
      <c r="F11" s="16"/>
      <c r="G11" s="16">
        <v>5.2631578947368397E-2</v>
      </c>
      <c r="H11" s="16">
        <v>0.156126482213439</v>
      </c>
      <c r="I11" s="16">
        <v>0.17647058823529399</v>
      </c>
      <c r="J11" s="16">
        <v>0.17318435754189901</v>
      </c>
      <c r="K11" s="16"/>
      <c r="L11" s="16">
        <v>0.12608695652173901</v>
      </c>
      <c r="M11" s="16">
        <v>0.13173652694610799</v>
      </c>
      <c r="N11" s="16">
        <v>0.190909090909091</v>
      </c>
      <c r="O11" s="16">
        <v>0.17888563049853401</v>
      </c>
      <c r="P11" s="16">
        <v>0.17241379310344801</v>
      </c>
      <c r="Q11" s="16"/>
      <c r="R11" s="16">
        <v>0.160472972972973</v>
      </c>
      <c r="S11" s="16">
        <v>0.192660550458716</v>
      </c>
      <c r="T11" s="16">
        <v>0.155619596541787</v>
      </c>
      <c r="U11" s="16">
        <v>0.162790697674419</v>
      </c>
      <c r="V11" s="16"/>
      <c r="W11" s="16">
        <v>0.16820987654321001</v>
      </c>
      <c r="X11" s="16">
        <v>0.159468438538206</v>
      </c>
      <c r="Y11" s="16">
        <v>0.128205128205128</v>
      </c>
      <c r="Z11" s="16"/>
      <c r="AA11" s="16">
        <v>0.16837782340862401</v>
      </c>
      <c r="AB11" s="16">
        <v>0.16666666666666699</v>
      </c>
      <c r="AC11" s="16">
        <v>0.17816091954023</v>
      </c>
      <c r="AD11" s="16">
        <v>0.112994350282486</v>
      </c>
    </row>
    <row r="12" spans="2:30" ht="29" x14ac:dyDescent="0.35">
      <c r="B12" s="17" t="s">
        <v>84</v>
      </c>
      <c r="C12" s="16">
        <v>9.0831191088260502E-2</v>
      </c>
      <c r="D12" s="16">
        <v>8.8050314465408799E-2</v>
      </c>
      <c r="E12" s="16">
        <v>0.15384615384615399</v>
      </c>
      <c r="F12" s="16"/>
      <c r="G12" s="16">
        <v>7.0175438596491196E-2</v>
      </c>
      <c r="H12" s="16">
        <v>6.7193675889328106E-2</v>
      </c>
      <c r="I12" s="16">
        <v>0.105882352941176</v>
      </c>
      <c r="J12" s="16">
        <v>0.12849162011173201</v>
      </c>
      <c r="K12" s="16"/>
      <c r="L12" s="16">
        <v>9.1304347826086998E-2</v>
      </c>
      <c r="M12" s="16">
        <v>0.107784431137725</v>
      </c>
      <c r="N12" s="16">
        <v>6.3636363636363602E-2</v>
      </c>
      <c r="O12" s="16">
        <v>7.3313782991202406E-2</v>
      </c>
      <c r="P12" s="16">
        <v>0.109717868338558</v>
      </c>
      <c r="Q12" s="16"/>
      <c r="R12" s="16">
        <v>7.93918918918919E-2</v>
      </c>
      <c r="S12" s="16">
        <v>9.1743119266055106E-2</v>
      </c>
      <c r="T12" s="16">
        <v>0.11527377521613801</v>
      </c>
      <c r="U12" s="16">
        <v>9.3023255813953501E-2</v>
      </c>
      <c r="V12" s="16"/>
      <c r="W12" s="16">
        <v>8.1790123456790098E-2</v>
      </c>
      <c r="X12" s="16">
        <v>9.9667774086378697E-2</v>
      </c>
      <c r="Y12" s="16">
        <v>0.115384615384615</v>
      </c>
      <c r="Z12" s="16"/>
      <c r="AA12" s="16">
        <v>9.4455852156057493E-2</v>
      </c>
      <c r="AB12" s="16">
        <v>0.11363636363636399</v>
      </c>
      <c r="AC12" s="16">
        <v>8.6206896551724102E-2</v>
      </c>
      <c r="AD12" s="16">
        <v>6.7796610169491497E-2</v>
      </c>
    </row>
    <row r="13" spans="2:30" ht="29" x14ac:dyDescent="0.35">
      <c r="B13" s="17" t="s">
        <v>85</v>
      </c>
      <c r="C13" s="16">
        <v>4.7986289631533799E-2</v>
      </c>
      <c r="D13" s="16">
        <v>4.8517520215633402E-2</v>
      </c>
      <c r="E13" s="16">
        <v>7.69230769230769E-2</v>
      </c>
      <c r="F13" s="16"/>
      <c r="G13" s="16">
        <v>1.7543859649122799E-2</v>
      </c>
      <c r="H13" s="16">
        <v>4.1501976284584997E-2</v>
      </c>
      <c r="I13" s="16">
        <v>4.9411764705882301E-2</v>
      </c>
      <c r="J13" s="16">
        <v>7.2625698324022395E-2</v>
      </c>
      <c r="K13" s="16"/>
      <c r="L13" s="16">
        <v>2.1739130434782601E-2</v>
      </c>
      <c r="M13" s="16">
        <v>0.107784431137725</v>
      </c>
      <c r="N13" s="16">
        <v>8.1818181818181804E-2</v>
      </c>
      <c r="O13" s="16">
        <v>4.6920821114369501E-2</v>
      </c>
      <c r="P13" s="16">
        <v>2.5078369905956101E-2</v>
      </c>
      <c r="Q13" s="16"/>
      <c r="R13" s="16">
        <v>5.0675675675675699E-2</v>
      </c>
      <c r="S13" s="16">
        <v>2.7522935779816501E-2</v>
      </c>
      <c r="T13" s="16">
        <v>3.4582132564841501E-2</v>
      </c>
      <c r="U13" s="16">
        <v>8.1395348837209294E-2</v>
      </c>
      <c r="V13" s="16"/>
      <c r="W13" s="16">
        <v>5.5555555555555601E-2</v>
      </c>
      <c r="X13" s="16">
        <v>3.9867109634551499E-2</v>
      </c>
      <c r="Y13" s="16">
        <v>6.4102564102564097E-2</v>
      </c>
      <c r="Z13" s="16"/>
      <c r="AA13" s="16">
        <v>5.5441478439425103E-2</v>
      </c>
      <c r="AB13" s="16">
        <v>3.03030303030303E-2</v>
      </c>
      <c r="AC13" s="16">
        <v>4.5977011494252901E-2</v>
      </c>
      <c r="AD13" s="16">
        <v>5.6497175141242903E-2</v>
      </c>
    </row>
    <row r="14" spans="2:30" x14ac:dyDescent="0.35">
      <c r="B14" s="17" t="s">
        <v>86</v>
      </c>
      <c r="C14" s="16">
        <v>3.5989717223650401E-2</v>
      </c>
      <c r="D14" s="16">
        <v>3.6837376460018001E-2</v>
      </c>
      <c r="E14" s="16">
        <v>0</v>
      </c>
      <c r="F14" s="16"/>
      <c r="G14" s="16">
        <v>1.7543859649122799E-2</v>
      </c>
      <c r="H14" s="16">
        <v>2.1739130434782601E-2</v>
      </c>
      <c r="I14" s="16">
        <v>4.23529411764706E-2</v>
      </c>
      <c r="J14" s="16">
        <v>6.7039106145251395E-2</v>
      </c>
      <c r="K14" s="16"/>
      <c r="L14" s="16">
        <v>4.7826086956521699E-2</v>
      </c>
      <c r="M14" s="16">
        <v>2.9940119760479E-2</v>
      </c>
      <c r="N14" s="16">
        <v>9.0909090909090905E-3</v>
      </c>
      <c r="O14" s="16">
        <v>4.3988269794721403E-2</v>
      </c>
      <c r="P14" s="16">
        <v>3.1347962382445103E-2</v>
      </c>
      <c r="Q14" s="16"/>
      <c r="R14" s="16">
        <v>4.3918918918918901E-2</v>
      </c>
      <c r="S14" s="16">
        <v>3.6697247706422E-2</v>
      </c>
      <c r="T14" s="16">
        <v>2.0172910662824201E-2</v>
      </c>
      <c r="U14" s="16">
        <v>2.32558139534884E-2</v>
      </c>
      <c r="V14" s="16"/>
      <c r="W14" s="16">
        <v>4.1666666666666699E-2</v>
      </c>
      <c r="X14" s="16">
        <v>1.66112956810631E-2</v>
      </c>
      <c r="Y14" s="16">
        <v>3.8461538461538498E-2</v>
      </c>
      <c r="Z14" s="16"/>
      <c r="AA14" s="16">
        <v>3.2854209445585203E-2</v>
      </c>
      <c r="AB14" s="16">
        <v>6.0606060606060601E-2</v>
      </c>
      <c r="AC14" s="16">
        <v>1.72413793103448E-2</v>
      </c>
      <c r="AD14" s="16">
        <v>3.3898305084745797E-2</v>
      </c>
    </row>
    <row r="15" spans="2:30" x14ac:dyDescent="0.35">
      <c r="B15" s="17" t="s">
        <v>64</v>
      </c>
      <c r="C15" s="18">
        <v>2.0565552699228801E-2</v>
      </c>
      <c r="D15" s="18">
        <v>2.0664869721473501E-2</v>
      </c>
      <c r="E15" s="18">
        <v>0</v>
      </c>
      <c r="F15" s="18"/>
      <c r="G15" s="18">
        <v>1.7543859649122799E-2</v>
      </c>
      <c r="H15" s="18">
        <v>2.3715415019762799E-2</v>
      </c>
      <c r="I15" s="18">
        <v>1.8823529411764701E-2</v>
      </c>
      <c r="J15" s="18">
        <v>1.67597765363128E-2</v>
      </c>
      <c r="K15" s="18"/>
      <c r="L15" s="18">
        <v>1.7391304347826101E-2</v>
      </c>
      <c r="M15" s="18">
        <v>2.39520958083832E-2</v>
      </c>
      <c r="N15" s="18">
        <v>5.4545454545454501E-2</v>
      </c>
      <c r="O15" s="18">
        <v>1.7595307917888599E-2</v>
      </c>
      <c r="P15" s="18">
        <v>1.2539184952978099E-2</v>
      </c>
      <c r="Q15" s="18"/>
      <c r="R15" s="18">
        <v>2.3648648648648601E-2</v>
      </c>
      <c r="S15" s="18">
        <v>1.8348623853211E-2</v>
      </c>
      <c r="T15" s="18">
        <v>2.0172910662824201E-2</v>
      </c>
      <c r="U15" s="18">
        <v>0</v>
      </c>
      <c r="V15" s="18"/>
      <c r="W15" s="18">
        <v>2.00617283950617E-2</v>
      </c>
      <c r="X15" s="18">
        <v>1.32890365448505E-2</v>
      </c>
      <c r="Y15" s="18">
        <v>0</v>
      </c>
      <c r="Z15" s="18"/>
      <c r="AA15" s="18">
        <v>8.2135523613963007E-3</v>
      </c>
      <c r="AB15" s="18">
        <v>1.5151515151515201E-2</v>
      </c>
      <c r="AC15" s="18">
        <v>4.5977011494252901E-2</v>
      </c>
      <c r="AD15" s="18">
        <v>1.6949152542372899E-2</v>
      </c>
    </row>
    <row r="16" spans="2:30" x14ac:dyDescent="0.35">
      <c r="B16" s="15"/>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93</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88</v>
      </c>
      <c r="C8" s="16">
        <v>0.64353041988003401</v>
      </c>
      <c r="D8" s="16">
        <v>0.64869721473495101</v>
      </c>
      <c r="E8" s="16">
        <v>0.53846153846153799</v>
      </c>
      <c r="F8" s="16"/>
      <c r="G8" s="16">
        <v>0.54385964912280704</v>
      </c>
      <c r="H8" s="16">
        <v>0.67193675889328097</v>
      </c>
      <c r="I8" s="16">
        <v>0.623529411764706</v>
      </c>
      <c r="J8" s="16">
        <v>0.64245810055865904</v>
      </c>
      <c r="K8" s="16"/>
      <c r="L8" s="16">
        <v>0.59565217391304304</v>
      </c>
      <c r="M8" s="16">
        <v>0.62275449101796398</v>
      </c>
      <c r="N8" s="16">
        <v>0.65454545454545499</v>
      </c>
      <c r="O8" s="16">
        <v>0.63049853372433995</v>
      </c>
      <c r="P8" s="16">
        <v>0.69905956112852696</v>
      </c>
      <c r="Q8" s="16"/>
      <c r="R8" s="16">
        <v>0.66891891891891897</v>
      </c>
      <c r="S8" s="16">
        <v>0.61467889908256901</v>
      </c>
      <c r="T8" s="16">
        <v>0.62824207492795403</v>
      </c>
      <c r="U8" s="16">
        <v>0.55813953488372103</v>
      </c>
      <c r="V8" s="16"/>
      <c r="W8" s="16">
        <v>0.64660493827160503</v>
      </c>
      <c r="X8" s="16">
        <v>0.63787375415282399</v>
      </c>
      <c r="Y8" s="16">
        <v>0.58974358974358998</v>
      </c>
      <c r="Z8" s="16"/>
      <c r="AA8" s="16">
        <v>0.63860369609856305</v>
      </c>
      <c r="AB8" s="16">
        <v>0.65151515151515105</v>
      </c>
      <c r="AC8" s="16">
        <v>0.68390804597701105</v>
      </c>
      <c r="AD8" s="16">
        <v>0.66101694915254205</v>
      </c>
    </row>
    <row r="9" spans="2:30" ht="29" x14ac:dyDescent="0.35">
      <c r="B9" s="17" t="s">
        <v>89</v>
      </c>
      <c r="C9" s="16">
        <v>0.157669237360754</v>
      </c>
      <c r="D9" s="16">
        <v>0.15363881401617299</v>
      </c>
      <c r="E9" s="16">
        <v>0.38461538461538503</v>
      </c>
      <c r="F9" s="16"/>
      <c r="G9" s="16">
        <v>0.22807017543859601</v>
      </c>
      <c r="H9" s="16">
        <v>0.13636363636363599</v>
      </c>
      <c r="I9" s="16">
        <v>0.16470588235294101</v>
      </c>
      <c r="J9" s="16">
        <v>0.17877094972067001</v>
      </c>
      <c r="K9" s="16"/>
      <c r="L9" s="16">
        <v>0.18695652173912999</v>
      </c>
      <c r="M9" s="16">
        <v>0.20359281437125701</v>
      </c>
      <c r="N9" s="16">
        <v>0.190909090909091</v>
      </c>
      <c r="O9" s="16">
        <v>0.13782991202346001</v>
      </c>
      <c r="P9" s="16">
        <v>0.12225705329153599</v>
      </c>
      <c r="Q9" s="16"/>
      <c r="R9" s="16">
        <v>0.135135135135135</v>
      </c>
      <c r="S9" s="16">
        <v>0.119266055045872</v>
      </c>
      <c r="T9" s="16">
        <v>0.181556195965418</v>
      </c>
      <c r="U9" s="16">
        <v>0.30232558139534899</v>
      </c>
      <c r="V9" s="16"/>
      <c r="W9" s="16">
        <v>0.15432098765432101</v>
      </c>
      <c r="X9" s="16">
        <v>0.15282392026578101</v>
      </c>
      <c r="Y9" s="16">
        <v>0.21794871794871801</v>
      </c>
      <c r="Z9" s="16"/>
      <c r="AA9" s="16">
        <v>0.180698151950719</v>
      </c>
      <c r="AB9" s="16">
        <v>0.16287878787878801</v>
      </c>
      <c r="AC9" s="16">
        <v>0.10344827586206901</v>
      </c>
      <c r="AD9" s="16">
        <v>0.129943502824859</v>
      </c>
    </row>
    <row r="10" spans="2:30" x14ac:dyDescent="0.35">
      <c r="B10" s="17" t="s">
        <v>90</v>
      </c>
      <c r="C10" s="16">
        <v>0.10025706940874</v>
      </c>
      <c r="D10" s="16">
        <v>0.10062893081761</v>
      </c>
      <c r="E10" s="16">
        <v>7.69230769230769E-2</v>
      </c>
      <c r="F10" s="16"/>
      <c r="G10" s="16">
        <v>0.12280701754386</v>
      </c>
      <c r="H10" s="16">
        <v>9.4861660079051405E-2</v>
      </c>
      <c r="I10" s="16">
        <v>0.11529411764705901</v>
      </c>
      <c r="J10" s="16">
        <v>7.2625698324022395E-2</v>
      </c>
      <c r="K10" s="16"/>
      <c r="L10" s="16">
        <v>0.11304347826087</v>
      </c>
      <c r="M10" s="16">
        <v>4.7904191616766498E-2</v>
      </c>
      <c r="N10" s="16">
        <v>9.0909090909090898E-2</v>
      </c>
      <c r="O10" s="16">
        <v>0.13196480938416399</v>
      </c>
      <c r="P10" s="16">
        <v>8.7774294670846395E-2</v>
      </c>
      <c r="Q10" s="16"/>
      <c r="R10" s="16">
        <v>0.106418918918919</v>
      </c>
      <c r="S10" s="16">
        <v>0.17431192660550501</v>
      </c>
      <c r="T10" s="16">
        <v>8.0691642651296802E-2</v>
      </c>
      <c r="U10" s="16">
        <v>5.8139534883720902E-2</v>
      </c>
      <c r="V10" s="16"/>
      <c r="W10" s="16">
        <v>0.101851851851852</v>
      </c>
      <c r="X10" s="16">
        <v>0.116279069767442</v>
      </c>
      <c r="Y10" s="16">
        <v>0.115384615384615</v>
      </c>
      <c r="Z10" s="16"/>
      <c r="AA10" s="16">
        <v>8.41889117043121E-2</v>
      </c>
      <c r="AB10" s="16">
        <v>0.102272727272727</v>
      </c>
      <c r="AC10" s="16">
        <v>0.109195402298851</v>
      </c>
      <c r="AD10" s="16">
        <v>0.11864406779661001</v>
      </c>
    </row>
    <row r="11" spans="2:30" x14ac:dyDescent="0.35">
      <c r="B11" s="17" t="s">
        <v>91</v>
      </c>
      <c r="C11" s="16">
        <v>6.2553556126820897E-2</v>
      </c>
      <c r="D11" s="16">
        <v>6.0197663971248899E-2</v>
      </c>
      <c r="E11" s="16">
        <v>0</v>
      </c>
      <c r="F11" s="16"/>
      <c r="G11" s="16">
        <v>7.0175438596491196E-2</v>
      </c>
      <c r="H11" s="16">
        <v>6.1264822134387401E-2</v>
      </c>
      <c r="I11" s="16">
        <v>5.8823529411764698E-2</v>
      </c>
      <c r="J11" s="16">
        <v>7.2625698324022395E-2</v>
      </c>
      <c r="K11" s="16"/>
      <c r="L11" s="16">
        <v>7.3913043478260901E-2</v>
      </c>
      <c r="M11" s="16">
        <v>9.5808383233532898E-2</v>
      </c>
      <c r="N11" s="16">
        <v>4.5454545454545497E-2</v>
      </c>
      <c r="O11" s="16">
        <v>5.8651026392961901E-2</v>
      </c>
      <c r="P11" s="16">
        <v>4.70219435736677E-2</v>
      </c>
      <c r="Q11" s="16"/>
      <c r="R11" s="16">
        <v>5.2364864864864899E-2</v>
      </c>
      <c r="S11" s="16">
        <v>7.3394495412843999E-2</v>
      </c>
      <c r="T11" s="16">
        <v>7.7809798270893404E-2</v>
      </c>
      <c r="U11" s="16">
        <v>5.8139534883720902E-2</v>
      </c>
      <c r="V11" s="16"/>
      <c r="W11" s="16">
        <v>5.7098765432098797E-2</v>
      </c>
      <c r="X11" s="16">
        <v>6.6445182724252497E-2</v>
      </c>
      <c r="Y11" s="16">
        <v>5.1282051282051301E-2</v>
      </c>
      <c r="Z11" s="16"/>
      <c r="AA11" s="16">
        <v>6.7761806981519498E-2</v>
      </c>
      <c r="AB11" s="16">
        <v>5.6818181818181802E-2</v>
      </c>
      <c r="AC11" s="16">
        <v>5.1724137931034503E-2</v>
      </c>
      <c r="AD11" s="16">
        <v>5.6497175141242903E-2</v>
      </c>
    </row>
    <row r="12" spans="2:30" x14ac:dyDescent="0.35">
      <c r="B12" s="17" t="s">
        <v>92</v>
      </c>
      <c r="C12" s="16">
        <v>1.19965724078835E-2</v>
      </c>
      <c r="D12" s="16">
        <v>1.25786163522013E-2</v>
      </c>
      <c r="E12" s="16">
        <v>0</v>
      </c>
      <c r="F12" s="16"/>
      <c r="G12" s="16">
        <v>0</v>
      </c>
      <c r="H12" s="16">
        <v>1.18577075098814E-2</v>
      </c>
      <c r="I12" s="16">
        <v>9.4117647058823504E-3</v>
      </c>
      <c r="J12" s="16">
        <v>2.23463687150838E-2</v>
      </c>
      <c r="K12" s="16"/>
      <c r="L12" s="16">
        <v>4.3478260869565201E-3</v>
      </c>
      <c r="M12" s="16">
        <v>1.19760479041916E-2</v>
      </c>
      <c r="N12" s="16">
        <v>1.8181818181818198E-2</v>
      </c>
      <c r="O12" s="16">
        <v>1.46627565982405E-2</v>
      </c>
      <c r="P12" s="16">
        <v>1.2539184952978099E-2</v>
      </c>
      <c r="Q12" s="16"/>
      <c r="R12" s="16">
        <v>1.0135135135135099E-2</v>
      </c>
      <c r="S12" s="16">
        <v>9.1743119266055103E-3</v>
      </c>
      <c r="T12" s="16">
        <v>1.4409221902017299E-2</v>
      </c>
      <c r="U12" s="16">
        <v>2.32558139534884E-2</v>
      </c>
      <c r="V12" s="16"/>
      <c r="W12" s="16">
        <v>1.38888888888889E-2</v>
      </c>
      <c r="X12" s="16">
        <v>1.32890365448505E-2</v>
      </c>
      <c r="Y12" s="16">
        <v>0</v>
      </c>
      <c r="Z12" s="16"/>
      <c r="AA12" s="16">
        <v>1.23203285420945E-2</v>
      </c>
      <c r="AB12" s="16">
        <v>1.13636363636364E-2</v>
      </c>
      <c r="AC12" s="16">
        <v>1.72413793103448E-2</v>
      </c>
      <c r="AD12" s="16">
        <v>1.12994350282486E-2</v>
      </c>
    </row>
    <row r="13" spans="2:30" x14ac:dyDescent="0.35">
      <c r="B13" s="17" t="s">
        <v>64</v>
      </c>
      <c r="C13" s="18">
        <v>2.3993144815766899E-2</v>
      </c>
      <c r="D13" s="18">
        <v>2.4258760107816701E-2</v>
      </c>
      <c r="E13" s="18">
        <v>0</v>
      </c>
      <c r="F13" s="18"/>
      <c r="G13" s="18">
        <v>3.5087719298245598E-2</v>
      </c>
      <c r="H13" s="18">
        <v>2.3715415019762799E-2</v>
      </c>
      <c r="I13" s="18">
        <v>2.8235294117647101E-2</v>
      </c>
      <c r="J13" s="18">
        <v>1.11731843575419E-2</v>
      </c>
      <c r="K13" s="18"/>
      <c r="L13" s="18">
        <v>2.6086956521739101E-2</v>
      </c>
      <c r="M13" s="18">
        <v>1.79640718562874E-2</v>
      </c>
      <c r="N13" s="18">
        <v>0</v>
      </c>
      <c r="O13" s="18">
        <v>2.63929618768328E-2</v>
      </c>
      <c r="P13" s="18">
        <v>3.1347962382445103E-2</v>
      </c>
      <c r="Q13" s="18"/>
      <c r="R13" s="18">
        <v>2.7027027027027001E-2</v>
      </c>
      <c r="S13" s="18">
        <v>9.1743119266055103E-3</v>
      </c>
      <c r="T13" s="18">
        <v>1.7291066282420799E-2</v>
      </c>
      <c r="U13" s="18">
        <v>0</v>
      </c>
      <c r="V13" s="18"/>
      <c r="W13" s="18">
        <v>2.6234567901234601E-2</v>
      </c>
      <c r="X13" s="18">
        <v>1.32890365448505E-2</v>
      </c>
      <c r="Y13" s="18">
        <v>2.5641025641025599E-2</v>
      </c>
      <c r="Z13" s="18"/>
      <c r="AA13" s="18">
        <v>1.6427104722792601E-2</v>
      </c>
      <c r="AB13" s="18">
        <v>1.5151515151515201E-2</v>
      </c>
      <c r="AC13" s="18">
        <v>3.4482758620689703E-2</v>
      </c>
      <c r="AD13" s="18">
        <v>2.2598870056497199E-2</v>
      </c>
    </row>
    <row r="14" spans="2:30" x14ac:dyDescent="0.35">
      <c r="B14" s="15"/>
    </row>
    <row r="15" spans="2:30" x14ac:dyDescent="0.35">
      <c r="B15" t="s">
        <v>68</v>
      </c>
    </row>
    <row r="16" spans="2:30" x14ac:dyDescent="0.35">
      <c r="B16" t="s">
        <v>69</v>
      </c>
    </row>
    <row r="18" spans="2:2" x14ac:dyDescent="0.35">
      <c r="B18"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D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98</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29" x14ac:dyDescent="0.35">
      <c r="B8" s="17" t="s">
        <v>94</v>
      </c>
      <c r="C8" s="16">
        <v>0.74121679520137096</v>
      </c>
      <c r="D8" s="16">
        <v>0.74303683737645998</v>
      </c>
      <c r="E8" s="16">
        <v>0.61538461538461497</v>
      </c>
      <c r="F8" s="16"/>
      <c r="G8" s="16">
        <v>0.64912280701754399</v>
      </c>
      <c r="H8" s="16">
        <v>0.74505928853754899</v>
      </c>
      <c r="I8" s="16">
        <v>0.72470588235294098</v>
      </c>
      <c r="J8" s="16">
        <v>0.79888268156424602</v>
      </c>
      <c r="K8" s="16"/>
      <c r="L8" s="16">
        <v>0.74347826086956503</v>
      </c>
      <c r="M8" s="16">
        <v>0.75449101796407203</v>
      </c>
      <c r="N8" s="16">
        <v>0.70909090909090899</v>
      </c>
      <c r="O8" s="16">
        <v>0.73900293255131999</v>
      </c>
      <c r="P8" s="16">
        <v>0.74608150470219403</v>
      </c>
      <c r="Q8" s="16"/>
      <c r="R8" s="16">
        <v>0.74324324324324298</v>
      </c>
      <c r="S8" s="16">
        <v>0.67889908256880704</v>
      </c>
      <c r="T8" s="16">
        <v>0.73487031700288197</v>
      </c>
      <c r="U8" s="16">
        <v>0.837209302325581</v>
      </c>
      <c r="V8" s="16"/>
      <c r="W8" s="16">
        <v>0.72530864197530898</v>
      </c>
      <c r="X8" s="16">
        <v>0.74418604651162801</v>
      </c>
      <c r="Y8" s="16">
        <v>0.80769230769230804</v>
      </c>
      <c r="Z8" s="16"/>
      <c r="AA8" s="16">
        <v>0.77207392197125302</v>
      </c>
      <c r="AB8" s="16">
        <v>0.75378787878787901</v>
      </c>
      <c r="AC8" s="16">
        <v>0.71264367816092</v>
      </c>
      <c r="AD8" s="16">
        <v>0.69491525423728795</v>
      </c>
    </row>
    <row r="9" spans="2:30" ht="43.5" x14ac:dyDescent="0.35">
      <c r="B9" s="17" t="s">
        <v>95</v>
      </c>
      <c r="C9" s="16">
        <v>0.14138817480719801</v>
      </c>
      <c r="D9" s="16">
        <v>0.13926325247079999</v>
      </c>
      <c r="E9" s="16">
        <v>0.30769230769230799</v>
      </c>
      <c r="F9" s="16"/>
      <c r="G9" s="16">
        <v>0.140350877192982</v>
      </c>
      <c r="H9" s="16">
        <v>0.16007905138339901</v>
      </c>
      <c r="I9" s="16">
        <v>0.13176470588235301</v>
      </c>
      <c r="J9" s="16">
        <v>0.111731843575419</v>
      </c>
      <c r="K9" s="16"/>
      <c r="L9" s="16">
        <v>0.16956521739130401</v>
      </c>
      <c r="M9" s="16">
        <v>0.11377245508981999</v>
      </c>
      <c r="N9" s="16">
        <v>0.163636363636364</v>
      </c>
      <c r="O9" s="16">
        <v>0.12609970674486801</v>
      </c>
      <c r="P9" s="16">
        <v>0.14420062695924801</v>
      </c>
      <c r="Q9" s="16"/>
      <c r="R9" s="16">
        <v>0.13682432432432401</v>
      </c>
      <c r="S9" s="16">
        <v>0.21100917431192701</v>
      </c>
      <c r="T9" s="16">
        <v>0.13832853025936601</v>
      </c>
      <c r="U9" s="16">
        <v>0.104651162790698</v>
      </c>
      <c r="V9" s="16"/>
      <c r="W9" s="16">
        <v>0.140432098765432</v>
      </c>
      <c r="X9" s="16">
        <v>0.15282392026578101</v>
      </c>
      <c r="Y9" s="16">
        <v>8.9743589743589702E-2</v>
      </c>
      <c r="Z9" s="16"/>
      <c r="AA9" s="16">
        <v>0.123203285420945</v>
      </c>
      <c r="AB9" s="16">
        <v>0.12878787878787901</v>
      </c>
      <c r="AC9" s="16">
        <v>0.13793103448275901</v>
      </c>
      <c r="AD9" s="16">
        <v>0.18079096045197701</v>
      </c>
    </row>
    <row r="10" spans="2:30" ht="43.5" x14ac:dyDescent="0.35">
      <c r="B10" s="17" t="s">
        <v>96</v>
      </c>
      <c r="C10" s="16">
        <v>0.10197086546700899</v>
      </c>
      <c r="D10" s="16">
        <v>0.102425876010782</v>
      </c>
      <c r="E10" s="16">
        <v>7.69230769230769E-2</v>
      </c>
      <c r="F10" s="16"/>
      <c r="G10" s="16">
        <v>0.19298245614035101</v>
      </c>
      <c r="H10" s="16">
        <v>7.9051383399209502E-2</v>
      </c>
      <c r="I10" s="16">
        <v>0.127058823529412</v>
      </c>
      <c r="J10" s="16">
        <v>7.8212290502793297E-2</v>
      </c>
      <c r="K10" s="16"/>
      <c r="L10" s="16">
        <v>6.5217391304347797E-2</v>
      </c>
      <c r="M10" s="16">
        <v>0.119760479041916</v>
      </c>
      <c r="N10" s="16">
        <v>0.1</v>
      </c>
      <c r="O10" s="16">
        <v>0.12609970674486801</v>
      </c>
      <c r="P10" s="16">
        <v>9.40438871473354E-2</v>
      </c>
      <c r="Q10" s="16"/>
      <c r="R10" s="16">
        <v>0.10472972972973001</v>
      </c>
      <c r="S10" s="16">
        <v>0.100917431192661</v>
      </c>
      <c r="T10" s="16">
        <v>0.103746397694524</v>
      </c>
      <c r="U10" s="16">
        <v>5.8139534883720902E-2</v>
      </c>
      <c r="V10" s="16"/>
      <c r="W10" s="16">
        <v>0.12037037037037</v>
      </c>
      <c r="X10" s="16">
        <v>8.9700996677740896E-2</v>
      </c>
      <c r="Y10" s="16">
        <v>0.102564102564103</v>
      </c>
      <c r="Z10" s="16"/>
      <c r="AA10" s="16">
        <v>9.2402464065708401E-2</v>
      </c>
      <c r="AB10" s="16">
        <v>0.117424242424242</v>
      </c>
      <c r="AC10" s="16">
        <v>0.114942528735632</v>
      </c>
      <c r="AD10" s="16">
        <v>9.6045197740112997E-2</v>
      </c>
    </row>
    <row r="11" spans="2:30" x14ac:dyDescent="0.35">
      <c r="B11" s="17" t="s">
        <v>97</v>
      </c>
      <c r="C11" s="18">
        <v>1.5424164524421601E-2</v>
      </c>
      <c r="D11" s="18">
        <v>1.5274034141958701E-2</v>
      </c>
      <c r="E11" s="18">
        <v>0</v>
      </c>
      <c r="F11" s="18"/>
      <c r="G11" s="18">
        <v>1.7543859649122799E-2</v>
      </c>
      <c r="H11" s="18">
        <v>1.58102766798419E-2</v>
      </c>
      <c r="I11" s="18">
        <v>1.6470588235294101E-2</v>
      </c>
      <c r="J11" s="18">
        <v>1.11731843575419E-2</v>
      </c>
      <c r="K11" s="18"/>
      <c r="L11" s="18">
        <v>2.1739130434782601E-2</v>
      </c>
      <c r="M11" s="18">
        <v>1.19760479041916E-2</v>
      </c>
      <c r="N11" s="18">
        <v>2.7272727272727299E-2</v>
      </c>
      <c r="O11" s="18">
        <v>8.7976539589442806E-3</v>
      </c>
      <c r="P11" s="18">
        <v>1.56739811912226E-2</v>
      </c>
      <c r="Q11" s="18"/>
      <c r="R11" s="18">
        <v>1.52027027027027E-2</v>
      </c>
      <c r="S11" s="18">
        <v>9.1743119266055103E-3</v>
      </c>
      <c r="T11" s="18">
        <v>2.3054755043227699E-2</v>
      </c>
      <c r="U11" s="18">
        <v>0</v>
      </c>
      <c r="V11" s="18"/>
      <c r="W11" s="18">
        <v>1.38888888888889E-2</v>
      </c>
      <c r="X11" s="18">
        <v>1.32890365448505E-2</v>
      </c>
      <c r="Y11" s="18">
        <v>0</v>
      </c>
      <c r="Z11" s="18"/>
      <c r="AA11" s="18">
        <v>1.23203285420945E-2</v>
      </c>
      <c r="AB11" s="18">
        <v>0</v>
      </c>
      <c r="AC11" s="18">
        <v>3.4482758620689703E-2</v>
      </c>
      <c r="AD11" s="18">
        <v>2.82485875706215E-2</v>
      </c>
    </row>
    <row r="12" spans="2:30" x14ac:dyDescent="0.35">
      <c r="B12" s="15"/>
    </row>
    <row r="13" spans="2:30" x14ac:dyDescent="0.35">
      <c r="B13" t="s">
        <v>68</v>
      </c>
    </row>
    <row r="14" spans="2:30" x14ac:dyDescent="0.35">
      <c r="B14" t="s">
        <v>69</v>
      </c>
    </row>
    <row r="16" spans="2:30" x14ac:dyDescent="0.35">
      <c r="B16"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D20"/>
  <sheetViews>
    <sheetView showGridLines="0" workbookViewId="0">
      <pane xSplit="2" topLeftCell="C1" activePane="topRight" state="frozen"/>
      <selection pane="topRight" activeCell="B16" sqref="B16"/>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106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61</v>
      </c>
      <c r="D7" s="10">
        <v>55</v>
      </c>
      <c r="E7" s="10">
        <v>2</v>
      </c>
      <c r="F7" s="10"/>
      <c r="G7" s="10">
        <v>4</v>
      </c>
      <c r="H7" s="10">
        <v>27</v>
      </c>
      <c r="I7" s="10">
        <v>17</v>
      </c>
      <c r="J7" s="10">
        <v>13</v>
      </c>
      <c r="K7" s="10"/>
      <c r="L7" s="10">
        <v>16</v>
      </c>
      <c r="M7" s="10">
        <v>7</v>
      </c>
      <c r="N7" s="10">
        <v>4</v>
      </c>
      <c r="O7" s="10">
        <v>13</v>
      </c>
      <c r="P7" s="10">
        <v>21</v>
      </c>
      <c r="Q7" s="10"/>
      <c r="R7" s="10">
        <v>28</v>
      </c>
      <c r="S7" s="10">
        <v>6</v>
      </c>
      <c r="T7" s="10">
        <v>16</v>
      </c>
      <c r="U7" s="10">
        <v>10</v>
      </c>
      <c r="V7" s="10"/>
      <c r="W7" s="10">
        <v>33</v>
      </c>
      <c r="X7" s="10">
        <v>14</v>
      </c>
      <c r="Y7" s="10">
        <v>8</v>
      </c>
      <c r="Z7" s="10"/>
      <c r="AA7" s="10">
        <v>26</v>
      </c>
      <c r="AB7" s="10">
        <v>14</v>
      </c>
      <c r="AC7" s="10">
        <v>8</v>
      </c>
      <c r="AD7" s="10">
        <v>9</v>
      </c>
    </row>
    <row r="8" spans="2:30" x14ac:dyDescent="0.35">
      <c r="B8" s="17" t="s">
        <v>99</v>
      </c>
      <c r="C8" s="16">
        <v>0.22950819672131101</v>
      </c>
      <c r="D8" s="16">
        <v>0.218181818181818</v>
      </c>
      <c r="E8" s="16">
        <v>0</v>
      </c>
      <c r="F8" s="16"/>
      <c r="G8" s="16">
        <v>0.5</v>
      </c>
      <c r="H8" s="16">
        <v>0.22222222222222199</v>
      </c>
      <c r="I8" s="16">
        <v>0.23529411764705899</v>
      </c>
      <c r="J8" s="16">
        <v>0.15384615384615399</v>
      </c>
      <c r="K8" s="16"/>
      <c r="L8" s="16">
        <v>0.25</v>
      </c>
      <c r="M8" s="16">
        <v>0.28571428571428598</v>
      </c>
      <c r="N8" s="16">
        <v>0.5</v>
      </c>
      <c r="O8" s="16">
        <v>0.230769230769231</v>
      </c>
      <c r="P8" s="16">
        <v>0.14285714285714299</v>
      </c>
      <c r="Q8" s="16"/>
      <c r="R8" s="16">
        <v>0.214285714285714</v>
      </c>
      <c r="S8" s="16">
        <v>0.5</v>
      </c>
      <c r="T8" s="16">
        <v>0.1875</v>
      </c>
      <c r="U8" s="16">
        <v>0.2</v>
      </c>
      <c r="V8" s="16"/>
      <c r="W8" s="16">
        <v>0.30303030303030298</v>
      </c>
      <c r="X8" s="16">
        <v>0.14285714285714299</v>
      </c>
      <c r="Y8" s="16">
        <v>0.25</v>
      </c>
      <c r="Z8" s="16"/>
      <c r="AA8" s="16">
        <v>0.15384615384615399</v>
      </c>
      <c r="AB8" s="16">
        <v>0.28571428571428598</v>
      </c>
      <c r="AC8" s="16">
        <v>0.25</v>
      </c>
      <c r="AD8" s="16">
        <v>0.44444444444444398</v>
      </c>
    </row>
    <row r="9" spans="2:30" x14ac:dyDescent="0.35">
      <c r="B9" s="17" t="s">
        <v>100</v>
      </c>
      <c r="C9" s="16">
        <v>0.26229508196721302</v>
      </c>
      <c r="D9" s="16">
        <v>0.29090909090909101</v>
      </c>
      <c r="E9" s="16">
        <v>0</v>
      </c>
      <c r="F9" s="16"/>
      <c r="G9" s="16">
        <v>0.25</v>
      </c>
      <c r="H9" s="16">
        <v>0.25925925925925902</v>
      </c>
      <c r="I9" s="16">
        <v>0.23529411764705899</v>
      </c>
      <c r="J9" s="16">
        <v>0.30769230769230799</v>
      </c>
      <c r="K9" s="16"/>
      <c r="L9" s="16">
        <v>0.1875</v>
      </c>
      <c r="M9" s="16">
        <v>0.28571428571428598</v>
      </c>
      <c r="N9" s="16">
        <v>0.25</v>
      </c>
      <c r="O9" s="16">
        <v>0.38461538461538503</v>
      </c>
      <c r="P9" s="16">
        <v>0.238095238095238</v>
      </c>
      <c r="Q9" s="16"/>
      <c r="R9" s="16">
        <v>0.214285714285714</v>
      </c>
      <c r="S9" s="16">
        <v>0.16666666666666699</v>
      </c>
      <c r="T9" s="16">
        <v>0.375</v>
      </c>
      <c r="U9" s="16">
        <v>0.2</v>
      </c>
      <c r="V9" s="16"/>
      <c r="W9" s="16">
        <v>0.21212121212121199</v>
      </c>
      <c r="X9" s="16">
        <v>0.42857142857142899</v>
      </c>
      <c r="Y9" s="16">
        <v>0.25</v>
      </c>
      <c r="Z9" s="16"/>
      <c r="AA9" s="16">
        <v>0.42307692307692302</v>
      </c>
      <c r="AB9" s="16">
        <v>0.14285714285714299</v>
      </c>
      <c r="AC9" s="16">
        <v>0.25</v>
      </c>
      <c r="AD9" s="16">
        <v>0.11111111111111099</v>
      </c>
    </row>
    <row r="10" spans="2:30" x14ac:dyDescent="0.35">
      <c r="B10" s="17" t="s">
        <v>101</v>
      </c>
      <c r="C10" s="16">
        <v>9.8360655737704902E-2</v>
      </c>
      <c r="D10" s="16">
        <v>0.109090909090909</v>
      </c>
      <c r="E10" s="16">
        <v>0</v>
      </c>
      <c r="F10" s="16"/>
      <c r="G10" s="16">
        <v>0</v>
      </c>
      <c r="H10" s="16">
        <v>0.11111111111111099</v>
      </c>
      <c r="I10" s="16">
        <v>0.11764705882352899</v>
      </c>
      <c r="J10" s="16">
        <v>7.69230769230769E-2</v>
      </c>
      <c r="K10" s="16"/>
      <c r="L10" s="16">
        <v>0.125</v>
      </c>
      <c r="M10" s="16">
        <v>0.14285714285714299</v>
      </c>
      <c r="N10" s="16">
        <v>0</v>
      </c>
      <c r="O10" s="16">
        <v>7.69230769230769E-2</v>
      </c>
      <c r="P10" s="16">
        <v>9.5238095238095205E-2</v>
      </c>
      <c r="Q10" s="16"/>
      <c r="R10" s="16">
        <v>0.107142857142857</v>
      </c>
      <c r="S10" s="16">
        <v>0</v>
      </c>
      <c r="T10" s="16">
        <v>0.125</v>
      </c>
      <c r="U10" s="16">
        <v>0.1</v>
      </c>
      <c r="V10" s="16"/>
      <c r="W10" s="16">
        <v>9.0909090909090898E-2</v>
      </c>
      <c r="X10" s="16">
        <v>0.14285714285714299</v>
      </c>
      <c r="Y10" s="16">
        <v>0</v>
      </c>
      <c r="Z10" s="16"/>
      <c r="AA10" s="16">
        <v>0.115384615384615</v>
      </c>
      <c r="AB10" s="16">
        <v>7.1428571428571397E-2</v>
      </c>
      <c r="AC10" s="16">
        <v>0</v>
      </c>
      <c r="AD10" s="16">
        <v>0</v>
      </c>
    </row>
    <row r="11" spans="2:30" x14ac:dyDescent="0.35">
      <c r="B11" s="17" t="s">
        <v>102</v>
      </c>
      <c r="C11" s="16">
        <v>0.22950819672131101</v>
      </c>
      <c r="D11" s="16">
        <v>0.18181818181818199</v>
      </c>
      <c r="E11" s="16">
        <v>1</v>
      </c>
      <c r="F11" s="16"/>
      <c r="G11" s="16">
        <v>0</v>
      </c>
      <c r="H11" s="16">
        <v>0.18518518518518501</v>
      </c>
      <c r="I11" s="16">
        <v>0.29411764705882398</v>
      </c>
      <c r="J11" s="16">
        <v>0.30769230769230799</v>
      </c>
      <c r="K11" s="16"/>
      <c r="L11" s="16">
        <v>0.25</v>
      </c>
      <c r="M11" s="16">
        <v>0.14285714285714299</v>
      </c>
      <c r="N11" s="16">
        <v>0</v>
      </c>
      <c r="O11" s="16">
        <v>0.230769230769231</v>
      </c>
      <c r="P11" s="16">
        <v>0.28571428571428598</v>
      </c>
      <c r="Q11" s="16"/>
      <c r="R11" s="16">
        <v>0.214285714285714</v>
      </c>
      <c r="S11" s="16">
        <v>0.16666666666666699</v>
      </c>
      <c r="T11" s="16">
        <v>0.1875</v>
      </c>
      <c r="U11" s="16">
        <v>0.4</v>
      </c>
      <c r="V11" s="16"/>
      <c r="W11" s="16">
        <v>0.18181818181818199</v>
      </c>
      <c r="X11" s="16">
        <v>0.214285714285714</v>
      </c>
      <c r="Y11" s="16">
        <v>0.5</v>
      </c>
      <c r="Z11" s="16"/>
      <c r="AA11" s="16">
        <v>0.15384615384615399</v>
      </c>
      <c r="AB11" s="16">
        <v>0.28571428571428598</v>
      </c>
      <c r="AC11" s="16">
        <v>0.25</v>
      </c>
      <c r="AD11" s="16">
        <v>0.33333333333333298</v>
      </c>
    </row>
    <row r="12" spans="2:30" x14ac:dyDescent="0.35">
      <c r="B12" s="17" t="s">
        <v>103</v>
      </c>
      <c r="C12" s="16">
        <v>6.5573770491803296E-2</v>
      </c>
      <c r="D12" s="16">
        <v>7.2727272727272696E-2</v>
      </c>
      <c r="E12" s="16">
        <v>0</v>
      </c>
      <c r="F12" s="16"/>
      <c r="G12" s="16">
        <v>0</v>
      </c>
      <c r="H12" s="16">
        <v>3.7037037037037E-2</v>
      </c>
      <c r="I12" s="16">
        <v>5.8823529411764698E-2</v>
      </c>
      <c r="J12" s="16">
        <v>0.15384615384615399</v>
      </c>
      <c r="K12" s="16"/>
      <c r="L12" s="16">
        <v>6.25E-2</v>
      </c>
      <c r="M12" s="16">
        <v>0</v>
      </c>
      <c r="N12" s="16">
        <v>0</v>
      </c>
      <c r="O12" s="16">
        <v>0</v>
      </c>
      <c r="P12" s="16">
        <v>0.14285714285714299</v>
      </c>
      <c r="Q12" s="16"/>
      <c r="R12" s="16">
        <v>7.1428571428571397E-2</v>
      </c>
      <c r="S12" s="16">
        <v>0</v>
      </c>
      <c r="T12" s="16">
        <v>6.25E-2</v>
      </c>
      <c r="U12" s="16">
        <v>0.1</v>
      </c>
      <c r="V12" s="16"/>
      <c r="W12" s="16">
        <v>6.0606060606060601E-2</v>
      </c>
      <c r="X12" s="16">
        <v>7.1428571428571397E-2</v>
      </c>
      <c r="Y12" s="16">
        <v>0</v>
      </c>
      <c r="Z12" s="16"/>
      <c r="AA12" s="16">
        <v>7.69230769230769E-2</v>
      </c>
      <c r="AB12" s="16">
        <v>7.1428571428571397E-2</v>
      </c>
      <c r="AC12" s="16">
        <v>0</v>
      </c>
      <c r="AD12" s="16">
        <v>0.11111111111111099</v>
      </c>
    </row>
    <row r="13" spans="2:30" x14ac:dyDescent="0.35">
      <c r="B13" s="17" t="s">
        <v>104</v>
      </c>
      <c r="C13" s="16">
        <v>0</v>
      </c>
      <c r="D13" s="16">
        <v>0</v>
      </c>
      <c r="E13" s="16">
        <v>0</v>
      </c>
      <c r="F13" s="16"/>
      <c r="G13" s="16">
        <v>0</v>
      </c>
      <c r="H13" s="16">
        <v>0</v>
      </c>
      <c r="I13" s="16">
        <v>0</v>
      </c>
      <c r="J13" s="16">
        <v>0</v>
      </c>
      <c r="K13" s="16"/>
      <c r="L13" s="16">
        <v>0</v>
      </c>
      <c r="M13" s="16">
        <v>0</v>
      </c>
      <c r="N13" s="16">
        <v>0</v>
      </c>
      <c r="O13" s="16">
        <v>0</v>
      </c>
      <c r="P13" s="16">
        <v>0</v>
      </c>
      <c r="Q13" s="16"/>
      <c r="R13" s="16">
        <v>0</v>
      </c>
      <c r="S13" s="16">
        <v>0</v>
      </c>
      <c r="T13" s="16">
        <v>0</v>
      </c>
      <c r="U13" s="16">
        <v>0</v>
      </c>
      <c r="V13" s="16"/>
      <c r="W13" s="16">
        <v>0</v>
      </c>
      <c r="X13" s="16">
        <v>0</v>
      </c>
      <c r="Y13" s="16">
        <v>0</v>
      </c>
      <c r="Z13" s="16"/>
      <c r="AA13" s="16">
        <v>0</v>
      </c>
      <c r="AB13" s="16">
        <v>0</v>
      </c>
      <c r="AC13" s="16">
        <v>0</v>
      </c>
      <c r="AD13" s="16">
        <v>0</v>
      </c>
    </row>
    <row r="14" spans="2:30" x14ac:dyDescent="0.35">
      <c r="B14" s="17" t="s">
        <v>105</v>
      </c>
      <c r="C14" s="16">
        <v>3.2786885245901599E-2</v>
      </c>
      <c r="D14" s="16">
        <v>3.6363636363636397E-2</v>
      </c>
      <c r="E14" s="16">
        <v>0</v>
      </c>
      <c r="F14" s="16"/>
      <c r="G14" s="16">
        <v>0.25</v>
      </c>
      <c r="H14" s="16">
        <v>3.7037037037037E-2</v>
      </c>
      <c r="I14" s="16">
        <v>0</v>
      </c>
      <c r="J14" s="16">
        <v>0</v>
      </c>
      <c r="K14" s="16"/>
      <c r="L14" s="16">
        <v>0</v>
      </c>
      <c r="M14" s="16">
        <v>0</v>
      </c>
      <c r="N14" s="16">
        <v>0</v>
      </c>
      <c r="O14" s="16">
        <v>7.69230769230769E-2</v>
      </c>
      <c r="P14" s="16">
        <v>4.7619047619047603E-2</v>
      </c>
      <c r="Q14" s="16"/>
      <c r="R14" s="16">
        <v>0</v>
      </c>
      <c r="S14" s="16">
        <v>0.16666666666666699</v>
      </c>
      <c r="T14" s="16">
        <v>6.25E-2</v>
      </c>
      <c r="U14" s="16">
        <v>0</v>
      </c>
      <c r="V14" s="16"/>
      <c r="W14" s="16">
        <v>6.0606060606060601E-2</v>
      </c>
      <c r="X14" s="16">
        <v>0</v>
      </c>
      <c r="Y14" s="16">
        <v>0</v>
      </c>
      <c r="Z14" s="16"/>
      <c r="AA14" s="16">
        <v>7.69230769230769E-2</v>
      </c>
      <c r="AB14" s="16">
        <v>0</v>
      </c>
      <c r="AC14" s="16">
        <v>0</v>
      </c>
      <c r="AD14" s="16">
        <v>0</v>
      </c>
    </row>
    <row r="15" spans="2:30" x14ac:dyDescent="0.35">
      <c r="B15" s="17" t="s">
        <v>64</v>
      </c>
      <c r="C15" s="18">
        <v>8.1967213114754106E-2</v>
      </c>
      <c r="D15" s="18">
        <v>9.0909090909090898E-2</v>
      </c>
      <c r="E15" s="18">
        <v>0</v>
      </c>
      <c r="F15" s="18"/>
      <c r="G15" s="18">
        <v>0</v>
      </c>
      <c r="H15" s="18">
        <v>0.148148148148148</v>
      </c>
      <c r="I15" s="18">
        <v>5.8823529411764698E-2</v>
      </c>
      <c r="J15" s="18">
        <v>0</v>
      </c>
      <c r="K15" s="18"/>
      <c r="L15" s="18">
        <v>0.125</v>
      </c>
      <c r="M15" s="18">
        <v>0.14285714285714299</v>
      </c>
      <c r="N15" s="18">
        <v>0.25</v>
      </c>
      <c r="O15" s="18">
        <v>0</v>
      </c>
      <c r="P15" s="18">
        <v>4.7619047619047603E-2</v>
      </c>
      <c r="Q15" s="18"/>
      <c r="R15" s="18">
        <v>0.17857142857142899</v>
      </c>
      <c r="S15" s="18">
        <v>0</v>
      </c>
      <c r="T15" s="18">
        <v>0</v>
      </c>
      <c r="U15" s="18">
        <v>0</v>
      </c>
      <c r="V15" s="18"/>
      <c r="W15" s="18">
        <v>9.0909090909090898E-2</v>
      </c>
      <c r="X15" s="18">
        <v>0</v>
      </c>
      <c r="Y15" s="18">
        <v>0</v>
      </c>
      <c r="Z15" s="18"/>
      <c r="AA15" s="18">
        <v>0</v>
      </c>
      <c r="AB15" s="18">
        <v>0.14285714285714299</v>
      </c>
      <c r="AC15" s="18">
        <v>0.25</v>
      </c>
      <c r="AD15" s="18">
        <v>0</v>
      </c>
    </row>
    <row r="16" spans="2:30" x14ac:dyDescent="0.35">
      <c r="B16" s="15" t="s">
        <v>609</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D20"/>
  <sheetViews>
    <sheetView showGridLines="0" workbookViewId="0">
      <pane xSplit="2" topLeftCell="C1" activePane="topRight" state="frozen"/>
      <selection pane="topRight" activeCell="B16" sqref="B16"/>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114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61</v>
      </c>
      <c r="D7" s="10">
        <v>55</v>
      </c>
      <c r="E7" s="10">
        <v>2</v>
      </c>
      <c r="F7" s="10"/>
      <c r="G7" s="10">
        <v>4</v>
      </c>
      <c r="H7" s="10">
        <v>27</v>
      </c>
      <c r="I7" s="10">
        <v>17</v>
      </c>
      <c r="J7" s="10">
        <v>13</v>
      </c>
      <c r="K7" s="10"/>
      <c r="L7" s="10">
        <v>16</v>
      </c>
      <c r="M7" s="10">
        <v>7</v>
      </c>
      <c r="N7" s="10">
        <v>4</v>
      </c>
      <c r="O7" s="10">
        <v>13</v>
      </c>
      <c r="P7" s="10">
        <v>21</v>
      </c>
      <c r="Q7" s="10"/>
      <c r="R7" s="10">
        <v>28</v>
      </c>
      <c r="S7" s="10">
        <v>6</v>
      </c>
      <c r="T7" s="10">
        <v>16</v>
      </c>
      <c r="U7" s="10">
        <v>10</v>
      </c>
      <c r="V7" s="10"/>
      <c r="W7" s="10">
        <v>33</v>
      </c>
      <c r="X7" s="10">
        <v>14</v>
      </c>
      <c r="Y7" s="10">
        <v>8</v>
      </c>
      <c r="Z7" s="10"/>
      <c r="AA7" s="10">
        <v>26</v>
      </c>
      <c r="AB7" s="10">
        <v>14</v>
      </c>
      <c r="AC7" s="10">
        <v>8</v>
      </c>
      <c r="AD7" s="10">
        <v>9</v>
      </c>
    </row>
    <row r="8" spans="2:30" x14ac:dyDescent="0.35">
      <c r="B8" s="17" t="s">
        <v>107</v>
      </c>
      <c r="C8" s="16">
        <v>0.19672131147541</v>
      </c>
      <c r="D8" s="16">
        <v>0.18181818181818199</v>
      </c>
      <c r="E8" s="16">
        <v>0</v>
      </c>
      <c r="F8" s="16"/>
      <c r="G8" s="16">
        <v>0.5</v>
      </c>
      <c r="H8" s="16">
        <v>0.18518518518518501</v>
      </c>
      <c r="I8" s="16">
        <v>0.23529411764705899</v>
      </c>
      <c r="J8" s="16">
        <v>7.69230769230769E-2</v>
      </c>
      <c r="K8" s="16"/>
      <c r="L8" s="16">
        <v>0.125</v>
      </c>
      <c r="M8" s="16">
        <v>0.28571428571428598</v>
      </c>
      <c r="N8" s="16">
        <v>0.5</v>
      </c>
      <c r="O8" s="16">
        <v>0.230769230769231</v>
      </c>
      <c r="P8" s="16">
        <v>0.14285714285714299</v>
      </c>
      <c r="Q8" s="16"/>
      <c r="R8" s="16">
        <v>0.214285714285714</v>
      </c>
      <c r="S8" s="16">
        <v>0.5</v>
      </c>
      <c r="T8" s="16">
        <v>6.25E-2</v>
      </c>
      <c r="U8" s="16">
        <v>0.1</v>
      </c>
      <c r="V8" s="16"/>
      <c r="W8" s="16">
        <v>0.30303030303030298</v>
      </c>
      <c r="X8" s="16">
        <v>0</v>
      </c>
      <c r="Y8" s="16">
        <v>0.25</v>
      </c>
      <c r="Z8" s="16"/>
      <c r="AA8" s="16">
        <v>0.15384615384615399</v>
      </c>
      <c r="AB8" s="16">
        <v>0.214285714285714</v>
      </c>
      <c r="AC8" s="16">
        <v>0.125</v>
      </c>
      <c r="AD8" s="16">
        <v>0.22222222222222199</v>
      </c>
    </row>
    <row r="9" spans="2:30" x14ac:dyDescent="0.35">
      <c r="B9" s="17" t="s">
        <v>108</v>
      </c>
      <c r="C9" s="16">
        <v>0.36065573770491799</v>
      </c>
      <c r="D9" s="16">
        <v>0.381818181818182</v>
      </c>
      <c r="E9" s="16">
        <v>0</v>
      </c>
      <c r="F9" s="16"/>
      <c r="G9" s="16">
        <v>0.25</v>
      </c>
      <c r="H9" s="16">
        <v>0.37037037037037002</v>
      </c>
      <c r="I9" s="16">
        <v>0.29411764705882398</v>
      </c>
      <c r="J9" s="16">
        <v>0.46153846153846201</v>
      </c>
      <c r="K9" s="16"/>
      <c r="L9" s="16">
        <v>0.3125</v>
      </c>
      <c r="M9" s="16">
        <v>0.42857142857142899</v>
      </c>
      <c r="N9" s="16">
        <v>0.25</v>
      </c>
      <c r="O9" s="16">
        <v>0.61538461538461497</v>
      </c>
      <c r="P9" s="16">
        <v>0.238095238095238</v>
      </c>
      <c r="Q9" s="16"/>
      <c r="R9" s="16">
        <v>0.28571428571428598</v>
      </c>
      <c r="S9" s="16">
        <v>0.33333333333333298</v>
      </c>
      <c r="T9" s="16">
        <v>0.4375</v>
      </c>
      <c r="U9" s="16">
        <v>0.5</v>
      </c>
      <c r="V9" s="16"/>
      <c r="W9" s="16">
        <v>0.33333333333333298</v>
      </c>
      <c r="X9" s="16">
        <v>0.57142857142857095</v>
      </c>
      <c r="Y9" s="16">
        <v>0.125</v>
      </c>
      <c r="Z9" s="16"/>
      <c r="AA9" s="16">
        <v>0.5</v>
      </c>
      <c r="AB9" s="16">
        <v>0.28571428571428598</v>
      </c>
      <c r="AC9" s="16">
        <v>0.25</v>
      </c>
      <c r="AD9" s="16">
        <v>0.22222222222222199</v>
      </c>
    </row>
    <row r="10" spans="2:30" x14ac:dyDescent="0.35">
      <c r="B10" s="17" t="s">
        <v>109</v>
      </c>
      <c r="C10" s="16">
        <v>0.13114754098360701</v>
      </c>
      <c r="D10" s="16">
        <v>0.145454545454545</v>
      </c>
      <c r="E10" s="16">
        <v>0</v>
      </c>
      <c r="F10" s="16"/>
      <c r="G10" s="16">
        <v>0</v>
      </c>
      <c r="H10" s="16">
        <v>0.11111111111111099</v>
      </c>
      <c r="I10" s="16">
        <v>0.17647058823529399</v>
      </c>
      <c r="J10" s="16">
        <v>0.15384615384615399</v>
      </c>
      <c r="K10" s="16"/>
      <c r="L10" s="16">
        <v>0.125</v>
      </c>
      <c r="M10" s="16">
        <v>0</v>
      </c>
      <c r="N10" s="16">
        <v>0</v>
      </c>
      <c r="O10" s="16">
        <v>0.15384615384615399</v>
      </c>
      <c r="P10" s="16">
        <v>0.19047619047618999</v>
      </c>
      <c r="Q10" s="16"/>
      <c r="R10" s="16">
        <v>7.1428571428571397E-2</v>
      </c>
      <c r="S10" s="16">
        <v>0</v>
      </c>
      <c r="T10" s="16">
        <v>0.25</v>
      </c>
      <c r="U10" s="16">
        <v>0.2</v>
      </c>
      <c r="V10" s="16"/>
      <c r="W10" s="16">
        <v>9.0909090909090898E-2</v>
      </c>
      <c r="X10" s="16">
        <v>0.14285714285714299</v>
      </c>
      <c r="Y10" s="16">
        <v>0.375</v>
      </c>
      <c r="Z10" s="16"/>
      <c r="AA10" s="16">
        <v>7.69230769230769E-2</v>
      </c>
      <c r="AB10" s="16">
        <v>0.214285714285714</v>
      </c>
      <c r="AC10" s="16">
        <v>0.125</v>
      </c>
      <c r="AD10" s="16">
        <v>0.11111111111111099</v>
      </c>
    </row>
    <row r="11" spans="2:30" x14ac:dyDescent="0.35">
      <c r="B11" s="17" t="s">
        <v>110</v>
      </c>
      <c r="C11" s="16">
        <v>0.14754098360655701</v>
      </c>
      <c r="D11" s="16">
        <v>0.145454545454545</v>
      </c>
      <c r="E11" s="16">
        <v>0.5</v>
      </c>
      <c r="F11" s="16"/>
      <c r="G11" s="16">
        <v>0</v>
      </c>
      <c r="H11" s="16">
        <v>0.11111111111111099</v>
      </c>
      <c r="I11" s="16">
        <v>0.23529411764705899</v>
      </c>
      <c r="J11" s="16">
        <v>0.15384615384615399</v>
      </c>
      <c r="K11" s="16"/>
      <c r="L11" s="16">
        <v>0.25</v>
      </c>
      <c r="M11" s="16">
        <v>0</v>
      </c>
      <c r="N11" s="16">
        <v>0.25</v>
      </c>
      <c r="O11" s="16">
        <v>0</v>
      </c>
      <c r="P11" s="16">
        <v>0.19047619047618999</v>
      </c>
      <c r="Q11" s="16"/>
      <c r="R11" s="16">
        <v>0.17857142857142899</v>
      </c>
      <c r="S11" s="16">
        <v>0.16666666666666699</v>
      </c>
      <c r="T11" s="16">
        <v>0.125</v>
      </c>
      <c r="U11" s="16">
        <v>0.1</v>
      </c>
      <c r="V11" s="16"/>
      <c r="W11" s="16">
        <v>0.15151515151515199</v>
      </c>
      <c r="X11" s="16">
        <v>0.14285714285714299</v>
      </c>
      <c r="Y11" s="16">
        <v>0.125</v>
      </c>
      <c r="Z11" s="16"/>
      <c r="AA11" s="16">
        <v>0.19230769230769201</v>
      </c>
      <c r="AB11" s="16">
        <v>7.1428571428571397E-2</v>
      </c>
      <c r="AC11" s="16">
        <v>0.25</v>
      </c>
      <c r="AD11" s="16">
        <v>0.11111111111111099</v>
      </c>
    </row>
    <row r="12" spans="2:30" x14ac:dyDescent="0.35">
      <c r="B12" s="17" t="s">
        <v>111</v>
      </c>
      <c r="C12" s="16">
        <v>1.63934426229508E-2</v>
      </c>
      <c r="D12" s="16">
        <v>1.8181818181818198E-2</v>
      </c>
      <c r="E12" s="16">
        <v>0</v>
      </c>
      <c r="F12" s="16"/>
      <c r="G12" s="16">
        <v>0</v>
      </c>
      <c r="H12" s="16">
        <v>3.7037037037037E-2</v>
      </c>
      <c r="I12" s="16">
        <v>0</v>
      </c>
      <c r="J12" s="16">
        <v>0</v>
      </c>
      <c r="K12" s="16"/>
      <c r="L12" s="16">
        <v>0</v>
      </c>
      <c r="M12" s="16">
        <v>0</v>
      </c>
      <c r="N12" s="16">
        <v>0</v>
      </c>
      <c r="O12" s="16">
        <v>0</v>
      </c>
      <c r="P12" s="16">
        <v>4.7619047619047603E-2</v>
      </c>
      <c r="Q12" s="16"/>
      <c r="R12" s="16">
        <v>3.5714285714285698E-2</v>
      </c>
      <c r="S12" s="16">
        <v>0</v>
      </c>
      <c r="T12" s="16">
        <v>0</v>
      </c>
      <c r="U12" s="16">
        <v>0</v>
      </c>
      <c r="V12" s="16"/>
      <c r="W12" s="16">
        <v>0</v>
      </c>
      <c r="X12" s="16">
        <v>0</v>
      </c>
      <c r="Y12" s="16">
        <v>0.125</v>
      </c>
      <c r="Z12" s="16"/>
      <c r="AA12" s="16">
        <v>0</v>
      </c>
      <c r="AB12" s="16">
        <v>0</v>
      </c>
      <c r="AC12" s="16">
        <v>0</v>
      </c>
      <c r="AD12" s="16">
        <v>0.11111111111111099</v>
      </c>
    </row>
    <row r="13" spans="2:30" x14ac:dyDescent="0.35">
      <c r="B13" s="17" t="s">
        <v>112</v>
      </c>
      <c r="C13" s="16">
        <v>4.91803278688525E-2</v>
      </c>
      <c r="D13" s="16">
        <v>3.6363636363636397E-2</v>
      </c>
      <c r="E13" s="16">
        <v>0.5</v>
      </c>
      <c r="F13" s="16"/>
      <c r="G13" s="16">
        <v>0</v>
      </c>
      <c r="H13" s="16">
        <v>3.7037037037037E-2</v>
      </c>
      <c r="I13" s="16">
        <v>5.8823529411764698E-2</v>
      </c>
      <c r="J13" s="16">
        <v>7.69230769230769E-2</v>
      </c>
      <c r="K13" s="16"/>
      <c r="L13" s="16">
        <v>6.25E-2</v>
      </c>
      <c r="M13" s="16">
        <v>0.14285714285714299</v>
      </c>
      <c r="N13" s="16">
        <v>0</v>
      </c>
      <c r="O13" s="16">
        <v>0</v>
      </c>
      <c r="P13" s="16">
        <v>4.7619047619047603E-2</v>
      </c>
      <c r="Q13" s="16"/>
      <c r="R13" s="16">
        <v>7.1428571428571397E-2</v>
      </c>
      <c r="S13" s="16">
        <v>0</v>
      </c>
      <c r="T13" s="16">
        <v>6.25E-2</v>
      </c>
      <c r="U13" s="16">
        <v>0</v>
      </c>
      <c r="V13" s="16"/>
      <c r="W13" s="16">
        <v>6.0606060606060601E-2</v>
      </c>
      <c r="X13" s="16">
        <v>0</v>
      </c>
      <c r="Y13" s="16">
        <v>0</v>
      </c>
      <c r="Z13" s="16"/>
      <c r="AA13" s="16">
        <v>3.8461538461538498E-2</v>
      </c>
      <c r="AB13" s="16">
        <v>0</v>
      </c>
      <c r="AC13" s="16">
        <v>0</v>
      </c>
      <c r="AD13" s="16">
        <v>0.22222222222222199</v>
      </c>
    </row>
    <row r="14" spans="2:30" x14ac:dyDescent="0.35">
      <c r="B14" s="17" t="s">
        <v>64</v>
      </c>
      <c r="C14" s="16">
        <v>9.8360655737704902E-2</v>
      </c>
      <c r="D14" s="16">
        <v>9.0909090909090898E-2</v>
      </c>
      <c r="E14" s="16">
        <v>0</v>
      </c>
      <c r="F14" s="16"/>
      <c r="G14" s="16">
        <v>0.25</v>
      </c>
      <c r="H14" s="16">
        <v>0.148148148148148</v>
      </c>
      <c r="I14" s="16">
        <v>0</v>
      </c>
      <c r="J14" s="16">
        <v>7.69230769230769E-2</v>
      </c>
      <c r="K14" s="16"/>
      <c r="L14" s="16">
        <v>0.125</v>
      </c>
      <c r="M14" s="16">
        <v>0.14285714285714299</v>
      </c>
      <c r="N14" s="16">
        <v>0</v>
      </c>
      <c r="O14" s="16">
        <v>0</v>
      </c>
      <c r="P14" s="16">
        <v>0.14285714285714299</v>
      </c>
      <c r="Q14" s="16"/>
      <c r="R14" s="16">
        <v>0.14285714285714299</v>
      </c>
      <c r="S14" s="16">
        <v>0</v>
      </c>
      <c r="T14" s="16">
        <v>6.25E-2</v>
      </c>
      <c r="U14" s="16">
        <v>0.1</v>
      </c>
      <c r="V14" s="16"/>
      <c r="W14" s="16">
        <v>6.0606060606060601E-2</v>
      </c>
      <c r="X14" s="16">
        <v>0.14285714285714299</v>
      </c>
      <c r="Y14" s="16">
        <v>0</v>
      </c>
      <c r="Z14" s="16"/>
      <c r="AA14" s="16">
        <v>3.8461538461538498E-2</v>
      </c>
      <c r="AB14" s="16">
        <v>0.214285714285714</v>
      </c>
      <c r="AC14" s="16">
        <v>0.25</v>
      </c>
      <c r="AD14" s="16">
        <v>0</v>
      </c>
    </row>
    <row r="15" spans="2:30" x14ac:dyDescent="0.35">
      <c r="B15" s="17" t="s">
        <v>113</v>
      </c>
      <c r="C15" s="18">
        <v>0</v>
      </c>
      <c r="D15" s="18">
        <v>0</v>
      </c>
      <c r="E15" s="18">
        <v>0</v>
      </c>
      <c r="F15" s="18"/>
      <c r="G15" s="18">
        <v>0</v>
      </c>
      <c r="H15" s="18">
        <v>0</v>
      </c>
      <c r="I15" s="18">
        <v>0</v>
      </c>
      <c r="J15" s="18">
        <v>0</v>
      </c>
      <c r="K15" s="18"/>
      <c r="L15" s="18">
        <v>0</v>
      </c>
      <c r="M15" s="18">
        <v>0</v>
      </c>
      <c r="N15" s="18">
        <v>0</v>
      </c>
      <c r="O15" s="18">
        <v>0</v>
      </c>
      <c r="P15" s="18">
        <v>0</v>
      </c>
      <c r="Q15" s="18"/>
      <c r="R15" s="18">
        <v>0</v>
      </c>
      <c r="S15" s="18">
        <v>0</v>
      </c>
      <c r="T15" s="18">
        <v>0</v>
      </c>
      <c r="U15" s="18">
        <v>0</v>
      </c>
      <c r="V15" s="18"/>
      <c r="W15" s="18">
        <v>0</v>
      </c>
      <c r="X15" s="18">
        <v>0</v>
      </c>
      <c r="Y15" s="18">
        <v>0</v>
      </c>
      <c r="Z15" s="18"/>
      <c r="AA15" s="18">
        <v>0</v>
      </c>
      <c r="AB15" s="18">
        <v>0</v>
      </c>
      <c r="AC15" s="18">
        <v>0</v>
      </c>
      <c r="AD15" s="18">
        <v>0</v>
      </c>
    </row>
    <row r="16" spans="2:30" x14ac:dyDescent="0.35">
      <c r="B16" s="15" t="s">
        <v>609</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D20"/>
  <sheetViews>
    <sheetView showGridLines="0" workbookViewId="0">
      <pane xSplit="2" topLeftCell="C1" activePane="topRight" state="frozen"/>
      <selection pane="topRight" activeCell="B20" sqref="B20"/>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122</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413</v>
      </c>
      <c r="D7" s="10">
        <v>391</v>
      </c>
      <c r="E7" s="10">
        <v>7</v>
      </c>
      <c r="F7" s="10"/>
      <c r="G7" s="10">
        <v>15</v>
      </c>
      <c r="H7" s="10">
        <v>181</v>
      </c>
      <c r="I7" s="10">
        <v>155</v>
      </c>
      <c r="J7" s="10">
        <v>62</v>
      </c>
      <c r="K7" s="10"/>
      <c r="L7" s="10">
        <v>87</v>
      </c>
      <c r="M7" s="10">
        <v>48</v>
      </c>
      <c r="N7" s="10">
        <v>38</v>
      </c>
      <c r="O7" s="10">
        <v>102</v>
      </c>
      <c r="P7" s="10">
        <v>138</v>
      </c>
      <c r="Q7" s="10"/>
      <c r="R7" s="10">
        <v>194</v>
      </c>
      <c r="S7" s="10">
        <v>45</v>
      </c>
      <c r="T7" s="10">
        <v>136</v>
      </c>
      <c r="U7" s="10">
        <v>28</v>
      </c>
      <c r="V7" s="10"/>
      <c r="W7" s="10">
        <v>194</v>
      </c>
      <c r="X7" s="10">
        <v>132</v>
      </c>
      <c r="Y7" s="10">
        <v>34</v>
      </c>
      <c r="Z7" s="10"/>
      <c r="AA7" s="10">
        <v>180</v>
      </c>
      <c r="AB7" s="10">
        <v>97</v>
      </c>
      <c r="AC7" s="10">
        <v>67</v>
      </c>
      <c r="AD7" s="10">
        <v>57</v>
      </c>
    </row>
    <row r="8" spans="2:30" x14ac:dyDescent="0.35">
      <c r="B8" s="17" t="s">
        <v>115</v>
      </c>
      <c r="C8" s="16">
        <v>7.2639225181598099E-2</v>
      </c>
      <c r="D8" s="16">
        <v>6.9053708439897707E-2</v>
      </c>
      <c r="E8" s="16">
        <v>0.14285714285714299</v>
      </c>
      <c r="F8" s="16"/>
      <c r="G8" s="16">
        <v>0</v>
      </c>
      <c r="H8" s="16">
        <v>4.9723756906077297E-2</v>
      </c>
      <c r="I8" s="16">
        <v>7.09677419354839E-2</v>
      </c>
      <c r="J8" s="16">
        <v>0.16129032258064499</v>
      </c>
      <c r="K8" s="16"/>
      <c r="L8" s="16">
        <v>0.114942528735632</v>
      </c>
      <c r="M8" s="16">
        <v>8.3333333333333301E-2</v>
      </c>
      <c r="N8" s="16">
        <v>2.6315789473684199E-2</v>
      </c>
      <c r="O8" s="16">
        <v>4.9019607843137303E-2</v>
      </c>
      <c r="P8" s="16">
        <v>7.2463768115942004E-2</v>
      </c>
      <c r="Q8" s="16"/>
      <c r="R8" s="16">
        <v>0.10309278350515499</v>
      </c>
      <c r="S8" s="16">
        <v>4.4444444444444398E-2</v>
      </c>
      <c r="T8" s="16">
        <v>5.1470588235294101E-2</v>
      </c>
      <c r="U8" s="16">
        <v>0</v>
      </c>
      <c r="V8" s="16"/>
      <c r="W8" s="16">
        <v>8.2474226804123696E-2</v>
      </c>
      <c r="X8" s="16">
        <v>5.3030303030302997E-2</v>
      </c>
      <c r="Y8" s="16">
        <v>5.8823529411764698E-2</v>
      </c>
      <c r="Z8" s="16"/>
      <c r="AA8" s="16">
        <v>8.3333333333333301E-2</v>
      </c>
      <c r="AB8" s="16">
        <v>8.2474226804123696E-2</v>
      </c>
      <c r="AC8" s="16">
        <v>8.9552238805970102E-2</v>
      </c>
      <c r="AD8" s="16">
        <v>1.7543859649122799E-2</v>
      </c>
    </row>
    <row r="9" spans="2:30" x14ac:dyDescent="0.35">
      <c r="B9" s="17" t="s">
        <v>116</v>
      </c>
      <c r="C9" s="16">
        <v>0.15980629539951599</v>
      </c>
      <c r="D9" s="16">
        <v>0.163682864450128</v>
      </c>
      <c r="E9" s="16">
        <v>0.14285714285714299</v>
      </c>
      <c r="F9" s="16"/>
      <c r="G9" s="16">
        <v>0.33333333333333298</v>
      </c>
      <c r="H9" s="16">
        <v>0.13259668508287301</v>
      </c>
      <c r="I9" s="16">
        <v>0.18064516129032299</v>
      </c>
      <c r="J9" s="16">
        <v>0.14516129032258099</v>
      </c>
      <c r="K9" s="16"/>
      <c r="L9" s="16">
        <v>0.17241379310344801</v>
      </c>
      <c r="M9" s="16">
        <v>0.14583333333333301</v>
      </c>
      <c r="N9" s="16">
        <v>0.23684210526315799</v>
      </c>
      <c r="O9" s="16">
        <v>9.8039215686274495E-2</v>
      </c>
      <c r="P9" s="16">
        <v>0.18115942028985499</v>
      </c>
      <c r="Q9" s="16"/>
      <c r="R9" s="16">
        <v>0.15979381443299001</v>
      </c>
      <c r="S9" s="16">
        <v>0.22222222222222199</v>
      </c>
      <c r="T9" s="16">
        <v>0.154411764705882</v>
      </c>
      <c r="U9" s="16">
        <v>7.1428571428571397E-2</v>
      </c>
      <c r="V9" s="16"/>
      <c r="W9" s="16">
        <v>0.20618556701030899</v>
      </c>
      <c r="X9" s="16">
        <v>0.10606060606060599</v>
      </c>
      <c r="Y9" s="16">
        <v>8.8235294117647106E-2</v>
      </c>
      <c r="Z9" s="16"/>
      <c r="AA9" s="16">
        <v>0.17777777777777801</v>
      </c>
      <c r="AB9" s="16">
        <v>0.134020618556701</v>
      </c>
      <c r="AC9" s="16">
        <v>0.164179104477612</v>
      </c>
      <c r="AD9" s="16">
        <v>0.157894736842105</v>
      </c>
    </row>
    <row r="10" spans="2:30" x14ac:dyDescent="0.35">
      <c r="B10" s="17" t="s">
        <v>117</v>
      </c>
      <c r="C10" s="16">
        <v>0.280871670702179</v>
      </c>
      <c r="D10" s="16">
        <v>0.286445012787724</v>
      </c>
      <c r="E10" s="16">
        <v>0.14285714285714299</v>
      </c>
      <c r="F10" s="16"/>
      <c r="G10" s="16">
        <v>0.2</v>
      </c>
      <c r="H10" s="16">
        <v>0.28176795580110497</v>
      </c>
      <c r="I10" s="16">
        <v>0.27741935483871</v>
      </c>
      <c r="J10" s="16">
        <v>0.30645161290322598</v>
      </c>
      <c r="K10" s="16"/>
      <c r="L10" s="16">
        <v>0.252873563218391</v>
      </c>
      <c r="M10" s="16">
        <v>0.3125</v>
      </c>
      <c r="N10" s="16">
        <v>0.42105263157894701</v>
      </c>
      <c r="O10" s="16">
        <v>0.24509803921568599</v>
      </c>
      <c r="P10" s="16">
        <v>0.27536231884057999</v>
      </c>
      <c r="Q10" s="16"/>
      <c r="R10" s="16">
        <v>0.26288659793814401</v>
      </c>
      <c r="S10" s="16">
        <v>0.33333333333333298</v>
      </c>
      <c r="T10" s="16">
        <v>0.29411764705882398</v>
      </c>
      <c r="U10" s="16">
        <v>0.25</v>
      </c>
      <c r="V10" s="16"/>
      <c r="W10" s="16">
        <v>0.29381443298969101</v>
      </c>
      <c r="X10" s="16">
        <v>0.26515151515151503</v>
      </c>
      <c r="Y10" s="16">
        <v>0.32352941176470601</v>
      </c>
      <c r="Z10" s="16"/>
      <c r="AA10" s="16">
        <v>0.29444444444444401</v>
      </c>
      <c r="AB10" s="16">
        <v>0.268041237113402</v>
      </c>
      <c r="AC10" s="16">
        <v>0.238805970149254</v>
      </c>
      <c r="AD10" s="16">
        <v>0.33333333333333298</v>
      </c>
    </row>
    <row r="11" spans="2:30" x14ac:dyDescent="0.35">
      <c r="B11" s="17" t="s">
        <v>118</v>
      </c>
      <c r="C11" s="16">
        <v>0.322033898305085</v>
      </c>
      <c r="D11" s="16">
        <v>0.31457800511508899</v>
      </c>
      <c r="E11" s="16">
        <v>0.28571428571428598</v>
      </c>
      <c r="F11" s="16"/>
      <c r="G11" s="16">
        <v>0.2</v>
      </c>
      <c r="H11" s="16">
        <v>0.38121546961326003</v>
      </c>
      <c r="I11" s="16">
        <v>0.30322580645161301</v>
      </c>
      <c r="J11" s="16">
        <v>0.225806451612903</v>
      </c>
      <c r="K11" s="16"/>
      <c r="L11" s="16">
        <v>0.31034482758620702</v>
      </c>
      <c r="M11" s="16">
        <v>0.25</v>
      </c>
      <c r="N11" s="16">
        <v>0.23684210526315799</v>
      </c>
      <c r="O11" s="16">
        <v>0.39215686274509798</v>
      </c>
      <c r="P11" s="16">
        <v>0.32608695652173902</v>
      </c>
      <c r="Q11" s="16"/>
      <c r="R11" s="16">
        <v>0.32989690721649501</v>
      </c>
      <c r="S11" s="16">
        <v>0.31111111111111101</v>
      </c>
      <c r="T11" s="16">
        <v>0.33088235294117602</v>
      </c>
      <c r="U11" s="16">
        <v>0.32142857142857101</v>
      </c>
      <c r="V11" s="16"/>
      <c r="W11" s="16">
        <v>0.30927835051546398</v>
      </c>
      <c r="X11" s="16">
        <v>0.35606060606060602</v>
      </c>
      <c r="Y11" s="16">
        <v>0.26470588235294101</v>
      </c>
      <c r="Z11" s="16"/>
      <c r="AA11" s="16">
        <v>0.28333333333333299</v>
      </c>
      <c r="AB11" s="16">
        <v>0.36082474226804101</v>
      </c>
      <c r="AC11" s="16">
        <v>0.34328358208955201</v>
      </c>
      <c r="AD11" s="16">
        <v>0.33333333333333298</v>
      </c>
    </row>
    <row r="12" spans="2:30" x14ac:dyDescent="0.35">
      <c r="B12" s="17" t="s">
        <v>119</v>
      </c>
      <c r="C12" s="16">
        <v>0.113801452784504</v>
      </c>
      <c r="D12" s="16">
        <v>0.11508951406649599</v>
      </c>
      <c r="E12" s="16">
        <v>0.28571428571428598</v>
      </c>
      <c r="F12" s="16"/>
      <c r="G12" s="16">
        <v>0.2</v>
      </c>
      <c r="H12" s="16">
        <v>0.13259668508287301</v>
      </c>
      <c r="I12" s="16">
        <v>7.7419354838709695E-2</v>
      </c>
      <c r="J12" s="16">
        <v>0.12903225806451599</v>
      </c>
      <c r="K12" s="16"/>
      <c r="L12" s="16">
        <v>6.8965517241379296E-2</v>
      </c>
      <c r="M12" s="16">
        <v>0.104166666666667</v>
      </c>
      <c r="N12" s="16">
        <v>5.2631578947368397E-2</v>
      </c>
      <c r="O12" s="16">
        <v>0.16666666666666699</v>
      </c>
      <c r="P12" s="16">
        <v>0.123188405797101</v>
      </c>
      <c r="Q12" s="16"/>
      <c r="R12" s="16">
        <v>9.2783505154639206E-2</v>
      </c>
      <c r="S12" s="16">
        <v>6.6666666666666693E-2</v>
      </c>
      <c r="T12" s="16">
        <v>0.125</v>
      </c>
      <c r="U12" s="16">
        <v>0.28571428571428598</v>
      </c>
      <c r="V12" s="16"/>
      <c r="W12" s="16">
        <v>7.7319587628865996E-2</v>
      </c>
      <c r="X12" s="16">
        <v>0.15909090909090901</v>
      </c>
      <c r="Y12" s="16">
        <v>0.20588235294117599</v>
      </c>
      <c r="Z12" s="16"/>
      <c r="AA12" s="16">
        <v>0.12777777777777799</v>
      </c>
      <c r="AB12" s="16">
        <v>9.2783505154639206E-2</v>
      </c>
      <c r="AC12" s="16">
        <v>0.119402985074627</v>
      </c>
      <c r="AD12" s="16">
        <v>8.7719298245614002E-2</v>
      </c>
    </row>
    <row r="13" spans="2:30" x14ac:dyDescent="0.35">
      <c r="B13" s="17" t="s">
        <v>120</v>
      </c>
      <c r="C13" s="16">
        <v>1.4527845036319599E-2</v>
      </c>
      <c r="D13" s="16">
        <v>1.5345268542199499E-2</v>
      </c>
      <c r="E13" s="16">
        <v>0</v>
      </c>
      <c r="F13" s="16"/>
      <c r="G13" s="16">
        <v>0</v>
      </c>
      <c r="H13" s="16">
        <v>5.5248618784530402E-3</v>
      </c>
      <c r="I13" s="16">
        <v>3.2258064516128997E-2</v>
      </c>
      <c r="J13" s="16">
        <v>0</v>
      </c>
      <c r="K13" s="16"/>
      <c r="L13" s="16">
        <v>2.2988505747126398E-2</v>
      </c>
      <c r="M13" s="16">
        <v>4.1666666666666699E-2</v>
      </c>
      <c r="N13" s="16">
        <v>0</v>
      </c>
      <c r="O13" s="16">
        <v>1.9607843137254902E-2</v>
      </c>
      <c r="P13" s="16">
        <v>0</v>
      </c>
      <c r="Q13" s="16"/>
      <c r="R13" s="16">
        <v>1.03092783505155E-2</v>
      </c>
      <c r="S13" s="16">
        <v>0</v>
      </c>
      <c r="T13" s="16">
        <v>1.4705882352941201E-2</v>
      </c>
      <c r="U13" s="16">
        <v>7.1428571428571397E-2</v>
      </c>
      <c r="V13" s="16"/>
      <c r="W13" s="16">
        <v>5.1546391752577301E-3</v>
      </c>
      <c r="X13" s="16">
        <v>2.27272727272727E-2</v>
      </c>
      <c r="Y13" s="16">
        <v>5.8823529411764698E-2</v>
      </c>
      <c r="Z13" s="16"/>
      <c r="AA13" s="16">
        <v>0</v>
      </c>
      <c r="AB13" s="16">
        <v>2.06185567010309E-2</v>
      </c>
      <c r="AC13" s="16">
        <v>2.9850746268656699E-2</v>
      </c>
      <c r="AD13" s="16">
        <v>3.5087719298245598E-2</v>
      </c>
    </row>
    <row r="14" spans="2:30" x14ac:dyDescent="0.35">
      <c r="B14" s="17" t="s">
        <v>121</v>
      </c>
      <c r="C14" s="16">
        <v>1.21065375302663E-2</v>
      </c>
      <c r="D14" s="16">
        <v>1.27877237851662E-2</v>
      </c>
      <c r="E14" s="16">
        <v>0</v>
      </c>
      <c r="F14" s="16"/>
      <c r="G14" s="16">
        <v>0</v>
      </c>
      <c r="H14" s="16">
        <v>5.5248618784530402E-3</v>
      </c>
      <c r="I14" s="16">
        <v>1.9354838709677399E-2</v>
      </c>
      <c r="J14" s="16">
        <v>1.6129032258064498E-2</v>
      </c>
      <c r="K14" s="16"/>
      <c r="L14" s="16">
        <v>2.2988505747126398E-2</v>
      </c>
      <c r="M14" s="16">
        <v>0</v>
      </c>
      <c r="N14" s="16">
        <v>2.6315789473684199E-2</v>
      </c>
      <c r="O14" s="16">
        <v>0</v>
      </c>
      <c r="P14" s="16">
        <v>1.4492753623188401E-2</v>
      </c>
      <c r="Q14" s="16"/>
      <c r="R14" s="16">
        <v>2.06185567010309E-2</v>
      </c>
      <c r="S14" s="16">
        <v>0</v>
      </c>
      <c r="T14" s="16">
        <v>7.3529411764705899E-3</v>
      </c>
      <c r="U14" s="16">
        <v>0</v>
      </c>
      <c r="V14" s="16"/>
      <c r="W14" s="16">
        <v>1.54639175257732E-2</v>
      </c>
      <c r="X14" s="16">
        <v>1.5151515151515201E-2</v>
      </c>
      <c r="Y14" s="16">
        <v>0</v>
      </c>
      <c r="Z14" s="16"/>
      <c r="AA14" s="16">
        <v>1.1111111111111099E-2</v>
      </c>
      <c r="AB14" s="16">
        <v>1.03092783505155E-2</v>
      </c>
      <c r="AC14" s="16">
        <v>0</v>
      </c>
      <c r="AD14" s="16">
        <v>1.7543859649122799E-2</v>
      </c>
    </row>
    <row r="15" spans="2:30" x14ac:dyDescent="0.35">
      <c r="B15" s="17" t="s">
        <v>64</v>
      </c>
      <c r="C15" s="18">
        <v>2.4213075060532701E-2</v>
      </c>
      <c r="D15" s="18">
        <v>2.3017902813299199E-2</v>
      </c>
      <c r="E15" s="18">
        <v>0</v>
      </c>
      <c r="F15" s="18"/>
      <c r="G15" s="18">
        <v>6.6666666666666693E-2</v>
      </c>
      <c r="H15" s="18">
        <v>1.1049723756906099E-2</v>
      </c>
      <c r="I15" s="18">
        <v>3.8709677419354799E-2</v>
      </c>
      <c r="J15" s="18">
        <v>1.6129032258064498E-2</v>
      </c>
      <c r="K15" s="18"/>
      <c r="L15" s="18">
        <v>3.4482758620689703E-2</v>
      </c>
      <c r="M15" s="18">
        <v>6.25E-2</v>
      </c>
      <c r="N15" s="18">
        <v>0</v>
      </c>
      <c r="O15" s="18">
        <v>2.9411764705882401E-2</v>
      </c>
      <c r="P15" s="18">
        <v>7.2463768115942004E-3</v>
      </c>
      <c r="Q15" s="18"/>
      <c r="R15" s="18">
        <v>2.06185567010309E-2</v>
      </c>
      <c r="S15" s="18">
        <v>2.2222222222222199E-2</v>
      </c>
      <c r="T15" s="18">
        <v>2.2058823529411801E-2</v>
      </c>
      <c r="U15" s="18">
        <v>0</v>
      </c>
      <c r="V15" s="18"/>
      <c r="W15" s="18">
        <v>1.03092783505155E-2</v>
      </c>
      <c r="X15" s="18">
        <v>2.27272727272727E-2</v>
      </c>
      <c r="Y15" s="18">
        <v>0</v>
      </c>
      <c r="Z15" s="18"/>
      <c r="AA15" s="18">
        <v>2.2222222222222199E-2</v>
      </c>
      <c r="AB15" s="18">
        <v>3.09278350515464E-2</v>
      </c>
      <c r="AC15" s="18">
        <v>1.49253731343284E-2</v>
      </c>
      <c r="AD15" s="18">
        <v>1.7543859649122799E-2</v>
      </c>
    </row>
    <row r="16" spans="2:30" x14ac:dyDescent="0.35">
      <c r="B16" s="15" t="s">
        <v>123</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131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81</v>
      </c>
      <c r="D7" s="10">
        <v>78</v>
      </c>
      <c r="E7" s="10" t="s">
        <v>124</v>
      </c>
      <c r="F7" s="10"/>
      <c r="G7" s="10">
        <v>4</v>
      </c>
      <c r="H7" s="10">
        <v>35</v>
      </c>
      <c r="I7" s="10">
        <v>33</v>
      </c>
      <c r="J7" s="10">
        <v>9</v>
      </c>
      <c r="K7" s="10"/>
      <c r="L7" s="10">
        <v>21</v>
      </c>
      <c r="M7" s="10">
        <v>6</v>
      </c>
      <c r="N7" s="10">
        <v>2</v>
      </c>
      <c r="O7" s="10">
        <v>30</v>
      </c>
      <c r="P7" s="10">
        <v>22</v>
      </c>
      <c r="Q7" s="10"/>
      <c r="R7" s="10">
        <v>44</v>
      </c>
      <c r="S7" s="10">
        <v>14</v>
      </c>
      <c r="T7" s="10">
        <v>21</v>
      </c>
      <c r="U7" s="10" t="s">
        <v>124</v>
      </c>
      <c r="V7" s="10"/>
      <c r="W7" s="10">
        <v>42</v>
      </c>
      <c r="X7" s="10">
        <v>26</v>
      </c>
      <c r="Y7" s="10">
        <v>8</v>
      </c>
      <c r="Z7" s="10"/>
      <c r="AA7" s="10">
        <v>32</v>
      </c>
      <c r="AB7" s="10">
        <v>19</v>
      </c>
      <c r="AC7" s="10">
        <v>12</v>
      </c>
      <c r="AD7" s="10">
        <v>11</v>
      </c>
    </row>
    <row r="8" spans="2:30" x14ac:dyDescent="0.35">
      <c r="B8" s="17" t="s">
        <v>125</v>
      </c>
      <c r="C8" s="16">
        <v>0.12345679012345701</v>
      </c>
      <c r="D8" s="16">
        <v>0.128205128205128</v>
      </c>
      <c r="E8" s="16" t="s">
        <v>126</v>
      </c>
      <c r="F8" s="16"/>
      <c r="G8" s="16">
        <v>0</v>
      </c>
      <c r="H8" s="16">
        <v>5.7142857142857099E-2</v>
      </c>
      <c r="I8" s="16">
        <v>0.24242424242424199</v>
      </c>
      <c r="J8" s="16">
        <v>0</v>
      </c>
      <c r="K8" s="16"/>
      <c r="L8" s="16">
        <v>9.5238095238095205E-2</v>
      </c>
      <c r="M8" s="16">
        <v>0.33333333333333298</v>
      </c>
      <c r="N8" s="16">
        <v>0</v>
      </c>
      <c r="O8" s="16">
        <v>0.16666666666666699</v>
      </c>
      <c r="P8" s="16">
        <v>4.5454545454545497E-2</v>
      </c>
      <c r="Q8" s="16"/>
      <c r="R8" s="16">
        <v>0.13636363636363599</v>
      </c>
      <c r="S8" s="16">
        <v>7.1428571428571397E-2</v>
      </c>
      <c r="T8" s="16">
        <v>9.5238095238095205E-2</v>
      </c>
      <c r="U8" s="16" t="s">
        <v>126</v>
      </c>
      <c r="V8" s="16"/>
      <c r="W8" s="16">
        <v>0.19047619047618999</v>
      </c>
      <c r="X8" s="16">
        <v>7.69230769230769E-2</v>
      </c>
      <c r="Y8" s="16">
        <v>0</v>
      </c>
      <c r="Z8" s="16"/>
      <c r="AA8" s="16">
        <v>6.25E-2</v>
      </c>
      <c r="AB8" s="16">
        <v>5.2631578947368397E-2</v>
      </c>
      <c r="AC8" s="16">
        <v>0.33333333333333298</v>
      </c>
      <c r="AD8" s="16">
        <v>9.0909090909090898E-2</v>
      </c>
    </row>
    <row r="9" spans="2:30" x14ac:dyDescent="0.35">
      <c r="B9" s="17" t="s">
        <v>117</v>
      </c>
      <c r="C9" s="16">
        <v>0.148148148148148</v>
      </c>
      <c r="D9" s="16">
        <v>0.128205128205128</v>
      </c>
      <c r="E9" s="16" t="s">
        <v>126</v>
      </c>
      <c r="F9" s="16"/>
      <c r="G9" s="16">
        <v>0.5</v>
      </c>
      <c r="H9" s="16">
        <v>0.114285714285714</v>
      </c>
      <c r="I9" s="16">
        <v>0.12121212121212099</v>
      </c>
      <c r="J9" s="16">
        <v>0.22222222222222199</v>
      </c>
      <c r="K9" s="16"/>
      <c r="L9" s="16">
        <v>0.19047619047618999</v>
      </c>
      <c r="M9" s="16">
        <v>0</v>
      </c>
      <c r="N9" s="16">
        <v>0.5</v>
      </c>
      <c r="O9" s="16">
        <v>0.16666666666666699</v>
      </c>
      <c r="P9" s="16">
        <v>9.0909090909090898E-2</v>
      </c>
      <c r="Q9" s="16"/>
      <c r="R9" s="16">
        <v>0.15909090909090901</v>
      </c>
      <c r="S9" s="16">
        <v>0.14285714285714299</v>
      </c>
      <c r="T9" s="16">
        <v>0.14285714285714299</v>
      </c>
      <c r="U9" s="16" t="s">
        <v>126</v>
      </c>
      <c r="V9" s="16"/>
      <c r="W9" s="16">
        <v>0.19047619047618999</v>
      </c>
      <c r="X9" s="16">
        <v>7.69230769230769E-2</v>
      </c>
      <c r="Y9" s="16">
        <v>0.25</v>
      </c>
      <c r="Z9" s="16"/>
      <c r="AA9" s="16">
        <v>0.1875</v>
      </c>
      <c r="AB9" s="16">
        <v>5.2631578947368397E-2</v>
      </c>
      <c r="AC9" s="16">
        <v>0.16666666666666699</v>
      </c>
      <c r="AD9" s="16">
        <v>0.27272727272727298</v>
      </c>
    </row>
    <row r="10" spans="2:30" x14ac:dyDescent="0.35">
      <c r="B10" s="17" t="s">
        <v>118</v>
      </c>
      <c r="C10" s="16">
        <v>0.22222222222222199</v>
      </c>
      <c r="D10" s="16">
        <v>0.230769230769231</v>
      </c>
      <c r="E10" s="16" t="s">
        <v>126</v>
      </c>
      <c r="F10" s="16"/>
      <c r="G10" s="16">
        <v>0</v>
      </c>
      <c r="H10" s="16">
        <v>0.28571428571428598</v>
      </c>
      <c r="I10" s="16">
        <v>0.21212121212121199</v>
      </c>
      <c r="J10" s="16">
        <v>0.11111111111111099</v>
      </c>
      <c r="K10" s="16"/>
      <c r="L10" s="16">
        <v>0.33333333333333298</v>
      </c>
      <c r="M10" s="16">
        <v>0.33333333333333298</v>
      </c>
      <c r="N10" s="16">
        <v>0.5</v>
      </c>
      <c r="O10" s="16">
        <v>6.6666666666666693E-2</v>
      </c>
      <c r="P10" s="16">
        <v>0.27272727272727298</v>
      </c>
      <c r="Q10" s="16"/>
      <c r="R10" s="16">
        <v>0.18181818181818199</v>
      </c>
      <c r="S10" s="16">
        <v>0.214285714285714</v>
      </c>
      <c r="T10" s="16">
        <v>0.33333333333333298</v>
      </c>
      <c r="U10" s="16" t="s">
        <v>126</v>
      </c>
      <c r="V10" s="16"/>
      <c r="W10" s="16">
        <v>0.238095238095238</v>
      </c>
      <c r="X10" s="16">
        <v>0.230769230769231</v>
      </c>
      <c r="Y10" s="16">
        <v>0.125</v>
      </c>
      <c r="Z10" s="16"/>
      <c r="AA10" s="16">
        <v>0.21875</v>
      </c>
      <c r="AB10" s="16">
        <v>0.21052631578947401</v>
      </c>
      <c r="AC10" s="16">
        <v>0.25</v>
      </c>
      <c r="AD10" s="16">
        <v>0.27272727272727298</v>
      </c>
    </row>
    <row r="11" spans="2:30" x14ac:dyDescent="0.35">
      <c r="B11" s="17" t="s">
        <v>127</v>
      </c>
      <c r="C11" s="16">
        <v>0.209876543209877</v>
      </c>
      <c r="D11" s="16">
        <v>0.20512820512820501</v>
      </c>
      <c r="E11" s="16" t="s">
        <v>126</v>
      </c>
      <c r="F11" s="16"/>
      <c r="G11" s="16">
        <v>0</v>
      </c>
      <c r="H11" s="16">
        <v>0.28571428571428598</v>
      </c>
      <c r="I11" s="16">
        <v>0.18181818181818199</v>
      </c>
      <c r="J11" s="16">
        <v>0.11111111111111099</v>
      </c>
      <c r="K11" s="16"/>
      <c r="L11" s="16">
        <v>0.14285714285714299</v>
      </c>
      <c r="M11" s="16">
        <v>0.16666666666666699</v>
      </c>
      <c r="N11" s="16">
        <v>0</v>
      </c>
      <c r="O11" s="16">
        <v>0.233333333333333</v>
      </c>
      <c r="P11" s="16">
        <v>0.27272727272727298</v>
      </c>
      <c r="Q11" s="16"/>
      <c r="R11" s="16">
        <v>0.204545454545455</v>
      </c>
      <c r="S11" s="16">
        <v>0.214285714285714</v>
      </c>
      <c r="T11" s="16">
        <v>0.19047619047618999</v>
      </c>
      <c r="U11" s="16" t="s">
        <v>126</v>
      </c>
      <c r="V11" s="16"/>
      <c r="W11" s="16">
        <v>0.214285714285714</v>
      </c>
      <c r="X11" s="16">
        <v>0.269230769230769</v>
      </c>
      <c r="Y11" s="16">
        <v>0</v>
      </c>
      <c r="Z11" s="16"/>
      <c r="AA11" s="16">
        <v>0.25</v>
      </c>
      <c r="AB11" s="16">
        <v>0.21052631578947401</v>
      </c>
      <c r="AC11" s="16">
        <v>0</v>
      </c>
      <c r="AD11" s="16">
        <v>0.27272727272727298</v>
      </c>
    </row>
    <row r="12" spans="2:30" x14ac:dyDescent="0.35">
      <c r="B12" s="17" t="s">
        <v>128</v>
      </c>
      <c r="C12" s="16">
        <v>0.16049382716049401</v>
      </c>
      <c r="D12" s="16">
        <v>0.16666666666666699</v>
      </c>
      <c r="E12" s="16" t="s">
        <v>126</v>
      </c>
      <c r="F12" s="16"/>
      <c r="G12" s="16">
        <v>0.25</v>
      </c>
      <c r="H12" s="16">
        <v>0.17142857142857101</v>
      </c>
      <c r="I12" s="16">
        <v>0.15151515151515199</v>
      </c>
      <c r="J12" s="16">
        <v>0.11111111111111099</v>
      </c>
      <c r="K12" s="16"/>
      <c r="L12" s="16">
        <v>0.14285714285714299</v>
      </c>
      <c r="M12" s="16">
        <v>0</v>
      </c>
      <c r="N12" s="16">
        <v>0</v>
      </c>
      <c r="O12" s="16">
        <v>0.2</v>
      </c>
      <c r="P12" s="16">
        <v>0.18181818181818199</v>
      </c>
      <c r="Q12" s="16"/>
      <c r="R12" s="16">
        <v>0.204545454545455</v>
      </c>
      <c r="S12" s="16">
        <v>0.214285714285714</v>
      </c>
      <c r="T12" s="16">
        <v>4.7619047619047603E-2</v>
      </c>
      <c r="U12" s="16" t="s">
        <v>126</v>
      </c>
      <c r="V12" s="16"/>
      <c r="W12" s="16">
        <v>4.7619047619047603E-2</v>
      </c>
      <c r="X12" s="16">
        <v>0.269230769230769</v>
      </c>
      <c r="Y12" s="16">
        <v>0.375</v>
      </c>
      <c r="Z12" s="16"/>
      <c r="AA12" s="16">
        <v>0.125</v>
      </c>
      <c r="AB12" s="16">
        <v>0.26315789473684198</v>
      </c>
      <c r="AC12" s="16">
        <v>0.16666666666666699</v>
      </c>
      <c r="AD12" s="16">
        <v>9.0909090909090898E-2</v>
      </c>
    </row>
    <row r="13" spans="2:30" x14ac:dyDescent="0.35">
      <c r="B13" s="17" t="s">
        <v>129</v>
      </c>
      <c r="C13" s="16">
        <v>0.12345679012345701</v>
      </c>
      <c r="D13" s="16">
        <v>0.128205128205128</v>
      </c>
      <c r="E13" s="16" t="s">
        <v>126</v>
      </c>
      <c r="F13" s="16"/>
      <c r="G13" s="16">
        <v>0.25</v>
      </c>
      <c r="H13" s="16">
        <v>5.7142857142857099E-2</v>
      </c>
      <c r="I13" s="16">
        <v>9.0909090909090898E-2</v>
      </c>
      <c r="J13" s="16">
        <v>0.44444444444444398</v>
      </c>
      <c r="K13" s="16"/>
      <c r="L13" s="16">
        <v>9.5238095238095205E-2</v>
      </c>
      <c r="M13" s="16">
        <v>0</v>
      </c>
      <c r="N13" s="16">
        <v>0</v>
      </c>
      <c r="O13" s="16">
        <v>0.16666666666666699</v>
      </c>
      <c r="P13" s="16">
        <v>0.13636363636363599</v>
      </c>
      <c r="Q13" s="16"/>
      <c r="R13" s="16">
        <v>0.11363636363636399</v>
      </c>
      <c r="S13" s="16">
        <v>0.14285714285714299</v>
      </c>
      <c r="T13" s="16">
        <v>0.14285714285714299</v>
      </c>
      <c r="U13" s="16" t="s">
        <v>126</v>
      </c>
      <c r="V13" s="16"/>
      <c r="W13" s="16">
        <v>0.119047619047619</v>
      </c>
      <c r="X13" s="16">
        <v>7.69230769230769E-2</v>
      </c>
      <c r="Y13" s="16">
        <v>0.125</v>
      </c>
      <c r="Z13" s="16"/>
      <c r="AA13" s="16">
        <v>0.15625</v>
      </c>
      <c r="AB13" s="16">
        <v>0.157894736842105</v>
      </c>
      <c r="AC13" s="16">
        <v>8.3333333333333301E-2</v>
      </c>
      <c r="AD13" s="16">
        <v>0</v>
      </c>
    </row>
    <row r="14" spans="2:30" x14ac:dyDescent="0.35">
      <c r="B14" s="17" t="s">
        <v>130</v>
      </c>
      <c r="C14" s="16">
        <v>1.2345679012345699E-2</v>
      </c>
      <c r="D14" s="16">
        <v>1.2820512820512799E-2</v>
      </c>
      <c r="E14" s="16" t="s">
        <v>126</v>
      </c>
      <c r="F14" s="16"/>
      <c r="G14" s="16">
        <v>0</v>
      </c>
      <c r="H14" s="16">
        <v>2.8571428571428598E-2</v>
      </c>
      <c r="I14" s="16">
        <v>0</v>
      </c>
      <c r="J14" s="16">
        <v>0</v>
      </c>
      <c r="K14" s="16"/>
      <c r="L14" s="16">
        <v>0</v>
      </c>
      <c r="M14" s="16">
        <v>0.16666666666666699</v>
      </c>
      <c r="N14" s="16">
        <v>0</v>
      </c>
      <c r="O14" s="16">
        <v>0</v>
      </c>
      <c r="P14" s="16">
        <v>0</v>
      </c>
      <c r="Q14" s="16"/>
      <c r="R14" s="16">
        <v>0</v>
      </c>
      <c r="S14" s="16">
        <v>0</v>
      </c>
      <c r="T14" s="16">
        <v>4.7619047619047603E-2</v>
      </c>
      <c r="U14" s="16" t="s">
        <v>126</v>
      </c>
      <c r="V14" s="16"/>
      <c r="W14" s="16">
        <v>0</v>
      </c>
      <c r="X14" s="16">
        <v>0</v>
      </c>
      <c r="Y14" s="16">
        <v>0.125</v>
      </c>
      <c r="Z14" s="16"/>
      <c r="AA14" s="16">
        <v>0</v>
      </c>
      <c r="AB14" s="16">
        <v>5.2631578947368397E-2</v>
      </c>
      <c r="AC14" s="16">
        <v>0</v>
      </c>
      <c r="AD14" s="16">
        <v>0</v>
      </c>
    </row>
    <row r="15" spans="2:30" x14ac:dyDescent="0.35">
      <c r="B15" s="17" t="s">
        <v>64</v>
      </c>
      <c r="C15" s="18">
        <v>0</v>
      </c>
      <c r="D15" s="18">
        <v>0</v>
      </c>
      <c r="E15" s="18" t="s">
        <v>126</v>
      </c>
      <c r="F15" s="18"/>
      <c r="G15" s="18">
        <v>0</v>
      </c>
      <c r="H15" s="18">
        <v>0</v>
      </c>
      <c r="I15" s="18">
        <v>0</v>
      </c>
      <c r="J15" s="18">
        <v>0</v>
      </c>
      <c r="K15" s="18"/>
      <c r="L15" s="18">
        <v>0</v>
      </c>
      <c r="M15" s="18">
        <v>0</v>
      </c>
      <c r="N15" s="18">
        <v>0</v>
      </c>
      <c r="O15" s="18">
        <v>0</v>
      </c>
      <c r="P15" s="18">
        <v>0</v>
      </c>
      <c r="Q15" s="18"/>
      <c r="R15" s="18">
        <v>0</v>
      </c>
      <c r="S15" s="18">
        <v>0</v>
      </c>
      <c r="T15" s="18">
        <v>0</v>
      </c>
      <c r="U15" s="18" t="s">
        <v>126</v>
      </c>
      <c r="V15" s="18"/>
      <c r="W15" s="18">
        <v>0</v>
      </c>
      <c r="X15" s="18">
        <v>0</v>
      </c>
      <c r="Y15" s="18">
        <v>0</v>
      </c>
      <c r="Z15" s="18"/>
      <c r="AA15" s="18">
        <v>0</v>
      </c>
      <c r="AB15" s="18">
        <v>0</v>
      </c>
      <c r="AC15" s="18">
        <v>0</v>
      </c>
      <c r="AD15" s="18">
        <v>0</v>
      </c>
    </row>
    <row r="16" spans="2:30" x14ac:dyDescent="0.35">
      <c r="B16" s="15" t="s">
        <v>132</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140</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608</v>
      </c>
      <c r="D7" s="10">
        <v>573</v>
      </c>
      <c r="E7" s="10">
        <v>9</v>
      </c>
      <c r="F7" s="10"/>
      <c r="G7" s="10">
        <v>24</v>
      </c>
      <c r="H7" s="10">
        <v>261</v>
      </c>
      <c r="I7" s="10">
        <v>226</v>
      </c>
      <c r="J7" s="10">
        <v>97</v>
      </c>
      <c r="K7" s="10"/>
      <c r="L7" s="10">
        <v>134</v>
      </c>
      <c r="M7" s="10">
        <v>70</v>
      </c>
      <c r="N7" s="10">
        <v>45</v>
      </c>
      <c r="O7" s="10">
        <v>163</v>
      </c>
      <c r="P7" s="10">
        <v>196</v>
      </c>
      <c r="Q7" s="10"/>
      <c r="R7" s="10">
        <v>292</v>
      </c>
      <c r="S7" s="10">
        <v>70</v>
      </c>
      <c r="T7" s="10">
        <v>191</v>
      </c>
      <c r="U7" s="10">
        <v>41</v>
      </c>
      <c r="V7" s="10"/>
      <c r="W7" s="10">
        <v>294</v>
      </c>
      <c r="X7" s="10">
        <v>190</v>
      </c>
      <c r="Y7" s="10">
        <v>53</v>
      </c>
      <c r="Z7" s="10"/>
      <c r="AA7" s="10">
        <v>261</v>
      </c>
      <c r="AB7" s="10">
        <v>137</v>
      </c>
      <c r="AC7" s="10">
        <v>94</v>
      </c>
      <c r="AD7" s="10">
        <v>86</v>
      </c>
    </row>
    <row r="8" spans="2:30" x14ac:dyDescent="0.35">
      <c r="B8" s="17" t="s">
        <v>133</v>
      </c>
      <c r="C8" s="16">
        <v>0.136513157894737</v>
      </c>
      <c r="D8" s="16">
        <v>0.13263525305410101</v>
      </c>
      <c r="E8" s="16">
        <v>0.22222222222222199</v>
      </c>
      <c r="F8" s="16"/>
      <c r="G8" s="16">
        <v>8.3333333333333301E-2</v>
      </c>
      <c r="H8" s="16">
        <v>0.13026819923371599</v>
      </c>
      <c r="I8" s="16">
        <v>0.13716814159292001</v>
      </c>
      <c r="J8" s="16">
        <v>0.164948453608247</v>
      </c>
      <c r="K8" s="16"/>
      <c r="L8" s="16">
        <v>0.164179104477612</v>
      </c>
      <c r="M8" s="16">
        <v>0.114285714285714</v>
      </c>
      <c r="N8" s="16">
        <v>0.22222222222222199</v>
      </c>
      <c r="O8" s="16">
        <v>8.5889570552147201E-2</v>
      </c>
      <c r="P8" s="16">
        <v>0.147959183673469</v>
      </c>
      <c r="Q8" s="16"/>
      <c r="R8" s="16">
        <v>0.17465753424657501</v>
      </c>
      <c r="S8" s="16">
        <v>0.114285714285714</v>
      </c>
      <c r="T8" s="16">
        <v>0.115183246073298</v>
      </c>
      <c r="U8" s="16">
        <v>2.4390243902439001E-2</v>
      </c>
      <c r="V8" s="16"/>
      <c r="W8" s="16">
        <v>0.17006802721088399</v>
      </c>
      <c r="X8" s="16">
        <v>0.1</v>
      </c>
      <c r="Y8" s="16">
        <v>9.4339622641509399E-2</v>
      </c>
      <c r="Z8" s="16"/>
      <c r="AA8" s="16">
        <v>0.10727969348659</v>
      </c>
      <c r="AB8" s="16">
        <v>0.13868613138686101</v>
      </c>
      <c r="AC8" s="16">
        <v>0.170212765957447</v>
      </c>
      <c r="AD8" s="16">
        <v>0.17441860465116299</v>
      </c>
    </row>
    <row r="9" spans="2:30" x14ac:dyDescent="0.35">
      <c r="B9" s="17" t="s">
        <v>134</v>
      </c>
      <c r="C9" s="16">
        <v>0.20394736842105299</v>
      </c>
      <c r="D9" s="16">
        <v>0.20593368237347301</v>
      </c>
      <c r="E9" s="16">
        <v>0</v>
      </c>
      <c r="F9" s="16"/>
      <c r="G9" s="16">
        <v>0.16666666666666699</v>
      </c>
      <c r="H9" s="16">
        <v>0.18390804597701099</v>
      </c>
      <c r="I9" s="16">
        <v>0.225663716814159</v>
      </c>
      <c r="J9" s="16">
        <v>0.216494845360825</v>
      </c>
      <c r="K9" s="16"/>
      <c r="L9" s="16">
        <v>0.19402985074626899</v>
      </c>
      <c r="M9" s="16">
        <v>0.24285714285714299</v>
      </c>
      <c r="N9" s="16">
        <v>0.266666666666667</v>
      </c>
      <c r="O9" s="16">
        <v>0.17791411042944799</v>
      </c>
      <c r="P9" s="16">
        <v>0.20408163265306101</v>
      </c>
      <c r="Q9" s="16"/>
      <c r="R9" s="16">
        <v>0.198630136986301</v>
      </c>
      <c r="S9" s="16">
        <v>0.3</v>
      </c>
      <c r="T9" s="16">
        <v>0.18324607329842901</v>
      </c>
      <c r="U9" s="16">
        <v>0.17073170731707299</v>
      </c>
      <c r="V9" s="16"/>
      <c r="W9" s="16">
        <v>0.20068027210884401</v>
      </c>
      <c r="X9" s="16">
        <v>0.20526315789473701</v>
      </c>
      <c r="Y9" s="16">
        <v>0.30188679245283001</v>
      </c>
      <c r="Z9" s="16"/>
      <c r="AA9" s="16">
        <v>0.22605363984674301</v>
      </c>
      <c r="AB9" s="16">
        <v>0.17518248175182499</v>
      </c>
      <c r="AC9" s="16">
        <v>0.22340425531914901</v>
      </c>
      <c r="AD9" s="16">
        <v>0.19767441860465099</v>
      </c>
    </row>
    <row r="10" spans="2:30" x14ac:dyDescent="0.35">
      <c r="B10" s="17" t="s">
        <v>135</v>
      </c>
      <c r="C10" s="16">
        <v>0.220394736842105</v>
      </c>
      <c r="D10" s="16">
        <v>0.22513089005235601</v>
      </c>
      <c r="E10" s="16">
        <v>0.11111111111111099</v>
      </c>
      <c r="F10" s="16"/>
      <c r="G10" s="16">
        <v>0.125</v>
      </c>
      <c r="H10" s="16">
        <v>0.22605363984674301</v>
      </c>
      <c r="I10" s="16">
        <v>0.225663716814159</v>
      </c>
      <c r="J10" s="16">
        <v>0.216494845360825</v>
      </c>
      <c r="K10" s="16"/>
      <c r="L10" s="16">
        <v>0.238805970149254</v>
      </c>
      <c r="M10" s="16">
        <v>0.22857142857142901</v>
      </c>
      <c r="N10" s="16">
        <v>0.24444444444444399</v>
      </c>
      <c r="O10" s="16">
        <v>0.214723926380368</v>
      </c>
      <c r="P10" s="16">
        <v>0.20408163265306101</v>
      </c>
      <c r="Q10" s="16"/>
      <c r="R10" s="16">
        <v>0.198630136986301</v>
      </c>
      <c r="S10" s="16">
        <v>0.22857142857142901</v>
      </c>
      <c r="T10" s="16">
        <v>0.24083769633507901</v>
      </c>
      <c r="U10" s="16">
        <v>0.26829268292682901</v>
      </c>
      <c r="V10" s="16"/>
      <c r="W10" s="16">
        <v>0.238095238095238</v>
      </c>
      <c r="X10" s="16">
        <v>0.215789473684211</v>
      </c>
      <c r="Y10" s="16">
        <v>0.169811320754717</v>
      </c>
      <c r="Z10" s="16"/>
      <c r="AA10" s="16">
        <v>0.23754789272030699</v>
      </c>
      <c r="AB10" s="16">
        <v>0.25547445255474499</v>
      </c>
      <c r="AC10" s="16">
        <v>0.159574468085106</v>
      </c>
      <c r="AD10" s="16">
        <v>0.19767441860465099</v>
      </c>
    </row>
    <row r="11" spans="2:30" x14ac:dyDescent="0.35">
      <c r="B11" s="17" t="s">
        <v>136</v>
      </c>
      <c r="C11" s="16">
        <v>0.189144736842105</v>
      </c>
      <c r="D11" s="16">
        <v>0.19022687609075001</v>
      </c>
      <c r="E11" s="16">
        <v>0.22222222222222199</v>
      </c>
      <c r="F11" s="16"/>
      <c r="G11" s="16">
        <v>0.33333333333333298</v>
      </c>
      <c r="H11" s="16">
        <v>0.21455938697318</v>
      </c>
      <c r="I11" s="16">
        <v>0.17699115044247801</v>
      </c>
      <c r="J11" s="16">
        <v>0.11340206185567001</v>
      </c>
      <c r="K11" s="16"/>
      <c r="L11" s="16">
        <v>0.171641791044776</v>
      </c>
      <c r="M11" s="16">
        <v>0.157142857142857</v>
      </c>
      <c r="N11" s="16">
        <v>0.133333333333333</v>
      </c>
      <c r="O11" s="16">
        <v>0.251533742331288</v>
      </c>
      <c r="P11" s="16">
        <v>0.17346938775510201</v>
      </c>
      <c r="Q11" s="16"/>
      <c r="R11" s="16">
        <v>0.17465753424657501</v>
      </c>
      <c r="S11" s="16">
        <v>0.214285714285714</v>
      </c>
      <c r="T11" s="16">
        <v>0.18848167539267</v>
      </c>
      <c r="U11" s="16">
        <v>0.24390243902438999</v>
      </c>
      <c r="V11" s="16"/>
      <c r="W11" s="16">
        <v>0.17687074829932001</v>
      </c>
      <c r="X11" s="16">
        <v>0.20526315789473701</v>
      </c>
      <c r="Y11" s="16">
        <v>0.169811320754717</v>
      </c>
      <c r="Z11" s="16"/>
      <c r="AA11" s="16">
        <v>0.18773946360153301</v>
      </c>
      <c r="AB11" s="16">
        <v>0.13868613138686101</v>
      </c>
      <c r="AC11" s="16">
        <v>0.25531914893617003</v>
      </c>
      <c r="AD11" s="16">
        <v>0.209302325581395</v>
      </c>
    </row>
    <row r="12" spans="2:30" x14ac:dyDescent="0.35">
      <c r="B12" s="17" t="s">
        <v>137</v>
      </c>
      <c r="C12" s="16">
        <v>5.7565789473684202E-2</v>
      </c>
      <c r="D12" s="16">
        <v>5.4101221640488702E-2</v>
      </c>
      <c r="E12" s="16">
        <v>0.22222222222222199</v>
      </c>
      <c r="F12" s="16"/>
      <c r="G12" s="16">
        <v>0</v>
      </c>
      <c r="H12" s="16">
        <v>6.1302681992337203E-2</v>
      </c>
      <c r="I12" s="16">
        <v>6.6371681415929196E-2</v>
      </c>
      <c r="J12" s="16">
        <v>4.1237113402061903E-2</v>
      </c>
      <c r="K12" s="16"/>
      <c r="L12" s="16">
        <v>2.9850746268656699E-2</v>
      </c>
      <c r="M12" s="16">
        <v>5.7142857142857099E-2</v>
      </c>
      <c r="N12" s="16">
        <v>4.4444444444444398E-2</v>
      </c>
      <c r="O12" s="16">
        <v>4.9079754601227002E-2</v>
      </c>
      <c r="P12" s="16">
        <v>8.6734693877551006E-2</v>
      </c>
      <c r="Q12" s="16"/>
      <c r="R12" s="16">
        <v>5.8219178082191798E-2</v>
      </c>
      <c r="S12" s="16">
        <v>2.8571428571428598E-2</v>
      </c>
      <c r="T12" s="16">
        <v>6.2827225130889994E-2</v>
      </c>
      <c r="U12" s="16">
        <v>7.3170731707317097E-2</v>
      </c>
      <c r="V12" s="16"/>
      <c r="W12" s="16">
        <v>4.7619047619047603E-2</v>
      </c>
      <c r="X12" s="16">
        <v>6.8421052631578994E-2</v>
      </c>
      <c r="Y12" s="16">
        <v>9.4339622641509399E-2</v>
      </c>
      <c r="Z12" s="16"/>
      <c r="AA12" s="16">
        <v>5.7471264367816098E-2</v>
      </c>
      <c r="AB12" s="16">
        <v>9.4890510948905105E-2</v>
      </c>
      <c r="AC12" s="16">
        <v>3.1914893617021302E-2</v>
      </c>
      <c r="AD12" s="16">
        <v>3.4883720930232599E-2</v>
      </c>
    </row>
    <row r="13" spans="2:30" x14ac:dyDescent="0.35">
      <c r="B13" s="17" t="s">
        <v>138</v>
      </c>
      <c r="C13" s="16">
        <v>2.9605263157894701E-2</v>
      </c>
      <c r="D13" s="16">
        <v>3.1413612565444997E-2</v>
      </c>
      <c r="E13" s="16">
        <v>0</v>
      </c>
      <c r="F13" s="16"/>
      <c r="G13" s="16">
        <v>0</v>
      </c>
      <c r="H13" s="16">
        <v>4.5977011494252901E-2</v>
      </c>
      <c r="I13" s="16">
        <v>2.21238938053097E-2</v>
      </c>
      <c r="J13" s="16">
        <v>1.03092783505155E-2</v>
      </c>
      <c r="K13" s="16"/>
      <c r="L13" s="16">
        <v>2.2388059701492501E-2</v>
      </c>
      <c r="M13" s="16">
        <v>1.4285714285714299E-2</v>
      </c>
      <c r="N13" s="16">
        <v>2.2222222222222199E-2</v>
      </c>
      <c r="O13" s="16">
        <v>4.2944785276073601E-2</v>
      </c>
      <c r="P13" s="16">
        <v>3.06122448979592E-2</v>
      </c>
      <c r="Q13" s="16"/>
      <c r="R13" s="16">
        <v>3.42465753424658E-2</v>
      </c>
      <c r="S13" s="16">
        <v>0</v>
      </c>
      <c r="T13" s="16">
        <v>3.6649214659685903E-2</v>
      </c>
      <c r="U13" s="16">
        <v>2.4390243902439001E-2</v>
      </c>
      <c r="V13" s="16"/>
      <c r="W13" s="16">
        <v>1.7006802721088399E-2</v>
      </c>
      <c r="X13" s="16">
        <v>3.6842105263157898E-2</v>
      </c>
      <c r="Y13" s="16">
        <v>5.6603773584905703E-2</v>
      </c>
      <c r="Z13" s="16"/>
      <c r="AA13" s="16">
        <v>3.8314176245210697E-2</v>
      </c>
      <c r="AB13" s="16">
        <v>2.9197080291970798E-2</v>
      </c>
      <c r="AC13" s="16">
        <v>2.1276595744680899E-2</v>
      </c>
      <c r="AD13" s="16">
        <v>2.32558139534884E-2</v>
      </c>
    </row>
    <row r="14" spans="2:30" x14ac:dyDescent="0.35">
      <c r="B14" s="17" t="s">
        <v>139</v>
      </c>
      <c r="C14" s="16">
        <v>6.4144736842105296E-2</v>
      </c>
      <c r="D14" s="16">
        <v>6.2827225130889994E-2</v>
      </c>
      <c r="E14" s="16">
        <v>0.22222222222222199</v>
      </c>
      <c r="F14" s="16"/>
      <c r="G14" s="16">
        <v>0.125</v>
      </c>
      <c r="H14" s="16">
        <v>4.9808429118773902E-2</v>
      </c>
      <c r="I14" s="16">
        <v>6.1946902654867297E-2</v>
      </c>
      <c r="J14" s="16">
        <v>9.2783505154639206E-2</v>
      </c>
      <c r="K14" s="16"/>
      <c r="L14" s="16">
        <v>5.9701492537313397E-2</v>
      </c>
      <c r="M14" s="16">
        <v>0.1</v>
      </c>
      <c r="N14" s="16">
        <v>6.6666666666666693E-2</v>
      </c>
      <c r="O14" s="16">
        <v>7.3619631901840496E-2</v>
      </c>
      <c r="P14" s="16">
        <v>4.5918367346938799E-2</v>
      </c>
      <c r="Q14" s="16"/>
      <c r="R14" s="16">
        <v>5.4794520547945202E-2</v>
      </c>
      <c r="S14" s="16">
        <v>1.4285714285714299E-2</v>
      </c>
      <c r="T14" s="16">
        <v>7.8534031413612607E-2</v>
      </c>
      <c r="U14" s="16">
        <v>0.12195121951219499</v>
      </c>
      <c r="V14" s="16"/>
      <c r="W14" s="16">
        <v>6.4625850340136098E-2</v>
      </c>
      <c r="X14" s="16">
        <v>7.3684210526315796E-2</v>
      </c>
      <c r="Y14" s="16">
        <v>1.88679245283019E-2</v>
      </c>
      <c r="Z14" s="16"/>
      <c r="AA14" s="16">
        <v>5.3639846743295E-2</v>
      </c>
      <c r="AB14" s="16">
        <v>5.8394160583941597E-2</v>
      </c>
      <c r="AC14" s="16">
        <v>9.5744680851063801E-2</v>
      </c>
      <c r="AD14" s="16">
        <v>5.8139534883720902E-2</v>
      </c>
    </row>
    <row r="15" spans="2:30" x14ac:dyDescent="0.35">
      <c r="B15" s="17" t="s">
        <v>64</v>
      </c>
      <c r="C15" s="18">
        <v>9.8684210526315805E-2</v>
      </c>
      <c r="D15" s="18">
        <v>9.7731239092495606E-2</v>
      </c>
      <c r="E15" s="18">
        <v>0</v>
      </c>
      <c r="F15" s="18"/>
      <c r="G15" s="18">
        <v>0.16666666666666699</v>
      </c>
      <c r="H15" s="18">
        <v>8.8122605363984696E-2</v>
      </c>
      <c r="I15" s="18">
        <v>8.4070796460176997E-2</v>
      </c>
      <c r="J15" s="18">
        <v>0.14432989690721601</v>
      </c>
      <c r="K15" s="18"/>
      <c r="L15" s="18">
        <v>0.119402985074627</v>
      </c>
      <c r="M15" s="18">
        <v>8.5714285714285701E-2</v>
      </c>
      <c r="N15" s="18">
        <v>0</v>
      </c>
      <c r="O15" s="18">
        <v>0.104294478527607</v>
      </c>
      <c r="P15" s="18">
        <v>0.107142857142857</v>
      </c>
      <c r="Q15" s="18"/>
      <c r="R15" s="18">
        <v>0.106164383561644</v>
      </c>
      <c r="S15" s="18">
        <v>0.1</v>
      </c>
      <c r="T15" s="18">
        <v>9.4240837696335095E-2</v>
      </c>
      <c r="U15" s="18">
        <v>7.3170731707317097E-2</v>
      </c>
      <c r="V15" s="18"/>
      <c r="W15" s="18">
        <v>8.5034013605442202E-2</v>
      </c>
      <c r="X15" s="18">
        <v>9.4736842105263203E-2</v>
      </c>
      <c r="Y15" s="18">
        <v>9.4339622641509399E-2</v>
      </c>
      <c r="Z15" s="18"/>
      <c r="AA15" s="18">
        <v>9.1954022988505704E-2</v>
      </c>
      <c r="AB15" s="18">
        <v>0.109489051094891</v>
      </c>
      <c r="AC15" s="18">
        <v>4.2553191489361701E-2</v>
      </c>
      <c r="AD15" s="18">
        <v>0.104651162790698</v>
      </c>
    </row>
    <row r="16" spans="2:30" x14ac:dyDescent="0.35">
      <c r="B16" s="15" t="s">
        <v>141</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D20"/>
  <sheetViews>
    <sheetView showGridLines="0" workbookViewId="0">
      <pane xSplit="2" topLeftCell="C1" activePane="topRight" state="frozen"/>
      <selection pane="topRight" activeCell="B20" sqref="B20"/>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149</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608</v>
      </c>
      <c r="D7" s="10">
        <v>573</v>
      </c>
      <c r="E7" s="10">
        <v>9</v>
      </c>
      <c r="F7" s="10"/>
      <c r="G7" s="10">
        <v>24</v>
      </c>
      <c r="H7" s="10">
        <v>261</v>
      </c>
      <c r="I7" s="10">
        <v>226</v>
      </c>
      <c r="J7" s="10">
        <v>97</v>
      </c>
      <c r="K7" s="10"/>
      <c r="L7" s="10">
        <v>134</v>
      </c>
      <c r="M7" s="10">
        <v>70</v>
      </c>
      <c r="N7" s="10">
        <v>45</v>
      </c>
      <c r="O7" s="10">
        <v>163</v>
      </c>
      <c r="P7" s="10">
        <v>196</v>
      </c>
      <c r="Q7" s="10"/>
      <c r="R7" s="10">
        <v>292</v>
      </c>
      <c r="S7" s="10">
        <v>70</v>
      </c>
      <c r="T7" s="10">
        <v>191</v>
      </c>
      <c r="U7" s="10">
        <v>41</v>
      </c>
      <c r="V7" s="10"/>
      <c r="W7" s="10">
        <v>294</v>
      </c>
      <c r="X7" s="10">
        <v>190</v>
      </c>
      <c r="Y7" s="10">
        <v>53</v>
      </c>
      <c r="Z7" s="10"/>
      <c r="AA7" s="10">
        <v>261</v>
      </c>
      <c r="AB7" s="10">
        <v>137</v>
      </c>
      <c r="AC7" s="10">
        <v>94</v>
      </c>
      <c r="AD7" s="10">
        <v>86</v>
      </c>
    </row>
    <row r="8" spans="2:30" x14ac:dyDescent="0.35">
      <c r="B8" s="17" t="s">
        <v>142</v>
      </c>
      <c r="C8" s="16">
        <v>0.11184210526315801</v>
      </c>
      <c r="D8" s="16">
        <v>0.106457242582897</v>
      </c>
      <c r="E8" s="16">
        <v>0.22222222222222199</v>
      </c>
      <c r="F8" s="16"/>
      <c r="G8" s="16">
        <v>4.1666666666666699E-2</v>
      </c>
      <c r="H8" s="16">
        <v>0.10727969348659</v>
      </c>
      <c r="I8" s="16">
        <v>0.119469026548673</v>
      </c>
      <c r="J8" s="16">
        <v>0.123711340206186</v>
      </c>
      <c r="K8" s="16"/>
      <c r="L8" s="16">
        <v>0.134328358208955</v>
      </c>
      <c r="M8" s="16">
        <v>0.114285714285714</v>
      </c>
      <c r="N8" s="16">
        <v>0.133333333333333</v>
      </c>
      <c r="O8" s="16">
        <v>8.5889570552147201E-2</v>
      </c>
      <c r="P8" s="16">
        <v>0.11224489795918401</v>
      </c>
      <c r="Q8" s="16"/>
      <c r="R8" s="16">
        <v>0.14383561643835599</v>
      </c>
      <c r="S8" s="16">
        <v>0.14285714285714299</v>
      </c>
      <c r="T8" s="16">
        <v>7.3298429319371694E-2</v>
      </c>
      <c r="U8" s="16">
        <v>4.8780487804878099E-2</v>
      </c>
      <c r="V8" s="16"/>
      <c r="W8" s="16">
        <v>0.12585034013605401</v>
      </c>
      <c r="X8" s="16">
        <v>0.115789473684211</v>
      </c>
      <c r="Y8" s="16">
        <v>3.77358490566038E-2</v>
      </c>
      <c r="Z8" s="16"/>
      <c r="AA8" s="16">
        <v>0.10727969348659</v>
      </c>
      <c r="AB8" s="16">
        <v>9.4890510948905105E-2</v>
      </c>
      <c r="AC8" s="16">
        <v>0.12765957446808501</v>
      </c>
      <c r="AD8" s="16">
        <v>0.13953488372093001</v>
      </c>
    </row>
    <row r="9" spans="2:30" x14ac:dyDescent="0.35">
      <c r="B9" s="17" t="s">
        <v>143</v>
      </c>
      <c r="C9" s="16">
        <v>0.230263157894737</v>
      </c>
      <c r="D9" s="16">
        <v>0.23036649214659699</v>
      </c>
      <c r="E9" s="16">
        <v>0.11111111111111099</v>
      </c>
      <c r="F9" s="16"/>
      <c r="G9" s="16">
        <v>0.375</v>
      </c>
      <c r="H9" s="16">
        <v>0.199233716475096</v>
      </c>
      <c r="I9" s="16">
        <v>0.21681415929203501</v>
      </c>
      <c r="J9" s="16">
        <v>0.30927835051546398</v>
      </c>
      <c r="K9" s="16"/>
      <c r="L9" s="16">
        <v>0.24626865671641801</v>
      </c>
      <c r="M9" s="16">
        <v>0.27142857142857102</v>
      </c>
      <c r="N9" s="16">
        <v>0.22222222222222199</v>
      </c>
      <c r="O9" s="16">
        <v>0.23312883435582801</v>
      </c>
      <c r="P9" s="16">
        <v>0.20408163265306101</v>
      </c>
      <c r="Q9" s="16"/>
      <c r="R9" s="16">
        <v>0.20547945205479501</v>
      </c>
      <c r="S9" s="16">
        <v>0.25714285714285701</v>
      </c>
      <c r="T9" s="16">
        <v>0.267015706806283</v>
      </c>
      <c r="U9" s="16">
        <v>0.17073170731707299</v>
      </c>
      <c r="V9" s="16"/>
      <c r="W9" s="16">
        <v>0.24149659863945599</v>
      </c>
      <c r="X9" s="16">
        <v>0.215789473684211</v>
      </c>
      <c r="Y9" s="16">
        <v>0.22641509433962301</v>
      </c>
      <c r="Z9" s="16"/>
      <c r="AA9" s="16">
        <v>0.195402298850575</v>
      </c>
      <c r="AB9" s="16">
        <v>0.24817518248175199</v>
      </c>
      <c r="AC9" s="16">
        <v>0.319148936170213</v>
      </c>
      <c r="AD9" s="16">
        <v>0.24418604651162801</v>
      </c>
    </row>
    <row r="10" spans="2:30" x14ac:dyDescent="0.35">
      <c r="B10" s="17" t="s">
        <v>144</v>
      </c>
      <c r="C10" s="16">
        <v>0.21546052631578899</v>
      </c>
      <c r="D10" s="16">
        <v>0.216404886561955</v>
      </c>
      <c r="E10" s="16">
        <v>0.22222222222222199</v>
      </c>
      <c r="F10" s="16"/>
      <c r="G10" s="16">
        <v>0.16666666666666699</v>
      </c>
      <c r="H10" s="16">
        <v>0.24137931034482801</v>
      </c>
      <c r="I10" s="16">
        <v>0.19469026548672599</v>
      </c>
      <c r="J10" s="16">
        <v>0.20618556701030899</v>
      </c>
      <c r="K10" s="16"/>
      <c r="L10" s="16">
        <v>0.171641791044776</v>
      </c>
      <c r="M10" s="16">
        <v>0.185714285714286</v>
      </c>
      <c r="N10" s="16">
        <v>0.22222222222222199</v>
      </c>
      <c r="O10" s="16">
        <v>0.153374233128834</v>
      </c>
      <c r="P10" s="16">
        <v>0.30612244897959201</v>
      </c>
      <c r="Q10" s="16"/>
      <c r="R10" s="16">
        <v>0.22945205479452099</v>
      </c>
      <c r="S10" s="16">
        <v>0.27142857142857102</v>
      </c>
      <c r="T10" s="16">
        <v>0.18324607329842901</v>
      </c>
      <c r="U10" s="16">
        <v>0.146341463414634</v>
      </c>
      <c r="V10" s="16"/>
      <c r="W10" s="16">
        <v>0.23469387755102</v>
      </c>
      <c r="X10" s="16">
        <v>0.221052631578947</v>
      </c>
      <c r="Y10" s="16">
        <v>0.18867924528301899</v>
      </c>
      <c r="Z10" s="16"/>
      <c r="AA10" s="16">
        <v>0.229885057471264</v>
      </c>
      <c r="AB10" s="16">
        <v>0.226277372262774</v>
      </c>
      <c r="AC10" s="16">
        <v>0.19148936170212799</v>
      </c>
      <c r="AD10" s="16">
        <v>0.186046511627907</v>
      </c>
    </row>
    <row r="11" spans="2:30" x14ac:dyDescent="0.35">
      <c r="B11" s="17" t="s">
        <v>145</v>
      </c>
      <c r="C11" s="16">
        <v>0.19078947368421101</v>
      </c>
      <c r="D11" s="16">
        <v>0.19197207678883099</v>
      </c>
      <c r="E11" s="16">
        <v>0.22222222222222199</v>
      </c>
      <c r="F11" s="16"/>
      <c r="G11" s="16">
        <v>0.16666666666666699</v>
      </c>
      <c r="H11" s="16">
        <v>0.20689655172413801</v>
      </c>
      <c r="I11" s="16">
        <v>0.185840707964602</v>
      </c>
      <c r="J11" s="16">
        <v>0.164948453608247</v>
      </c>
      <c r="K11" s="16"/>
      <c r="L11" s="16">
        <v>0.171641791044776</v>
      </c>
      <c r="M11" s="16">
        <v>0.17142857142857101</v>
      </c>
      <c r="N11" s="16">
        <v>0.266666666666667</v>
      </c>
      <c r="O11" s="16">
        <v>0.22699386503067501</v>
      </c>
      <c r="P11" s="16">
        <v>0.16326530612244899</v>
      </c>
      <c r="Q11" s="16"/>
      <c r="R11" s="16">
        <v>0.167808219178082</v>
      </c>
      <c r="S11" s="16">
        <v>0.114285714285714</v>
      </c>
      <c r="T11" s="16">
        <v>0.25130890052355997</v>
      </c>
      <c r="U11" s="16">
        <v>0.219512195121951</v>
      </c>
      <c r="V11" s="16"/>
      <c r="W11" s="16">
        <v>0.16326530612244899</v>
      </c>
      <c r="X11" s="16">
        <v>0.221052631578947</v>
      </c>
      <c r="Y11" s="16">
        <v>0.245283018867925</v>
      </c>
      <c r="Z11" s="16"/>
      <c r="AA11" s="16">
        <v>0.21072796934865901</v>
      </c>
      <c r="AB11" s="16">
        <v>0.145985401459854</v>
      </c>
      <c r="AC11" s="16">
        <v>0.14893617021276601</v>
      </c>
      <c r="AD11" s="16">
        <v>0.25581395348837199</v>
      </c>
    </row>
    <row r="12" spans="2:30" x14ac:dyDescent="0.35">
      <c r="B12" s="17" t="s">
        <v>146</v>
      </c>
      <c r="C12" s="16">
        <v>0.115131578947368</v>
      </c>
      <c r="D12" s="16">
        <v>0.115183246073298</v>
      </c>
      <c r="E12" s="16">
        <v>0.11111111111111099</v>
      </c>
      <c r="F12" s="16"/>
      <c r="G12" s="16">
        <v>8.3333333333333301E-2</v>
      </c>
      <c r="H12" s="16">
        <v>0.14942528735632199</v>
      </c>
      <c r="I12" s="16">
        <v>0.10176991150442501</v>
      </c>
      <c r="J12" s="16">
        <v>6.18556701030928E-2</v>
      </c>
      <c r="K12" s="16"/>
      <c r="L12" s="16">
        <v>0.111940298507463</v>
      </c>
      <c r="M12" s="16">
        <v>0.114285714285714</v>
      </c>
      <c r="N12" s="16">
        <v>6.6666666666666693E-2</v>
      </c>
      <c r="O12" s="16">
        <v>0.13496932515337401</v>
      </c>
      <c r="P12" s="16">
        <v>0.11224489795918401</v>
      </c>
      <c r="Q12" s="16"/>
      <c r="R12" s="16">
        <v>0.10958904109589</v>
      </c>
      <c r="S12" s="16">
        <v>0.157142857142857</v>
      </c>
      <c r="T12" s="16">
        <v>9.9476439790575896E-2</v>
      </c>
      <c r="U12" s="16">
        <v>0.146341463414634</v>
      </c>
      <c r="V12" s="16"/>
      <c r="W12" s="16">
        <v>0.122448979591837</v>
      </c>
      <c r="X12" s="16">
        <v>8.9473684210526302E-2</v>
      </c>
      <c r="Y12" s="16">
        <v>0.13207547169811301</v>
      </c>
      <c r="Z12" s="16"/>
      <c r="AA12" s="16">
        <v>0.114942528735632</v>
      </c>
      <c r="AB12" s="16">
        <v>0.145985401459854</v>
      </c>
      <c r="AC12" s="16">
        <v>9.5744680851063801E-2</v>
      </c>
      <c r="AD12" s="16">
        <v>9.3023255813953501E-2</v>
      </c>
    </row>
    <row r="13" spans="2:30" x14ac:dyDescent="0.35">
      <c r="B13" s="17" t="s">
        <v>147</v>
      </c>
      <c r="C13" s="16">
        <v>0.126644736842105</v>
      </c>
      <c r="D13" s="16">
        <v>0.12914485165794101</v>
      </c>
      <c r="E13" s="16">
        <v>0.11111111111111099</v>
      </c>
      <c r="F13" s="16"/>
      <c r="G13" s="16">
        <v>0.16666666666666699</v>
      </c>
      <c r="H13" s="16">
        <v>9.5785440613026795E-2</v>
      </c>
      <c r="I13" s="16">
        <v>0.15929203539823</v>
      </c>
      <c r="J13" s="16">
        <v>0.123711340206186</v>
      </c>
      <c r="K13" s="16"/>
      <c r="L13" s="16">
        <v>0.14925373134328401</v>
      </c>
      <c r="M13" s="16">
        <v>0.14285714285714299</v>
      </c>
      <c r="N13" s="16">
        <v>6.6666666666666693E-2</v>
      </c>
      <c r="O13" s="16">
        <v>0.159509202453988</v>
      </c>
      <c r="P13" s="16">
        <v>9.1836734693877597E-2</v>
      </c>
      <c r="Q13" s="16"/>
      <c r="R13" s="16">
        <v>0.12671232876712299</v>
      </c>
      <c r="S13" s="16">
        <v>5.7142857142857099E-2</v>
      </c>
      <c r="T13" s="16">
        <v>0.12041884816753901</v>
      </c>
      <c r="U13" s="16">
        <v>0.26829268292682901</v>
      </c>
      <c r="V13" s="16"/>
      <c r="W13" s="16">
        <v>9.8639455782312896E-2</v>
      </c>
      <c r="X13" s="16">
        <v>0.13684210526315799</v>
      </c>
      <c r="Y13" s="16">
        <v>0.15094339622641501</v>
      </c>
      <c r="Z13" s="16"/>
      <c r="AA13" s="16">
        <v>0.13026819923371599</v>
      </c>
      <c r="AB13" s="16">
        <v>0.13868613138686101</v>
      </c>
      <c r="AC13" s="16">
        <v>0.117021276595745</v>
      </c>
      <c r="AD13" s="16">
        <v>6.9767441860465101E-2</v>
      </c>
    </row>
    <row r="14" spans="2:30" x14ac:dyDescent="0.35">
      <c r="B14" s="17" t="s">
        <v>64</v>
      </c>
      <c r="C14" s="16">
        <v>9.8684210526315801E-3</v>
      </c>
      <c r="D14" s="16">
        <v>1.04712041884817E-2</v>
      </c>
      <c r="E14" s="16">
        <v>0</v>
      </c>
      <c r="F14" s="16"/>
      <c r="G14" s="16">
        <v>0</v>
      </c>
      <c r="H14" s="16">
        <v>0</v>
      </c>
      <c r="I14" s="16">
        <v>2.21238938053097E-2</v>
      </c>
      <c r="J14" s="16">
        <v>1.03092783505155E-2</v>
      </c>
      <c r="K14" s="16"/>
      <c r="L14" s="16">
        <v>1.49253731343284E-2</v>
      </c>
      <c r="M14" s="16">
        <v>0</v>
      </c>
      <c r="N14" s="16">
        <v>2.2222222222222199E-2</v>
      </c>
      <c r="O14" s="16">
        <v>6.13496932515337E-3</v>
      </c>
      <c r="P14" s="16">
        <v>1.02040816326531E-2</v>
      </c>
      <c r="Q14" s="16"/>
      <c r="R14" s="16">
        <v>1.71232876712329E-2</v>
      </c>
      <c r="S14" s="16">
        <v>0</v>
      </c>
      <c r="T14" s="16">
        <v>5.2356020942408397E-3</v>
      </c>
      <c r="U14" s="16">
        <v>0</v>
      </c>
      <c r="V14" s="16"/>
      <c r="W14" s="16">
        <v>1.3605442176870699E-2</v>
      </c>
      <c r="X14" s="16">
        <v>0</v>
      </c>
      <c r="Y14" s="16">
        <v>1.88679245283019E-2</v>
      </c>
      <c r="Z14" s="16"/>
      <c r="AA14" s="16">
        <v>1.1494252873563199E-2</v>
      </c>
      <c r="AB14" s="16">
        <v>0</v>
      </c>
      <c r="AC14" s="16">
        <v>0</v>
      </c>
      <c r="AD14" s="16">
        <v>1.16279069767442E-2</v>
      </c>
    </row>
    <row r="15" spans="2:30" x14ac:dyDescent="0.35">
      <c r="B15" s="17" t="s">
        <v>148</v>
      </c>
      <c r="C15" s="18">
        <v>0</v>
      </c>
      <c r="D15" s="18">
        <v>0</v>
      </c>
      <c r="E15" s="18">
        <v>0</v>
      </c>
      <c r="F15" s="18"/>
      <c r="G15" s="18">
        <v>0</v>
      </c>
      <c r="H15" s="18">
        <v>0</v>
      </c>
      <c r="I15" s="18">
        <v>0</v>
      </c>
      <c r="J15" s="18">
        <v>0</v>
      </c>
      <c r="K15" s="18"/>
      <c r="L15" s="18">
        <v>0</v>
      </c>
      <c r="M15" s="18">
        <v>0</v>
      </c>
      <c r="N15" s="18">
        <v>0</v>
      </c>
      <c r="O15" s="18">
        <v>0</v>
      </c>
      <c r="P15" s="18">
        <v>0</v>
      </c>
      <c r="Q15" s="18"/>
      <c r="R15" s="18">
        <v>0</v>
      </c>
      <c r="S15" s="18">
        <v>0</v>
      </c>
      <c r="T15" s="18">
        <v>0</v>
      </c>
      <c r="U15" s="18">
        <v>0</v>
      </c>
      <c r="V15" s="18"/>
      <c r="W15" s="18">
        <v>0</v>
      </c>
      <c r="X15" s="18">
        <v>0</v>
      </c>
      <c r="Y15" s="18">
        <v>0</v>
      </c>
      <c r="Z15" s="18"/>
      <c r="AA15" s="18">
        <v>0</v>
      </c>
      <c r="AB15" s="18">
        <v>0</v>
      </c>
      <c r="AC15" s="18">
        <v>0</v>
      </c>
      <c r="AD15" s="18">
        <v>0</v>
      </c>
    </row>
    <row r="16" spans="2:30" x14ac:dyDescent="0.35">
      <c r="B16" s="15" t="s">
        <v>141</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D20"/>
  <sheetViews>
    <sheetView showGridLines="0" workbookViewId="0">
      <pane xSplit="2" topLeftCell="C1" activePane="topRight" state="frozen"/>
      <selection pane="topRight" activeCell="B20" sqref="B20"/>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154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608</v>
      </c>
      <c r="D7" s="10">
        <v>573</v>
      </c>
      <c r="E7" s="10">
        <v>9</v>
      </c>
      <c r="F7" s="10"/>
      <c r="G7" s="10">
        <v>24</v>
      </c>
      <c r="H7" s="10">
        <v>261</v>
      </c>
      <c r="I7" s="10">
        <v>226</v>
      </c>
      <c r="J7" s="10">
        <v>97</v>
      </c>
      <c r="K7" s="10"/>
      <c r="L7" s="10">
        <v>134</v>
      </c>
      <c r="M7" s="10">
        <v>70</v>
      </c>
      <c r="N7" s="10">
        <v>45</v>
      </c>
      <c r="O7" s="10">
        <v>163</v>
      </c>
      <c r="P7" s="10">
        <v>196</v>
      </c>
      <c r="Q7" s="10"/>
      <c r="R7" s="10">
        <v>292</v>
      </c>
      <c r="S7" s="10">
        <v>70</v>
      </c>
      <c r="T7" s="10">
        <v>191</v>
      </c>
      <c r="U7" s="10">
        <v>41</v>
      </c>
      <c r="V7" s="10"/>
      <c r="W7" s="10">
        <v>294</v>
      </c>
      <c r="X7" s="10">
        <v>190</v>
      </c>
      <c r="Y7" s="10">
        <v>53</v>
      </c>
      <c r="Z7" s="10"/>
      <c r="AA7" s="10">
        <v>261</v>
      </c>
      <c r="AB7" s="10">
        <v>137</v>
      </c>
      <c r="AC7" s="10">
        <v>94</v>
      </c>
      <c r="AD7" s="10">
        <v>86</v>
      </c>
    </row>
    <row r="8" spans="2:30" x14ac:dyDescent="0.35">
      <c r="B8" s="17" t="s">
        <v>150</v>
      </c>
      <c r="C8" s="16">
        <v>7.2368421052631596E-2</v>
      </c>
      <c r="D8" s="16">
        <v>7.1553228621291404E-2</v>
      </c>
      <c r="E8" s="16">
        <v>0</v>
      </c>
      <c r="F8" s="16"/>
      <c r="G8" s="16">
        <v>4.1666666666666699E-2</v>
      </c>
      <c r="H8" s="16">
        <v>7.2796934865900401E-2</v>
      </c>
      <c r="I8" s="16">
        <v>6.1946902654867297E-2</v>
      </c>
      <c r="J8" s="16">
        <v>0.10309278350515499</v>
      </c>
      <c r="K8" s="16"/>
      <c r="L8" s="16">
        <v>5.9701492537313397E-2</v>
      </c>
      <c r="M8" s="16">
        <v>8.5714285714285701E-2</v>
      </c>
      <c r="N8" s="16">
        <v>8.8888888888888906E-2</v>
      </c>
      <c r="O8" s="16">
        <v>7.3619631901840496E-2</v>
      </c>
      <c r="P8" s="16">
        <v>7.1428571428571397E-2</v>
      </c>
      <c r="Q8" s="16"/>
      <c r="R8" s="16">
        <v>8.5616438356164407E-2</v>
      </c>
      <c r="S8" s="16">
        <v>7.1428571428571397E-2</v>
      </c>
      <c r="T8" s="16">
        <v>6.2827225130889994E-2</v>
      </c>
      <c r="U8" s="16">
        <v>4.8780487804878099E-2</v>
      </c>
      <c r="V8" s="16"/>
      <c r="W8" s="16">
        <v>6.8027210884353706E-2</v>
      </c>
      <c r="X8" s="16">
        <v>7.8947368421052599E-2</v>
      </c>
      <c r="Y8" s="16">
        <v>9.4339622641509399E-2</v>
      </c>
      <c r="Z8" s="16"/>
      <c r="AA8" s="16">
        <v>0.10344827586206901</v>
      </c>
      <c r="AB8" s="16">
        <v>4.3795620437956199E-2</v>
      </c>
      <c r="AC8" s="16">
        <v>6.3829787234042507E-2</v>
      </c>
      <c r="AD8" s="16">
        <v>2.32558139534884E-2</v>
      </c>
    </row>
    <row r="9" spans="2:30" x14ac:dyDescent="0.35">
      <c r="B9" s="17" t="s">
        <v>144</v>
      </c>
      <c r="C9" s="16">
        <v>9.8684210526315805E-2</v>
      </c>
      <c r="D9" s="16">
        <v>0.10122164048865601</v>
      </c>
      <c r="E9" s="16">
        <v>0</v>
      </c>
      <c r="F9" s="16"/>
      <c r="G9" s="16">
        <v>0.125</v>
      </c>
      <c r="H9" s="16">
        <v>8.4291187739463605E-2</v>
      </c>
      <c r="I9" s="16">
        <v>0.106194690265487</v>
      </c>
      <c r="J9" s="16">
        <v>0.11340206185567001</v>
      </c>
      <c r="K9" s="16"/>
      <c r="L9" s="16">
        <v>9.7014925373134303E-2</v>
      </c>
      <c r="M9" s="16">
        <v>0.128571428571429</v>
      </c>
      <c r="N9" s="16">
        <v>0.155555555555556</v>
      </c>
      <c r="O9" s="16">
        <v>7.3619631901840496E-2</v>
      </c>
      <c r="P9" s="16">
        <v>9.6938775510204106E-2</v>
      </c>
      <c r="Q9" s="16"/>
      <c r="R9" s="16">
        <v>0.133561643835616</v>
      </c>
      <c r="S9" s="16">
        <v>2.8571428571428598E-2</v>
      </c>
      <c r="T9" s="16">
        <v>6.2827225130889994E-2</v>
      </c>
      <c r="U9" s="16">
        <v>7.3170731707317097E-2</v>
      </c>
      <c r="V9" s="16"/>
      <c r="W9" s="16">
        <v>0.122448979591837</v>
      </c>
      <c r="X9" s="16">
        <v>5.2631578947368397E-2</v>
      </c>
      <c r="Y9" s="16">
        <v>7.5471698113207503E-2</v>
      </c>
      <c r="Z9" s="16"/>
      <c r="AA9" s="16">
        <v>8.4291187739463605E-2</v>
      </c>
      <c r="AB9" s="16">
        <v>0.116788321167883</v>
      </c>
      <c r="AC9" s="16">
        <v>0.117021276595745</v>
      </c>
      <c r="AD9" s="16">
        <v>0.104651162790698</v>
      </c>
    </row>
    <row r="10" spans="2:30" x14ac:dyDescent="0.35">
      <c r="B10" s="17" t="s">
        <v>145</v>
      </c>
      <c r="C10" s="16">
        <v>0.115131578947368</v>
      </c>
      <c r="D10" s="16">
        <v>0.11692844677137899</v>
      </c>
      <c r="E10" s="16">
        <v>0</v>
      </c>
      <c r="F10" s="16"/>
      <c r="G10" s="16">
        <v>4.1666666666666699E-2</v>
      </c>
      <c r="H10" s="16">
        <v>0.118773946360153</v>
      </c>
      <c r="I10" s="16">
        <v>0.106194690265487</v>
      </c>
      <c r="J10" s="16">
        <v>0.14432989690721601</v>
      </c>
      <c r="K10" s="16"/>
      <c r="L10" s="16">
        <v>8.9552238805970102E-2</v>
      </c>
      <c r="M10" s="16">
        <v>0.128571428571429</v>
      </c>
      <c r="N10" s="16">
        <v>0.2</v>
      </c>
      <c r="O10" s="16">
        <v>9.2024539877300596E-2</v>
      </c>
      <c r="P10" s="16">
        <v>0.12755102040816299</v>
      </c>
      <c r="Q10" s="16"/>
      <c r="R10" s="16">
        <v>9.9315068493150693E-2</v>
      </c>
      <c r="S10" s="16">
        <v>0.14285714285714299</v>
      </c>
      <c r="T10" s="16">
        <v>0.13612565445026201</v>
      </c>
      <c r="U10" s="16">
        <v>0.12195121951219499</v>
      </c>
      <c r="V10" s="16"/>
      <c r="W10" s="16">
        <v>0.119047619047619</v>
      </c>
      <c r="X10" s="16">
        <v>0.115789473684211</v>
      </c>
      <c r="Y10" s="16">
        <v>0.113207547169811</v>
      </c>
      <c r="Z10" s="16"/>
      <c r="AA10" s="16">
        <v>0.11111111111111099</v>
      </c>
      <c r="AB10" s="16">
        <v>7.2992700729927001E-2</v>
      </c>
      <c r="AC10" s="16">
        <v>0.180851063829787</v>
      </c>
      <c r="AD10" s="16">
        <v>0.13953488372093001</v>
      </c>
    </row>
    <row r="11" spans="2:30" x14ac:dyDescent="0.35">
      <c r="B11" s="17" t="s">
        <v>146</v>
      </c>
      <c r="C11" s="16">
        <v>0.15131578947368399</v>
      </c>
      <c r="D11" s="16">
        <v>0.15532286212914501</v>
      </c>
      <c r="E11" s="16">
        <v>0.33333333333333298</v>
      </c>
      <c r="F11" s="16"/>
      <c r="G11" s="16">
        <v>8.3333333333333301E-2</v>
      </c>
      <c r="H11" s="16">
        <v>0.13026819923371599</v>
      </c>
      <c r="I11" s="16">
        <v>0.17699115044247801</v>
      </c>
      <c r="J11" s="16">
        <v>0.164948453608247</v>
      </c>
      <c r="K11" s="16"/>
      <c r="L11" s="16">
        <v>0.12686567164179099</v>
      </c>
      <c r="M11" s="16">
        <v>0.214285714285714</v>
      </c>
      <c r="N11" s="16">
        <v>0.22222222222222199</v>
      </c>
      <c r="O11" s="16">
        <v>0.13496932515337401</v>
      </c>
      <c r="P11" s="16">
        <v>0.14285714285714299</v>
      </c>
      <c r="Q11" s="16"/>
      <c r="R11" s="16">
        <v>0.133561643835616</v>
      </c>
      <c r="S11" s="16">
        <v>0.24285714285714299</v>
      </c>
      <c r="T11" s="16">
        <v>0.15706806282722499</v>
      </c>
      <c r="U11" s="16">
        <v>0.146341463414634</v>
      </c>
      <c r="V11" s="16"/>
      <c r="W11" s="16">
        <v>0.13945578231292499</v>
      </c>
      <c r="X11" s="16">
        <v>0.18421052631578899</v>
      </c>
      <c r="Y11" s="16">
        <v>0.15094339622641501</v>
      </c>
      <c r="Z11" s="16"/>
      <c r="AA11" s="16">
        <v>0.114942528735632</v>
      </c>
      <c r="AB11" s="16">
        <v>0.17518248175182499</v>
      </c>
      <c r="AC11" s="16">
        <v>0.21276595744680901</v>
      </c>
      <c r="AD11" s="16">
        <v>0.17441860465116299</v>
      </c>
    </row>
    <row r="12" spans="2:30" x14ac:dyDescent="0.35">
      <c r="B12" s="17" t="s">
        <v>151</v>
      </c>
      <c r="C12" s="16">
        <v>0.16447368421052599</v>
      </c>
      <c r="D12" s="16">
        <v>0.16404886561954601</v>
      </c>
      <c r="E12" s="16">
        <v>0.11111111111111099</v>
      </c>
      <c r="F12" s="16"/>
      <c r="G12" s="16">
        <v>0.125</v>
      </c>
      <c r="H12" s="16">
        <v>0.160919540229885</v>
      </c>
      <c r="I12" s="16">
        <v>0.16814159292035399</v>
      </c>
      <c r="J12" s="16">
        <v>0.17525773195876301</v>
      </c>
      <c r="K12" s="16"/>
      <c r="L12" s="16">
        <v>0.23134328358209</v>
      </c>
      <c r="M12" s="16">
        <v>0.14285714285714299</v>
      </c>
      <c r="N12" s="16">
        <v>8.8888888888888906E-2</v>
      </c>
      <c r="O12" s="16">
        <v>0.159509202453988</v>
      </c>
      <c r="P12" s="16">
        <v>0.147959183673469</v>
      </c>
      <c r="Q12" s="16"/>
      <c r="R12" s="16">
        <v>0.16095890410958899</v>
      </c>
      <c r="S12" s="16">
        <v>0.14285714285714299</v>
      </c>
      <c r="T12" s="16">
        <v>0.15183246073298401</v>
      </c>
      <c r="U12" s="16">
        <v>0.24390243902438999</v>
      </c>
      <c r="V12" s="16"/>
      <c r="W12" s="16">
        <v>0.15306122448979601</v>
      </c>
      <c r="X12" s="16">
        <v>0.163157894736842</v>
      </c>
      <c r="Y12" s="16">
        <v>0.15094339622641501</v>
      </c>
      <c r="Z12" s="16"/>
      <c r="AA12" s="16">
        <v>0.17241379310344801</v>
      </c>
      <c r="AB12" s="16">
        <v>0.17518248175182499</v>
      </c>
      <c r="AC12" s="16">
        <v>0.13829787234042601</v>
      </c>
      <c r="AD12" s="16">
        <v>0.186046511627907</v>
      </c>
    </row>
    <row r="13" spans="2:30" x14ac:dyDescent="0.35">
      <c r="B13" s="17" t="s">
        <v>152</v>
      </c>
      <c r="C13" s="16">
        <v>0.35855263157894701</v>
      </c>
      <c r="D13" s="16">
        <v>0.35253054101221598</v>
      </c>
      <c r="E13" s="16">
        <v>0.55555555555555602</v>
      </c>
      <c r="F13" s="16"/>
      <c r="G13" s="16">
        <v>0.5</v>
      </c>
      <c r="H13" s="16">
        <v>0.39846743295019199</v>
      </c>
      <c r="I13" s="16">
        <v>0.33185840707964598</v>
      </c>
      <c r="J13" s="16">
        <v>0.27835051546391798</v>
      </c>
      <c r="K13" s="16"/>
      <c r="L13" s="16">
        <v>0.35820895522388102</v>
      </c>
      <c r="M13" s="16">
        <v>0.3</v>
      </c>
      <c r="N13" s="16">
        <v>0.22222222222222199</v>
      </c>
      <c r="O13" s="16">
        <v>0.41104294478527598</v>
      </c>
      <c r="P13" s="16">
        <v>0.36734693877551</v>
      </c>
      <c r="Q13" s="16"/>
      <c r="R13" s="16">
        <v>0.34931506849315103</v>
      </c>
      <c r="S13" s="16">
        <v>0.314285714285714</v>
      </c>
      <c r="T13" s="16">
        <v>0.38743455497382201</v>
      </c>
      <c r="U13" s="16">
        <v>0.36585365853658502</v>
      </c>
      <c r="V13" s="16"/>
      <c r="W13" s="16">
        <v>0.36054421768707501</v>
      </c>
      <c r="X13" s="16">
        <v>0.36842105263157898</v>
      </c>
      <c r="Y13" s="16">
        <v>0.339622641509434</v>
      </c>
      <c r="Z13" s="16"/>
      <c r="AA13" s="16">
        <v>0.37164750957854398</v>
      </c>
      <c r="AB13" s="16">
        <v>0.372262773722628</v>
      </c>
      <c r="AC13" s="16">
        <v>0.25531914893617003</v>
      </c>
      <c r="AD13" s="16">
        <v>0.34883720930232598</v>
      </c>
    </row>
    <row r="14" spans="2:30" x14ac:dyDescent="0.35">
      <c r="B14" s="17" t="s">
        <v>64</v>
      </c>
      <c r="C14" s="16">
        <v>3.94736842105263E-2</v>
      </c>
      <c r="D14" s="16">
        <v>3.8394415357766103E-2</v>
      </c>
      <c r="E14" s="16">
        <v>0</v>
      </c>
      <c r="F14" s="16"/>
      <c r="G14" s="16">
        <v>8.3333333333333301E-2</v>
      </c>
      <c r="H14" s="16">
        <v>3.4482758620689703E-2</v>
      </c>
      <c r="I14" s="16">
        <v>4.8672566371681401E-2</v>
      </c>
      <c r="J14" s="16">
        <v>2.06185567010309E-2</v>
      </c>
      <c r="K14" s="16"/>
      <c r="L14" s="16">
        <v>3.7313432835820899E-2</v>
      </c>
      <c r="M14" s="16">
        <v>0</v>
      </c>
      <c r="N14" s="16">
        <v>2.2222222222222199E-2</v>
      </c>
      <c r="O14" s="16">
        <v>5.5214723926380403E-2</v>
      </c>
      <c r="P14" s="16">
        <v>4.5918367346938799E-2</v>
      </c>
      <c r="Q14" s="16"/>
      <c r="R14" s="16">
        <v>3.7671232876712299E-2</v>
      </c>
      <c r="S14" s="16">
        <v>5.7142857142857099E-2</v>
      </c>
      <c r="T14" s="16">
        <v>4.1884816753926697E-2</v>
      </c>
      <c r="U14" s="16">
        <v>0</v>
      </c>
      <c r="V14" s="16"/>
      <c r="W14" s="16">
        <v>3.7414965986394599E-2</v>
      </c>
      <c r="X14" s="16">
        <v>3.6842105263157898E-2</v>
      </c>
      <c r="Y14" s="16">
        <v>7.5471698113207503E-2</v>
      </c>
      <c r="Z14" s="16"/>
      <c r="AA14" s="16">
        <v>4.2145593869731802E-2</v>
      </c>
      <c r="AB14" s="16">
        <v>4.3795620437956199E-2</v>
      </c>
      <c r="AC14" s="16">
        <v>3.1914893617021302E-2</v>
      </c>
      <c r="AD14" s="16">
        <v>2.32558139534884E-2</v>
      </c>
    </row>
    <row r="15" spans="2:30" x14ac:dyDescent="0.35">
      <c r="B15" s="17" t="s">
        <v>153</v>
      </c>
      <c r="C15" s="18">
        <v>0</v>
      </c>
      <c r="D15" s="18">
        <v>0</v>
      </c>
      <c r="E15" s="18">
        <v>0</v>
      </c>
      <c r="F15" s="18"/>
      <c r="G15" s="18">
        <v>0</v>
      </c>
      <c r="H15" s="18">
        <v>0</v>
      </c>
      <c r="I15" s="18">
        <v>0</v>
      </c>
      <c r="J15" s="18">
        <v>0</v>
      </c>
      <c r="K15" s="18"/>
      <c r="L15" s="18">
        <v>0</v>
      </c>
      <c r="M15" s="18">
        <v>0</v>
      </c>
      <c r="N15" s="18">
        <v>0</v>
      </c>
      <c r="O15" s="18">
        <v>0</v>
      </c>
      <c r="P15" s="18">
        <v>0</v>
      </c>
      <c r="Q15" s="18"/>
      <c r="R15" s="18">
        <v>0</v>
      </c>
      <c r="S15" s="18">
        <v>0</v>
      </c>
      <c r="T15" s="18">
        <v>0</v>
      </c>
      <c r="U15" s="18">
        <v>0</v>
      </c>
      <c r="V15" s="18"/>
      <c r="W15" s="18">
        <v>0</v>
      </c>
      <c r="X15" s="18">
        <v>0</v>
      </c>
      <c r="Y15" s="18">
        <v>0</v>
      </c>
      <c r="Z15" s="18"/>
      <c r="AA15" s="18">
        <v>0</v>
      </c>
      <c r="AB15" s="18">
        <v>0</v>
      </c>
      <c r="AC15" s="18">
        <v>0</v>
      </c>
      <c r="AD15" s="18">
        <v>0</v>
      </c>
    </row>
    <row r="16" spans="2:30" x14ac:dyDescent="0.35">
      <c r="B16" s="15" t="s">
        <v>141</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106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20</v>
      </c>
      <c r="D7" s="10">
        <v>20</v>
      </c>
      <c r="E7" s="10" t="s">
        <v>124</v>
      </c>
      <c r="F7" s="10"/>
      <c r="G7" s="10">
        <v>1</v>
      </c>
      <c r="H7" s="10">
        <v>3</v>
      </c>
      <c r="I7" s="10">
        <v>9</v>
      </c>
      <c r="J7" s="10">
        <v>7</v>
      </c>
      <c r="K7" s="10"/>
      <c r="L7" s="10">
        <v>4</v>
      </c>
      <c r="M7" s="10" t="s">
        <v>124</v>
      </c>
      <c r="N7" s="10" t="s">
        <v>124</v>
      </c>
      <c r="O7" s="10">
        <v>2</v>
      </c>
      <c r="P7" s="10">
        <v>14</v>
      </c>
      <c r="Q7" s="10"/>
      <c r="R7" s="10">
        <v>16</v>
      </c>
      <c r="S7" s="10" t="s">
        <v>124</v>
      </c>
      <c r="T7" s="10">
        <v>3</v>
      </c>
      <c r="U7" s="10">
        <v>1</v>
      </c>
      <c r="V7" s="10"/>
      <c r="W7" s="10">
        <v>12</v>
      </c>
      <c r="X7" s="10">
        <v>6</v>
      </c>
      <c r="Y7" s="10" t="s">
        <v>124</v>
      </c>
      <c r="Z7" s="10"/>
      <c r="AA7" s="10">
        <v>7</v>
      </c>
      <c r="AB7" s="10">
        <v>7</v>
      </c>
      <c r="AC7" s="10">
        <v>1</v>
      </c>
      <c r="AD7" s="10">
        <v>3</v>
      </c>
    </row>
    <row r="8" spans="2:30" x14ac:dyDescent="0.35">
      <c r="B8" s="17" t="s">
        <v>155</v>
      </c>
      <c r="C8" s="16">
        <v>0.5</v>
      </c>
      <c r="D8" s="16">
        <v>0.5</v>
      </c>
      <c r="E8" s="16" t="s">
        <v>126</v>
      </c>
      <c r="F8" s="16"/>
      <c r="G8" s="16">
        <v>1</v>
      </c>
      <c r="H8" s="16">
        <v>0.66666666666666696</v>
      </c>
      <c r="I8" s="16">
        <v>0.44444444444444398</v>
      </c>
      <c r="J8" s="16">
        <v>0.42857142857142899</v>
      </c>
      <c r="K8" s="16"/>
      <c r="L8" s="16">
        <v>0.5</v>
      </c>
      <c r="M8" s="16" t="s">
        <v>126</v>
      </c>
      <c r="N8" s="16" t="s">
        <v>126</v>
      </c>
      <c r="O8" s="16">
        <v>1</v>
      </c>
      <c r="P8" s="16">
        <v>0.42857142857142899</v>
      </c>
      <c r="Q8" s="16"/>
      <c r="R8" s="16">
        <v>0.5625</v>
      </c>
      <c r="S8" s="16" t="s">
        <v>126</v>
      </c>
      <c r="T8" s="16">
        <v>0</v>
      </c>
      <c r="U8" s="16">
        <v>1</v>
      </c>
      <c r="V8" s="16"/>
      <c r="W8" s="16">
        <v>0.5</v>
      </c>
      <c r="X8" s="16">
        <v>0.5</v>
      </c>
      <c r="Y8" s="16" t="s">
        <v>126</v>
      </c>
      <c r="Z8" s="16"/>
      <c r="AA8" s="16">
        <v>0.42857142857142899</v>
      </c>
      <c r="AB8" s="16">
        <v>0.57142857142857095</v>
      </c>
      <c r="AC8" s="16">
        <v>1</v>
      </c>
      <c r="AD8" s="16">
        <v>0.33333333333333298</v>
      </c>
    </row>
    <row r="9" spans="2:30" x14ac:dyDescent="0.35">
      <c r="B9" s="17" t="s">
        <v>156</v>
      </c>
      <c r="C9" s="16">
        <v>0.5</v>
      </c>
      <c r="D9" s="16">
        <v>0.5</v>
      </c>
      <c r="E9" s="16" t="s">
        <v>126</v>
      </c>
      <c r="F9" s="16"/>
      <c r="G9" s="16">
        <v>0</v>
      </c>
      <c r="H9" s="16">
        <v>0.33333333333333298</v>
      </c>
      <c r="I9" s="16">
        <v>0.55555555555555602</v>
      </c>
      <c r="J9" s="16">
        <v>0.57142857142857095</v>
      </c>
      <c r="K9" s="16"/>
      <c r="L9" s="16">
        <v>0.5</v>
      </c>
      <c r="M9" s="16" t="s">
        <v>126</v>
      </c>
      <c r="N9" s="16" t="s">
        <v>126</v>
      </c>
      <c r="O9" s="16">
        <v>0</v>
      </c>
      <c r="P9" s="16">
        <v>0.57142857142857095</v>
      </c>
      <c r="Q9" s="16"/>
      <c r="R9" s="16">
        <v>0.4375</v>
      </c>
      <c r="S9" s="16" t="s">
        <v>126</v>
      </c>
      <c r="T9" s="16">
        <v>1</v>
      </c>
      <c r="U9" s="16">
        <v>0</v>
      </c>
      <c r="V9" s="16"/>
      <c r="W9" s="16">
        <v>0.5</v>
      </c>
      <c r="X9" s="16">
        <v>0.5</v>
      </c>
      <c r="Y9" s="16" t="s">
        <v>126</v>
      </c>
      <c r="Z9" s="16"/>
      <c r="AA9" s="16">
        <v>0.57142857142857095</v>
      </c>
      <c r="AB9" s="16">
        <v>0.42857142857142899</v>
      </c>
      <c r="AC9" s="16">
        <v>0</v>
      </c>
      <c r="AD9" s="16">
        <v>0.66666666666666696</v>
      </c>
    </row>
    <row r="10" spans="2:30" x14ac:dyDescent="0.35">
      <c r="B10" s="17" t="s">
        <v>157</v>
      </c>
      <c r="C10" s="16">
        <v>0</v>
      </c>
      <c r="D10" s="16">
        <v>0</v>
      </c>
      <c r="E10" s="16" t="s">
        <v>126</v>
      </c>
      <c r="F10" s="16"/>
      <c r="G10" s="16">
        <v>0</v>
      </c>
      <c r="H10" s="16">
        <v>0</v>
      </c>
      <c r="I10" s="16">
        <v>0</v>
      </c>
      <c r="J10" s="16">
        <v>0</v>
      </c>
      <c r="K10" s="16"/>
      <c r="L10" s="16">
        <v>0</v>
      </c>
      <c r="M10" s="16" t="s">
        <v>126</v>
      </c>
      <c r="N10" s="16" t="s">
        <v>126</v>
      </c>
      <c r="O10" s="16">
        <v>0</v>
      </c>
      <c r="P10" s="16">
        <v>0</v>
      </c>
      <c r="Q10" s="16"/>
      <c r="R10" s="16">
        <v>0</v>
      </c>
      <c r="S10" s="16" t="s">
        <v>126</v>
      </c>
      <c r="T10" s="16">
        <v>0</v>
      </c>
      <c r="U10" s="16">
        <v>0</v>
      </c>
      <c r="V10" s="16"/>
      <c r="W10" s="16">
        <v>0</v>
      </c>
      <c r="X10" s="16">
        <v>0</v>
      </c>
      <c r="Y10" s="16" t="s">
        <v>126</v>
      </c>
      <c r="Z10" s="16"/>
      <c r="AA10" s="16">
        <v>0</v>
      </c>
      <c r="AB10" s="16">
        <v>0</v>
      </c>
      <c r="AC10" s="16">
        <v>0</v>
      </c>
      <c r="AD10" s="16">
        <v>0</v>
      </c>
    </row>
    <row r="11" spans="2:30" x14ac:dyDescent="0.35">
      <c r="B11" s="17" t="s">
        <v>158</v>
      </c>
      <c r="C11" s="16">
        <v>0</v>
      </c>
      <c r="D11" s="16">
        <v>0</v>
      </c>
      <c r="E11" s="16" t="s">
        <v>126</v>
      </c>
      <c r="F11" s="16"/>
      <c r="G11" s="16">
        <v>0</v>
      </c>
      <c r="H11" s="16">
        <v>0</v>
      </c>
      <c r="I11" s="16">
        <v>0</v>
      </c>
      <c r="J11" s="16">
        <v>0</v>
      </c>
      <c r="K11" s="16"/>
      <c r="L11" s="16">
        <v>0</v>
      </c>
      <c r="M11" s="16" t="s">
        <v>126</v>
      </c>
      <c r="N11" s="16" t="s">
        <v>126</v>
      </c>
      <c r="O11" s="16">
        <v>0</v>
      </c>
      <c r="P11" s="16">
        <v>0</v>
      </c>
      <c r="Q11" s="16"/>
      <c r="R11" s="16">
        <v>0</v>
      </c>
      <c r="S11" s="16" t="s">
        <v>126</v>
      </c>
      <c r="T11" s="16">
        <v>0</v>
      </c>
      <c r="U11" s="16">
        <v>0</v>
      </c>
      <c r="V11" s="16"/>
      <c r="W11" s="16">
        <v>0</v>
      </c>
      <c r="X11" s="16">
        <v>0</v>
      </c>
      <c r="Y11" s="16" t="s">
        <v>126</v>
      </c>
      <c r="Z11" s="16"/>
      <c r="AA11" s="16">
        <v>0</v>
      </c>
      <c r="AB11" s="16">
        <v>0</v>
      </c>
      <c r="AC11" s="16">
        <v>0</v>
      </c>
      <c r="AD11" s="16">
        <v>0</v>
      </c>
    </row>
    <row r="12" spans="2:30" x14ac:dyDescent="0.35">
      <c r="B12" s="17" t="s">
        <v>159</v>
      </c>
      <c r="C12" s="16">
        <v>0</v>
      </c>
      <c r="D12" s="16">
        <v>0</v>
      </c>
      <c r="E12" s="16" t="s">
        <v>126</v>
      </c>
      <c r="F12" s="16"/>
      <c r="G12" s="16">
        <v>0</v>
      </c>
      <c r="H12" s="16">
        <v>0</v>
      </c>
      <c r="I12" s="16">
        <v>0</v>
      </c>
      <c r="J12" s="16">
        <v>0</v>
      </c>
      <c r="K12" s="16"/>
      <c r="L12" s="16">
        <v>0</v>
      </c>
      <c r="M12" s="16" t="s">
        <v>126</v>
      </c>
      <c r="N12" s="16" t="s">
        <v>126</v>
      </c>
      <c r="O12" s="16">
        <v>0</v>
      </c>
      <c r="P12" s="16">
        <v>0</v>
      </c>
      <c r="Q12" s="16"/>
      <c r="R12" s="16">
        <v>0</v>
      </c>
      <c r="S12" s="16" t="s">
        <v>126</v>
      </c>
      <c r="T12" s="16">
        <v>0</v>
      </c>
      <c r="U12" s="16">
        <v>0</v>
      </c>
      <c r="V12" s="16"/>
      <c r="W12" s="16">
        <v>0</v>
      </c>
      <c r="X12" s="16">
        <v>0</v>
      </c>
      <c r="Y12" s="16" t="s">
        <v>126</v>
      </c>
      <c r="Z12" s="16"/>
      <c r="AA12" s="16">
        <v>0</v>
      </c>
      <c r="AB12" s="16">
        <v>0</v>
      </c>
      <c r="AC12" s="16">
        <v>0</v>
      </c>
      <c r="AD12" s="16">
        <v>0</v>
      </c>
    </row>
    <row r="13" spans="2:30" x14ac:dyDescent="0.35">
      <c r="B13" s="17" t="s">
        <v>160</v>
      </c>
      <c r="C13" s="16">
        <v>0</v>
      </c>
      <c r="D13" s="16">
        <v>0</v>
      </c>
      <c r="E13" s="16" t="s">
        <v>126</v>
      </c>
      <c r="F13" s="16"/>
      <c r="G13" s="16">
        <v>0</v>
      </c>
      <c r="H13" s="16">
        <v>0</v>
      </c>
      <c r="I13" s="16">
        <v>0</v>
      </c>
      <c r="J13" s="16">
        <v>0</v>
      </c>
      <c r="K13" s="16"/>
      <c r="L13" s="16">
        <v>0</v>
      </c>
      <c r="M13" s="16" t="s">
        <v>126</v>
      </c>
      <c r="N13" s="16" t="s">
        <v>126</v>
      </c>
      <c r="O13" s="16">
        <v>0</v>
      </c>
      <c r="P13" s="16">
        <v>0</v>
      </c>
      <c r="Q13" s="16"/>
      <c r="R13" s="16">
        <v>0</v>
      </c>
      <c r="S13" s="16" t="s">
        <v>126</v>
      </c>
      <c r="T13" s="16">
        <v>0</v>
      </c>
      <c r="U13" s="16">
        <v>0</v>
      </c>
      <c r="V13" s="16"/>
      <c r="W13" s="16">
        <v>0</v>
      </c>
      <c r="X13" s="16">
        <v>0</v>
      </c>
      <c r="Y13" s="16" t="s">
        <v>126</v>
      </c>
      <c r="Z13" s="16"/>
      <c r="AA13" s="16">
        <v>0</v>
      </c>
      <c r="AB13" s="16">
        <v>0</v>
      </c>
      <c r="AC13" s="16">
        <v>0</v>
      </c>
      <c r="AD13" s="16">
        <v>0</v>
      </c>
    </row>
    <row r="14" spans="2:30" x14ac:dyDescent="0.35">
      <c r="B14" s="17" t="s">
        <v>161</v>
      </c>
      <c r="C14" s="16">
        <v>0</v>
      </c>
      <c r="D14" s="16">
        <v>0</v>
      </c>
      <c r="E14" s="16" t="s">
        <v>126</v>
      </c>
      <c r="F14" s="16"/>
      <c r="G14" s="16">
        <v>0</v>
      </c>
      <c r="H14" s="16">
        <v>0</v>
      </c>
      <c r="I14" s="16">
        <v>0</v>
      </c>
      <c r="J14" s="16">
        <v>0</v>
      </c>
      <c r="K14" s="16"/>
      <c r="L14" s="16">
        <v>0</v>
      </c>
      <c r="M14" s="16" t="s">
        <v>126</v>
      </c>
      <c r="N14" s="16" t="s">
        <v>126</v>
      </c>
      <c r="O14" s="16">
        <v>0</v>
      </c>
      <c r="P14" s="16">
        <v>0</v>
      </c>
      <c r="Q14" s="16"/>
      <c r="R14" s="16">
        <v>0</v>
      </c>
      <c r="S14" s="16" t="s">
        <v>126</v>
      </c>
      <c r="T14" s="16">
        <v>0</v>
      </c>
      <c r="U14" s="16">
        <v>0</v>
      </c>
      <c r="V14" s="16"/>
      <c r="W14" s="16">
        <v>0</v>
      </c>
      <c r="X14" s="16">
        <v>0</v>
      </c>
      <c r="Y14" s="16" t="s">
        <v>126</v>
      </c>
      <c r="Z14" s="16"/>
      <c r="AA14" s="16">
        <v>0</v>
      </c>
      <c r="AB14" s="16">
        <v>0</v>
      </c>
      <c r="AC14" s="16">
        <v>0</v>
      </c>
      <c r="AD14" s="16">
        <v>0</v>
      </c>
    </row>
    <row r="15" spans="2:30" x14ac:dyDescent="0.35">
      <c r="B15" s="17" t="s">
        <v>64</v>
      </c>
      <c r="C15" s="18">
        <v>0</v>
      </c>
      <c r="D15" s="18">
        <v>0</v>
      </c>
      <c r="E15" s="18" t="s">
        <v>126</v>
      </c>
      <c r="F15" s="18"/>
      <c r="G15" s="18">
        <v>0</v>
      </c>
      <c r="H15" s="18">
        <v>0</v>
      </c>
      <c r="I15" s="18">
        <v>0</v>
      </c>
      <c r="J15" s="18">
        <v>0</v>
      </c>
      <c r="K15" s="18"/>
      <c r="L15" s="18">
        <v>0</v>
      </c>
      <c r="M15" s="18" t="s">
        <v>126</v>
      </c>
      <c r="N15" s="18" t="s">
        <v>126</v>
      </c>
      <c r="O15" s="18">
        <v>0</v>
      </c>
      <c r="P15" s="18">
        <v>0</v>
      </c>
      <c r="Q15" s="18"/>
      <c r="R15" s="18">
        <v>0</v>
      </c>
      <c r="S15" s="18" t="s">
        <v>126</v>
      </c>
      <c r="T15" s="18">
        <v>0</v>
      </c>
      <c r="U15" s="18">
        <v>0</v>
      </c>
      <c r="V15" s="18"/>
      <c r="W15" s="18">
        <v>0</v>
      </c>
      <c r="X15" s="18">
        <v>0</v>
      </c>
      <c r="Y15" s="18" t="s">
        <v>126</v>
      </c>
      <c r="Z15" s="18"/>
      <c r="AA15" s="18">
        <v>0</v>
      </c>
      <c r="AB15" s="18">
        <v>0</v>
      </c>
      <c r="AC15" s="18">
        <v>0</v>
      </c>
      <c r="AD15" s="18">
        <v>0</v>
      </c>
    </row>
    <row r="16" spans="2:30" x14ac:dyDescent="0.35">
      <c r="B16" s="15" t="s">
        <v>162</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114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20</v>
      </c>
      <c r="D7" s="10">
        <v>20</v>
      </c>
      <c r="E7" s="10" t="s">
        <v>124</v>
      </c>
      <c r="F7" s="10"/>
      <c r="G7" s="10">
        <v>1</v>
      </c>
      <c r="H7" s="10">
        <v>3</v>
      </c>
      <c r="I7" s="10">
        <v>9</v>
      </c>
      <c r="J7" s="10">
        <v>7</v>
      </c>
      <c r="K7" s="10"/>
      <c r="L7" s="10">
        <v>4</v>
      </c>
      <c r="M7" s="10" t="s">
        <v>124</v>
      </c>
      <c r="N7" s="10" t="s">
        <v>124</v>
      </c>
      <c r="O7" s="10">
        <v>2</v>
      </c>
      <c r="P7" s="10">
        <v>14</v>
      </c>
      <c r="Q7" s="10"/>
      <c r="R7" s="10">
        <v>16</v>
      </c>
      <c r="S7" s="10" t="s">
        <v>124</v>
      </c>
      <c r="T7" s="10">
        <v>3</v>
      </c>
      <c r="U7" s="10">
        <v>1</v>
      </c>
      <c r="V7" s="10"/>
      <c r="W7" s="10">
        <v>12</v>
      </c>
      <c r="X7" s="10">
        <v>6</v>
      </c>
      <c r="Y7" s="10" t="s">
        <v>124</v>
      </c>
      <c r="Z7" s="10"/>
      <c r="AA7" s="10">
        <v>7</v>
      </c>
      <c r="AB7" s="10">
        <v>7</v>
      </c>
      <c r="AC7" s="10">
        <v>1</v>
      </c>
      <c r="AD7" s="10">
        <v>3</v>
      </c>
    </row>
    <row r="8" spans="2:30" x14ac:dyDescent="0.35">
      <c r="B8" s="17" t="s">
        <v>163</v>
      </c>
      <c r="C8" s="16">
        <v>0.2</v>
      </c>
      <c r="D8" s="16">
        <v>0.2</v>
      </c>
      <c r="E8" s="16" t="s">
        <v>126</v>
      </c>
      <c r="F8" s="16"/>
      <c r="G8" s="16">
        <v>0</v>
      </c>
      <c r="H8" s="16">
        <v>0.66666666666666696</v>
      </c>
      <c r="I8" s="16">
        <v>0.11111111111111099</v>
      </c>
      <c r="J8" s="16">
        <v>0.14285714285714299</v>
      </c>
      <c r="K8" s="16"/>
      <c r="L8" s="16">
        <v>0.25</v>
      </c>
      <c r="M8" s="16" t="s">
        <v>126</v>
      </c>
      <c r="N8" s="16" t="s">
        <v>126</v>
      </c>
      <c r="O8" s="16">
        <v>0.5</v>
      </c>
      <c r="P8" s="16">
        <v>0.14285714285714299</v>
      </c>
      <c r="Q8" s="16"/>
      <c r="R8" s="16">
        <v>0.25</v>
      </c>
      <c r="S8" s="16" t="s">
        <v>126</v>
      </c>
      <c r="T8" s="16">
        <v>0</v>
      </c>
      <c r="U8" s="16">
        <v>0</v>
      </c>
      <c r="V8" s="16"/>
      <c r="W8" s="16">
        <v>0.33333333333333298</v>
      </c>
      <c r="X8" s="16">
        <v>0</v>
      </c>
      <c r="Y8" s="16" t="s">
        <v>126</v>
      </c>
      <c r="Z8" s="16"/>
      <c r="AA8" s="16">
        <v>0.14285714285714299</v>
      </c>
      <c r="AB8" s="16">
        <v>0</v>
      </c>
      <c r="AC8" s="16">
        <v>0</v>
      </c>
      <c r="AD8" s="16">
        <v>0.33333333333333298</v>
      </c>
    </row>
    <row r="9" spans="2:30" x14ac:dyDescent="0.35">
      <c r="B9" s="17" t="s">
        <v>164</v>
      </c>
      <c r="C9" s="16">
        <v>0.35</v>
      </c>
      <c r="D9" s="16">
        <v>0.35</v>
      </c>
      <c r="E9" s="16" t="s">
        <v>126</v>
      </c>
      <c r="F9" s="16"/>
      <c r="G9" s="16">
        <v>0</v>
      </c>
      <c r="H9" s="16">
        <v>0</v>
      </c>
      <c r="I9" s="16">
        <v>0.44444444444444398</v>
      </c>
      <c r="J9" s="16">
        <v>0.42857142857142899</v>
      </c>
      <c r="K9" s="16"/>
      <c r="L9" s="16">
        <v>0</v>
      </c>
      <c r="M9" s="16" t="s">
        <v>126</v>
      </c>
      <c r="N9" s="16" t="s">
        <v>126</v>
      </c>
      <c r="O9" s="16">
        <v>0.5</v>
      </c>
      <c r="P9" s="16">
        <v>0.42857142857142899</v>
      </c>
      <c r="Q9" s="16"/>
      <c r="R9" s="16">
        <v>0.4375</v>
      </c>
      <c r="S9" s="16" t="s">
        <v>126</v>
      </c>
      <c r="T9" s="16">
        <v>0</v>
      </c>
      <c r="U9" s="16">
        <v>0</v>
      </c>
      <c r="V9" s="16"/>
      <c r="W9" s="16">
        <v>0.25</v>
      </c>
      <c r="X9" s="16">
        <v>0.33333333333333298</v>
      </c>
      <c r="Y9" s="16" t="s">
        <v>126</v>
      </c>
      <c r="Z9" s="16"/>
      <c r="AA9" s="16">
        <v>0.42857142857142899</v>
      </c>
      <c r="AB9" s="16">
        <v>0.42857142857142899</v>
      </c>
      <c r="AC9" s="16">
        <v>1</v>
      </c>
      <c r="AD9" s="16">
        <v>0</v>
      </c>
    </row>
    <row r="10" spans="2:30" x14ac:dyDescent="0.35">
      <c r="B10" s="17" t="s">
        <v>165</v>
      </c>
      <c r="C10" s="16">
        <v>0.25</v>
      </c>
      <c r="D10" s="16">
        <v>0.25</v>
      </c>
      <c r="E10" s="16" t="s">
        <v>126</v>
      </c>
      <c r="F10" s="16"/>
      <c r="G10" s="16">
        <v>1</v>
      </c>
      <c r="H10" s="16">
        <v>0</v>
      </c>
      <c r="I10" s="16">
        <v>0.33333333333333298</v>
      </c>
      <c r="J10" s="16">
        <v>0.14285714285714299</v>
      </c>
      <c r="K10" s="16"/>
      <c r="L10" s="16">
        <v>0.25</v>
      </c>
      <c r="M10" s="16" t="s">
        <v>126</v>
      </c>
      <c r="N10" s="16" t="s">
        <v>126</v>
      </c>
      <c r="O10" s="16">
        <v>0</v>
      </c>
      <c r="P10" s="16">
        <v>0.28571428571428598</v>
      </c>
      <c r="Q10" s="16"/>
      <c r="R10" s="16">
        <v>0.125</v>
      </c>
      <c r="S10" s="16" t="s">
        <v>126</v>
      </c>
      <c r="T10" s="16">
        <v>0.66666666666666696</v>
      </c>
      <c r="U10" s="16">
        <v>1</v>
      </c>
      <c r="V10" s="16"/>
      <c r="W10" s="16">
        <v>0.16666666666666699</v>
      </c>
      <c r="X10" s="16">
        <v>0.5</v>
      </c>
      <c r="Y10" s="16" t="s">
        <v>126</v>
      </c>
      <c r="Z10" s="16"/>
      <c r="AA10" s="16">
        <v>0.14285714285714299</v>
      </c>
      <c r="AB10" s="16">
        <v>0.42857142857142899</v>
      </c>
      <c r="AC10" s="16">
        <v>0</v>
      </c>
      <c r="AD10" s="16">
        <v>0.33333333333333298</v>
      </c>
    </row>
    <row r="11" spans="2:30" x14ac:dyDescent="0.35">
      <c r="B11" s="17" t="s">
        <v>166</v>
      </c>
      <c r="C11" s="16">
        <v>0.15</v>
      </c>
      <c r="D11" s="16">
        <v>0.15</v>
      </c>
      <c r="E11" s="16" t="s">
        <v>126</v>
      </c>
      <c r="F11" s="16"/>
      <c r="G11" s="16">
        <v>0</v>
      </c>
      <c r="H11" s="16">
        <v>0.33333333333333298</v>
      </c>
      <c r="I11" s="16">
        <v>0.11111111111111099</v>
      </c>
      <c r="J11" s="16">
        <v>0.14285714285714299</v>
      </c>
      <c r="K11" s="16"/>
      <c r="L11" s="16">
        <v>0.25</v>
      </c>
      <c r="M11" s="16" t="s">
        <v>126</v>
      </c>
      <c r="N11" s="16" t="s">
        <v>126</v>
      </c>
      <c r="O11" s="16">
        <v>0</v>
      </c>
      <c r="P11" s="16">
        <v>0.14285714285714299</v>
      </c>
      <c r="Q11" s="16"/>
      <c r="R11" s="16">
        <v>0.125</v>
      </c>
      <c r="S11" s="16" t="s">
        <v>126</v>
      </c>
      <c r="T11" s="16">
        <v>0.33333333333333298</v>
      </c>
      <c r="U11" s="16">
        <v>0</v>
      </c>
      <c r="V11" s="16"/>
      <c r="W11" s="16">
        <v>0.16666666666666699</v>
      </c>
      <c r="X11" s="16">
        <v>0.16666666666666699</v>
      </c>
      <c r="Y11" s="16" t="s">
        <v>126</v>
      </c>
      <c r="Z11" s="16"/>
      <c r="AA11" s="16">
        <v>0.14285714285714299</v>
      </c>
      <c r="AB11" s="16">
        <v>0.14285714285714299</v>
      </c>
      <c r="AC11" s="16">
        <v>0</v>
      </c>
      <c r="AD11" s="16">
        <v>0.33333333333333298</v>
      </c>
    </row>
    <row r="12" spans="2:30" x14ac:dyDescent="0.35">
      <c r="B12" s="17" t="s">
        <v>157</v>
      </c>
      <c r="C12" s="16">
        <v>0</v>
      </c>
      <c r="D12" s="16">
        <v>0</v>
      </c>
      <c r="E12" s="16" t="s">
        <v>126</v>
      </c>
      <c r="F12" s="16"/>
      <c r="G12" s="16">
        <v>0</v>
      </c>
      <c r="H12" s="16">
        <v>0</v>
      </c>
      <c r="I12" s="16">
        <v>0</v>
      </c>
      <c r="J12" s="16">
        <v>0</v>
      </c>
      <c r="K12" s="16"/>
      <c r="L12" s="16">
        <v>0</v>
      </c>
      <c r="M12" s="16" t="s">
        <v>126</v>
      </c>
      <c r="N12" s="16" t="s">
        <v>126</v>
      </c>
      <c r="O12" s="16">
        <v>0</v>
      </c>
      <c r="P12" s="16">
        <v>0</v>
      </c>
      <c r="Q12" s="16"/>
      <c r="R12" s="16">
        <v>0</v>
      </c>
      <c r="S12" s="16" t="s">
        <v>126</v>
      </c>
      <c r="T12" s="16">
        <v>0</v>
      </c>
      <c r="U12" s="16">
        <v>0</v>
      </c>
      <c r="V12" s="16"/>
      <c r="W12" s="16">
        <v>0</v>
      </c>
      <c r="X12" s="16">
        <v>0</v>
      </c>
      <c r="Y12" s="16" t="s">
        <v>126</v>
      </c>
      <c r="Z12" s="16"/>
      <c r="AA12" s="16">
        <v>0</v>
      </c>
      <c r="AB12" s="16">
        <v>0</v>
      </c>
      <c r="AC12" s="16">
        <v>0</v>
      </c>
      <c r="AD12" s="16">
        <v>0</v>
      </c>
    </row>
    <row r="13" spans="2:30" x14ac:dyDescent="0.35">
      <c r="B13" s="17" t="s">
        <v>158</v>
      </c>
      <c r="C13" s="16">
        <v>0</v>
      </c>
      <c r="D13" s="16">
        <v>0</v>
      </c>
      <c r="E13" s="16" t="s">
        <v>126</v>
      </c>
      <c r="F13" s="16"/>
      <c r="G13" s="16">
        <v>0</v>
      </c>
      <c r="H13" s="16">
        <v>0</v>
      </c>
      <c r="I13" s="16">
        <v>0</v>
      </c>
      <c r="J13" s="16">
        <v>0</v>
      </c>
      <c r="K13" s="16"/>
      <c r="L13" s="16">
        <v>0</v>
      </c>
      <c r="M13" s="16" t="s">
        <v>126</v>
      </c>
      <c r="N13" s="16" t="s">
        <v>126</v>
      </c>
      <c r="O13" s="16">
        <v>0</v>
      </c>
      <c r="P13" s="16">
        <v>0</v>
      </c>
      <c r="Q13" s="16"/>
      <c r="R13" s="16">
        <v>0</v>
      </c>
      <c r="S13" s="16" t="s">
        <v>126</v>
      </c>
      <c r="T13" s="16">
        <v>0</v>
      </c>
      <c r="U13" s="16">
        <v>0</v>
      </c>
      <c r="V13" s="16"/>
      <c r="W13" s="16">
        <v>0</v>
      </c>
      <c r="X13" s="16">
        <v>0</v>
      </c>
      <c r="Y13" s="16" t="s">
        <v>126</v>
      </c>
      <c r="Z13" s="16"/>
      <c r="AA13" s="16">
        <v>0</v>
      </c>
      <c r="AB13" s="16">
        <v>0</v>
      </c>
      <c r="AC13" s="16">
        <v>0</v>
      </c>
      <c r="AD13" s="16">
        <v>0</v>
      </c>
    </row>
    <row r="14" spans="2:30" x14ac:dyDescent="0.35">
      <c r="B14" s="17" t="s">
        <v>167</v>
      </c>
      <c r="C14" s="16">
        <v>0</v>
      </c>
      <c r="D14" s="16">
        <v>0</v>
      </c>
      <c r="E14" s="16" t="s">
        <v>126</v>
      </c>
      <c r="F14" s="16"/>
      <c r="G14" s="16">
        <v>0</v>
      </c>
      <c r="H14" s="16">
        <v>0</v>
      </c>
      <c r="I14" s="16">
        <v>0</v>
      </c>
      <c r="J14" s="16">
        <v>0</v>
      </c>
      <c r="K14" s="16"/>
      <c r="L14" s="16">
        <v>0</v>
      </c>
      <c r="M14" s="16" t="s">
        <v>126</v>
      </c>
      <c r="N14" s="16" t="s">
        <v>126</v>
      </c>
      <c r="O14" s="16">
        <v>0</v>
      </c>
      <c r="P14" s="16">
        <v>0</v>
      </c>
      <c r="Q14" s="16"/>
      <c r="R14" s="16">
        <v>0</v>
      </c>
      <c r="S14" s="16" t="s">
        <v>126</v>
      </c>
      <c r="T14" s="16">
        <v>0</v>
      </c>
      <c r="U14" s="16">
        <v>0</v>
      </c>
      <c r="V14" s="16"/>
      <c r="W14" s="16">
        <v>0</v>
      </c>
      <c r="X14" s="16">
        <v>0</v>
      </c>
      <c r="Y14" s="16" t="s">
        <v>126</v>
      </c>
      <c r="Z14" s="16"/>
      <c r="AA14" s="16">
        <v>0</v>
      </c>
      <c r="AB14" s="16">
        <v>0</v>
      </c>
      <c r="AC14" s="16">
        <v>0</v>
      </c>
      <c r="AD14" s="16">
        <v>0</v>
      </c>
    </row>
    <row r="15" spans="2:30" x14ac:dyDescent="0.35">
      <c r="B15" s="17" t="s">
        <v>64</v>
      </c>
      <c r="C15" s="18">
        <v>0.05</v>
      </c>
      <c r="D15" s="18">
        <v>0.05</v>
      </c>
      <c r="E15" s="18" t="s">
        <v>126</v>
      </c>
      <c r="F15" s="18"/>
      <c r="G15" s="18">
        <v>0</v>
      </c>
      <c r="H15" s="18">
        <v>0</v>
      </c>
      <c r="I15" s="18">
        <v>0</v>
      </c>
      <c r="J15" s="18">
        <v>0.14285714285714299</v>
      </c>
      <c r="K15" s="18"/>
      <c r="L15" s="18">
        <v>0.25</v>
      </c>
      <c r="M15" s="18" t="s">
        <v>126</v>
      </c>
      <c r="N15" s="18" t="s">
        <v>126</v>
      </c>
      <c r="O15" s="18">
        <v>0</v>
      </c>
      <c r="P15" s="18">
        <v>0</v>
      </c>
      <c r="Q15" s="18"/>
      <c r="R15" s="18">
        <v>6.25E-2</v>
      </c>
      <c r="S15" s="18" t="s">
        <v>126</v>
      </c>
      <c r="T15" s="18">
        <v>0</v>
      </c>
      <c r="U15" s="18">
        <v>0</v>
      </c>
      <c r="V15" s="18"/>
      <c r="W15" s="18">
        <v>8.3333333333333301E-2</v>
      </c>
      <c r="X15" s="18">
        <v>0</v>
      </c>
      <c r="Y15" s="18" t="s">
        <v>126</v>
      </c>
      <c r="Z15" s="18"/>
      <c r="AA15" s="18">
        <v>0.14285714285714299</v>
      </c>
      <c r="AB15" s="18">
        <v>0</v>
      </c>
      <c r="AC15" s="18">
        <v>0</v>
      </c>
      <c r="AD15" s="18">
        <v>0</v>
      </c>
    </row>
    <row r="16" spans="2:30" x14ac:dyDescent="0.35">
      <c r="B16" s="15" t="s">
        <v>162</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106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88</v>
      </c>
      <c r="D7" s="10">
        <v>81</v>
      </c>
      <c r="E7" s="10">
        <v>3</v>
      </c>
      <c r="F7" s="10"/>
      <c r="G7" s="10">
        <v>8</v>
      </c>
      <c r="H7" s="10">
        <v>35</v>
      </c>
      <c r="I7" s="10">
        <v>36</v>
      </c>
      <c r="J7" s="10">
        <v>9</v>
      </c>
      <c r="K7" s="10"/>
      <c r="L7" s="10">
        <v>18</v>
      </c>
      <c r="M7" s="10">
        <v>24</v>
      </c>
      <c r="N7" s="10">
        <v>16</v>
      </c>
      <c r="O7" s="10">
        <v>26</v>
      </c>
      <c r="P7" s="10">
        <v>4</v>
      </c>
      <c r="Q7" s="10"/>
      <c r="R7" s="10">
        <v>30</v>
      </c>
      <c r="S7" s="10">
        <v>6</v>
      </c>
      <c r="T7" s="10">
        <v>37</v>
      </c>
      <c r="U7" s="10">
        <v>14</v>
      </c>
      <c r="V7" s="10"/>
      <c r="W7" s="10">
        <v>48</v>
      </c>
      <c r="X7" s="10">
        <v>22</v>
      </c>
      <c r="Y7" s="10">
        <v>8</v>
      </c>
      <c r="Z7" s="10"/>
      <c r="AA7" s="10">
        <v>49</v>
      </c>
      <c r="AB7" s="10">
        <v>19</v>
      </c>
      <c r="AC7" s="10">
        <v>8</v>
      </c>
      <c r="AD7" s="10">
        <v>7</v>
      </c>
    </row>
    <row r="8" spans="2:30" x14ac:dyDescent="0.35">
      <c r="B8" s="17" t="s">
        <v>163</v>
      </c>
      <c r="C8" s="16">
        <v>9.0909090909090898E-2</v>
      </c>
      <c r="D8" s="16">
        <v>9.8765432098765399E-2</v>
      </c>
      <c r="E8" s="16">
        <v>0</v>
      </c>
      <c r="F8" s="16"/>
      <c r="G8" s="16">
        <v>0.125</v>
      </c>
      <c r="H8" s="16">
        <v>8.5714285714285701E-2</v>
      </c>
      <c r="I8" s="16">
        <v>0.11111111111111099</v>
      </c>
      <c r="J8" s="16">
        <v>0</v>
      </c>
      <c r="K8" s="16"/>
      <c r="L8" s="16">
        <v>0.16666666666666699</v>
      </c>
      <c r="M8" s="16">
        <v>4.1666666666666699E-2</v>
      </c>
      <c r="N8" s="16">
        <v>6.25E-2</v>
      </c>
      <c r="O8" s="16">
        <v>3.8461538461538498E-2</v>
      </c>
      <c r="P8" s="16">
        <v>0.5</v>
      </c>
      <c r="Q8" s="16"/>
      <c r="R8" s="16">
        <v>6.6666666666666693E-2</v>
      </c>
      <c r="S8" s="16">
        <v>0.16666666666666699</v>
      </c>
      <c r="T8" s="16">
        <v>8.1081081081081099E-2</v>
      </c>
      <c r="U8" s="16">
        <v>0.14285714285714299</v>
      </c>
      <c r="V8" s="16"/>
      <c r="W8" s="16">
        <v>0.125</v>
      </c>
      <c r="X8" s="16">
        <v>9.0909090909090898E-2</v>
      </c>
      <c r="Y8" s="16">
        <v>0</v>
      </c>
      <c r="Z8" s="16"/>
      <c r="AA8" s="16">
        <v>8.1632653061224497E-2</v>
      </c>
      <c r="AB8" s="16">
        <v>0.105263157894737</v>
      </c>
      <c r="AC8" s="16">
        <v>0</v>
      </c>
      <c r="AD8" s="16">
        <v>0.14285714285714299</v>
      </c>
    </row>
    <row r="9" spans="2:30" x14ac:dyDescent="0.35">
      <c r="B9" s="17" t="s">
        <v>168</v>
      </c>
      <c r="C9" s="16">
        <v>0.30681818181818199</v>
      </c>
      <c r="D9" s="16">
        <v>0.296296296296296</v>
      </c>
      <c r="E9" s="16">
        <v>1</v>
      </c>
      <c r="F9" s="16"/>
      <c r="G9" s="16">
        <v>0.125</v>
      </c>
      <c r="H9" s="16">
        <v>0.314285714285714</v>
      </c>
      <c r="I9" s="16">
        <v>0.30555555555555602</v>
      </c>
      <c r="J9" s="16">
        <v>0.44444444444444398</v>
      </c>
      <c r="K9" s="16"/>
      <c r="L9" s="16">
        <v>0.33333333333333298</v>
      </c>
      <c r="M9" s="16">
        <v>0.20833333333333301</v>
      </c>
      <c r="N9" s="16">
        <v>0.4375</v>
      </c>
      <c r="O9" s="16">
        <v>0.269230769230769</v>
      </c>
      <c r="P9" s="16">
        <v>0.5</v>
      </c>
      <c r="Q9" s="16"/>
      <c r="R9" s="16">
        <v>0.33333333333333298</v>
      </c>
      <c r="S9" s="16">
        <v>0.16666666666666699</v>
      </c>
      <c r="T9" s="16">
        <v>0.29729729729729698</v>
      </c>
      <c r="U9" s="16">
        <v>0.35714285714285698</v>
      </c>
      <c r="V9" s="16"/>
      <c r="W9" s="16">
        <v>0.375</v>
      </c>
      <c r="X9" s="16">
        <v>0.22727272727272699</v>
      </c>
      <c r="Y9" s="16">
        <v>0.375</v>
      </c>
      <c r="Z9" s="16"/>
      <c r="AA9" s="16">
        <v>0.32653061224489799</v>
      </c>
      <c r="AB9" s="16">
        <v>0.31578947368421101</v>
      </c>
      <c r="AC9" s="16">
        <v>0.125</v>
      </c>
      <c r="AD9" s="16">
        <v>0.42857142857142899</v>
      </c>
    </row>
    <row r="10" spans="2:30" x14ac:dyDescent="0.35">
      <c r="B10" s="17" t="s">
        <v>169</v>
      </c>
      <c r="C10" s="16">
        <v>0.32954545454545497</v>
      </c>
      <c r="D10" s="16">
        <v>0.32098765432098803</v>
      </c>
      <c r="E10" s="16">
        <v>0</v>
      </c>
      <c r="F10" s="16"/>
      <c r="G10" s="16">
        <v>0.375</v>
      </c>
      <c r="H10" s="16">
        <v>0.34285714285714303</v>
      </c>
      <c r="I10" s="16">
        <v>0.33333333333333298</v>
      </c>
      <c r="J10" s="16">
        <v>0.22222222222222199</v>
      </c>
      <c r="K10" s="16"/>
      <c r="L10" s="16">
        <v>0.22222222222222199</v>
      </c>
      <c r="M10" s="16">
        <v>0.375</v>
      </c>
      <c r="N10" s="16">
        <v>0.375</v>
      </c>
      <c r="O10" s="16">
        <v>0.38461538461538503</v>
      </c>
      <c r="P10" s="16">
        <v>0</v>
      </c>
      <c r="Q10" s="16"/>
      <c r="R10" s="16">
        <v>0.3</v>
      </c>
      <c r="S10" s="16">
        <v>0.16666666666666699</v>
      </c>
      <c r="T10" s="16">
        <v>0.40540540540540498</v>
      </c>
      <c r="U10" s="16">
        <v>0.28571428571428598</v>
      </c>
      <c r="V10" s="16"/>
      <c r="W10" s="16">
        <v>0.33333333333333298</v>
      </c>
      <c r="X10" s="16">
        <v>0.31818181818181801</v>
      </c>
      <c r="Y10" s="16">
        <v>0.25</v>
      </c>
      <c r="Z10" s="16"/>
      <c r="AA10" s="16">
        <v>0.30612244897959201</v>
      </c>
      <c r="AB10" s="16">
        <v>0.31578947368421101</v>
      </c>
      <c r="AC10" s="16">
        <v>0.5</v>
      </c>
      <c r="AD10" s="16">
        <v>0.42857142857142899</v>
      </c>
    </row>
    <row r="11" spans="2:30" x14ac:dyDescent="0.35">
      <c r="B11" s="17" t="s">
        <v>170</v>
      </c>
      <c r="C11" s="16">
        <v>0.170454545454545</v>
      </c>
      <c r="D11" s="16">
        <v>0.172839506172839</v>
      </c>
      <c r="E11" s="16">
        <v>0</v>
      </c>
      <c r="F11" s="16"/>
      <c r="G11" s="16">
        <v>0.25</v>
      </c>
      <c r="H11" s="16">
        <v>0.14285714285714299</v>
      </c>
      <c r="I11" s="16">
        <v>0.13888888888888901</v>
      </c>
      <c r="J11" s="16">
        <v>0.33333333333333298</v>
      </c>
      <c r="K11" s="16"/>
      <c r="L11" s="16">
        <v>0.11111111111111099</v>
      </c>
      <c r="M11" s="16">
        <v>0.25</v>
      </c>
      <c r="N11" s="16">
        <v>6.25E-2</v>
      </c>
      <c r="O11" s="16">
        <v>0.230769230769231</v>
      </c>
      <c r="P11" s="16">
        <v>0</v>
      </c>
      <c r="Q11" s="16"/>
      <c r="R11" s="16">
        <v>0.133333333333333</v>
      </c>
      <c r="S11" s="16">
        <v>0.16666666666666699</v>
      </c>
      <c r="T11" s="16">
        <v>0.18918918918918901</v>
      </c>
      <c r="U11" s="16">
        <v>0.14285714285714299</v>
      </c>
      <c r="V11" s="16"/>
      <c r="W11" s="16">
        <v>4.1666666666666699E-2</v>
      </c>
      <c r="X11" s="16">
        <v>0.27272727272727298</v>
      </c>
      <c r="Y11" s="16">
        <v>0.375</v>
      </c>
      <c r="Z11" s="16"/>
      <c r="AA11" s="16">
        <v>0.16326530612244899</v>
      </c>
      <c r="AB11" s="16">
        <v>0.26315789473684198</v>
      </c>
      <c r="AC11" s="16">
        <v>0.125</v>
      </c>
      <c r="AD11" s="16">
        <v>0</v>
      </c>
    </row>
    <row r="12" spans="2:30" x14ac:dyDescent="0.35">
      <c r="B12" s="17" t="s">
        <v>171</v>
      </c>
      <c r="C12" s="16">
        <v>4.5454545454545497E-2</v>
      </c>
      <c r="D12" s="16">
        <v>4.9382716049382699E-2</v>
      </c>
      <c r="E12" s="16">
        <v>0</v>
      </c>
      <c r="F12" s="16"/>
      <c r="G12" s="16">
        <v>0</v>
      </c>
      <c r="H12" s="16">
        <v>2.8571428571428598E-2</v>
      </c>
      <c r="I12" s="16">
        <v>8.3333333333333301E-2</v>
      </c>
      <c r="J12" s="16">
        <v>0</v>
      </c>
      <c r="K12" s="16"/>
      <c r="L12" s="16">
        <v>0</v>
      </c>
      <c r="M12" s="16">
        <v>8.3333333333333301E-2</v>
      </c>
      <c r="N12" s="16">
        <v>6.25E-2</v>
      </c>
      <c r="O12" s="16">
        <v>3.8461538461538498E-2</v>
      </c>
      <c r="P12" s="16">
        <v>0</v>
      </c>
      <c r="Q12" s="16"/>
      <c r="R12" s="16">
        <v>6.6666666666666693E-2</v>
      </c>
      <c r="S12" s="16">
        <v>0.16666666666666699</v>
      </c>
      <c r="T12" s="16">
        <v>2.7027027027027001E-2</v>
      </c>
      <c r="U12" s="16">
        <v>0</v>
      </c>
      <c r="V12" s="16"/>
      <c r="W12" s="16">
        <v>6.25E-2</v>
      </c>
      <c r="X12" s="16">
        <v>4.5454545454545497E-2</v>
      </c>
      <c r="Y12" s="16">
        <v>0</v>
      </c>
      <c r="Z12" s="16"/>
      <c r="AA12" s="16">
        <v>6.1224489795918401E-2</v>
      </c>
      <c r="AB12" s="16">
        <v>0</v>
      </c>
      <c r="AC12" s="16">
        <v>0.125</v>
      </c>
      <c r="AD12" s="16">
        <v>0</v>
      </c>
    </row>
    <row r="13" spans="2:30" x14ac:dyDescent="0.35">
      <c r="B13" s="17" t="s">
        <v>172</v>
      </c>
      <c r="C13" s="16">
        <v>2.27272727272727E-2</v>
      </c>
      <c r="D13" s="16">
        <v>2.4691358024691398E-2</v>
      </c>
      <c r="E13" s="16">
        <v>0</v>
      </c>
      <c r="F13" s="16"/>
      <c r="G13" s="16">
        <v>0.125</v>
      </c>
      <c r="H13" s="16">
        <v>2.8571428571428598E-2</v>
      </c>
      <c r="I13" s="16">
        <v>0</v>
      </c>
      <c r="J13" s="16">
        <v>0</v>
      </c>
      <c r="K13" s="16"/>
      <c r="L13" s="16">
        <v>5.5555555555555601E-2</v>
      </c>
      <c r="M13" s="16">
        <v>0</v>
      </c>
      <c r="N13" s="16">
        <v>0</v>
      </c>
      <c r="O13" s="16">
        <v>3.8461538461538498E-2</v>
      </c>
      <c r="P13" s="16">
        <v>0</v>
      </c>
      <c r="Q13" s="16"/>
      <c r="R13" s="16">
        <v>3.3333333333333298E-2</v>
      </c>
      <c r="S13" s="16">
        <v>0.16666666666666699</v>
      </c>
      <c r="T13" s="16">
        <v>0</v>
      </c>
      <c r="U13" s="16">
        <v>0</v>
      </c>
      <c r="V13" s="16"/>
      <c r="W13" s="16">
        <v>2.0833333333333301E-2</v>
      </c>
      <c r="X13" s="16">
        <v>4.5454545454545497E-2</v>
      </c>
      <c r="Y13" s="16">
        <v>0</v>
      </c>
      <c r="Z13" s="16"/>
      <c r="AA13" s="16">
        <v>4.08163265306122E-2</v>
      </c>
      <c r="AB13" s="16">
        <v>0</v>
      </c>
      <c r="AC13" s="16">
        <v>0</v>
      </c>
      <c r="AD13" s="16">
        <v>0</v>
      </c>
    </row>
    <row r="14" spans="2:30" x14ac:dyDescent="0.35">
      <c r="B14" s="17" t="s">
        <v>173</v>
      </c>
      <c r="C14" s="16">
        <v>0</v>
      </c>
      <c r="D14" s="16">
        <v>0</v>
      </c>
      <c r="E14" s="16">
        <v>0</v>
      </c>
      <c r="F14" s="16"/>
      <c r="G14" s="16">
        <v>0</v>
      </c>
      <c r="H14" s="16">
        <v>0</v>
      </c>
      <c r="I14" s="16">
        <v>0</v>
      </c>
      <c r="J14" s="16">
        <v>0</v>
      </c>
      <c r="K14" s="16"/>
      <c r="L14" s="16">
        <v>0</v>
      </c>
      <c r="M14" s="16">
        <v>0</v>
      </c>
      <c r="N14" s="16">
        <v>0</v>
      </c>
      <c r="O14" s="16">
        <v>0</v>
      </c>
      <c r="P14" s="16">
        <v>0</v>
      </c>
      <c r="Q14" s="16"/>
      <c r="R14" s="16">
        <v>0</v>
      </c>
      <c r="S14" s="16">
        <v>0</v>
      </c>
      <c r="T14" s="16">
        <v>0</v>
      </c>
      <c r="U14" s="16">
        <v>0</v>
      </c>
      <c r="V14" s="16"/>
      <c r="W14" s="16">
        <v>0</v>
      </c>
      <c r="X14" s="16">
        <v>0</v>
      </c>
      <c r="Y14" s="16">
        <v>0</v>
      </c>
      <c r="Z14" s="16"/>
      <c r="AA14" s="16">
        <v>0</v>
      </c>
      <c r="AB14" s="16">
        <v>0</v>
      </c>
      <c r="AC14" s="16">
        <v>0</v>
      </c>
      <c r="AD14" s="16">
        <v>0</v>
      </c>
    </row>
    <row r="15" spans="2:30" x14ac:dyDescent="0.35">
      <c r="B15" s="17" t="s">
        <v>64</v>
      </c>
      <c r="C15" s="18">
        <v>3.4090909090909102E-2</v>
      </c>
      <c r="D15" s="18">
        <v>3.7037037037037E-2</v>
      </c>
      <c r="E15" s="18">
        <v>0</v>
      </c>
      <c r="F15" s="18"/>
      <c r="G15" s="18">
        <v>0</v>
      </c>
      <c r="H15" s="18">
        <v>5.7142857142857099E-2</v>
      </c>
      <c r="I15" s="18">
        <v>2.7777777777777801E-2</v>
      </c>
      <c r="J15" s="18">
        <v>0</v>
      </c>
      <c r="K15" s="18"/>
      <c r="L15" s="18">
        <v>0.11111111111111099</v>
      </c>
      <c r="M15" s="18">
        <v>4.1666666666666699E-2</v>
      </c>
      <c r="N15" s="18">
        <v>0</v>
      </c>
      <c r="O15" s="18">
        <v>0</v>
      </c>
      <c r="P15" s="18">
        <v>0</v>
      </c>
      <c r="Q15" s="18"/>
      <c r="R15" s="18">
        <v>6.6666666666666693E-2</v>
      </c>
      <c r="S15" s="18">
        <v>0</v>
      </c>
      <c r="T15" s="18">
        <v>0</v>
      </c>
      <c r="U15" s="18">
        <v>7.1428571428571397E-2</v>
      </c>
      <c r="V15" s="18"/>
      <c r="W15" s="18">
        <v>4.1666666666666699E-2</v>
      </c>
      <c r="X15" s="18">
        <v>0</v>
      </c>
      <c r="Y15" s="18">
        <v>0</v>
      </c>
      <c r="Z15" s="18"/>
      <c r="AA15" s="18">
        <v>2.04081632653061E-2</v>
      </c>
      <c r="AB15" s="18">
        <v>0</v>
      </c>
      <c r="AC15" s="18">
        <v>0.125</v>
      </c>
      <c r="AD15" s="18">
        <v>0</v>
      </c>
    </row>
    <row r="16" spans="2:30" x14ac:dyDescent="0.35">
      <c r="B16" s="15" t="s">
        <v>174</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114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88</v>
      </c>
      <c r="D7" s="10">
        <v>81</v>
      </c>
      <c r="E7" s="10">
        <v>3</v>
      </c>
      <c r="F7" s="10"/>
      <c r="G7" s="10">
        <v>8</v>
      </c>
      <c r="H7" s="10">
        <v>35</v>
      </c>
      <c r="I7" s="10">
        <v>36</v>
      </c>
      <c r="J7" s="10">
        <v>9</v>
      </c>
      <c r="K7" s="10"/>
      <c r="L7" s="10">
        <v>18</v>
      </c>
      <c r="M7" s="10">
        <v>24</v>
      </c>
      <c r="N7" s="10">
        <v>16</v>
      </c>
      <c r="O7" s="10">
        <v>26</v>
      </c>
      <c r="P7" s="10">
        <v>4</v>
      </c>
      <c r="Q7" s="10"/>
      <c r="R7" s="10">
        <v>30</v>
      </c>
      <c r="S7" s="10">
        <v>6</v>
      </c>
      <c r="T7" s="10">
        <v>37</v>
      </c>
      <c r="U7" s="10">
        <v>14</v>
      </c>
      <c r="V7" s="10"/>
      <c r="W7" s="10">
        <v>48</v>
      </c>
      <c r="X7" s="10">
        <v>22</v>
      </c>
      <c r="Y7" s="10">
        <v>8</v>
      </c>
      <c r="Z7" s="10"/>
      <c r="AA7" s="10">
        <v>49</v>
      </c>
      <c r="AB7" s="10">
        <v>19</v>
      </c>
      <c r="AC7" s="10">
        <v>8</v>
      </c>
      <c r="AD7" s="10">
        <v>7</v>
      </c>
    </row>
    <row r="8" spans="2:30" x14ac:dyDescent="0.35">
      <c r="B8" s="17" t="s">
        <v>175</v>
      </c>
      <c r="C8" s="16">
        <v>0.170454545454545</v>
      </c>
      <c r="D8" s="16">
        <v>0.148148148148148</v>
      </c>
      <c r="E8" s="16">
        <v>0.66666666666666696</v>
      </c>
      <c r="F8" s="16"/>
      <c r="G8" s="16">
        <v>0.125</v>
      </c>
      <c r="H8" s="16">
        <v>8.5714285714285701E-2</v>
      </c>
      <c r="I8" s="16">
        <v>0.27777777777777801</v>
      </c>
      <c r="J8" s="16">
        <v>0.11111111111111099</v>
      </c>
      <c r="K8" s="16"/>
      <c r="L8" s="16">
        <v>0.22222222222222199</v>
      </c>
      <c r="M8" s="16">
        <v>8.3333333333333301E-2</v>
      </c>
      <c r="N8" s="16">
        <v>0</v>
      </c>
      <c r="O8" s="16">
        <v>0.30769230769230799</v>
      </c>
      <c r="P8" s="16">
        <v>0.25</v>
      </c>
      <c r="Q8" s="16"/>
      <c r="R8" s="16">
        <v>0.2</v>
      </c>
      <c r="S8" s="16">
        <v>0.33333333333333298</v>
      </c>
      <c r="T8" s="16">
        <v>0.162162162162162</v>
      </c>
      <c r="U8" s="16">
        <v>7.1428571428571397E-2</v>
      </c>
      <c r="V8" s="16"/>
      <c r="W8" s="16">
        <v>0.22916666666666699</v>
      </c>
      <c r="X8" s="16">
        <v>4.5454545454545497E-2</v>
      </c>
      <c r="Y8" s="16">
        <v>0.25</v>
      </c>
      <c r="Z8" s="16"/>
      <c r="AA8" s="16">
        <v>0.16326530612244899</v>
      </c>
      <c r="AB8" s="16">
        <v>0.26315789473684198</v>
      </c>
      <c r="AC8" s="16">
        <v>0</v>
      </c>
      <c r="AD8" s="16">
        <v>0.14285714285714299</v>
      </c>
    </row>
    <row r="9" spans="2:30" x14ac:dyDescent="0.35">
      <c r="B9" s="17" t="s">
        <v>129</v>
      </c>
      <c r="C9" s="16">
        <v>0.22727272727272699</v>
      </c>
      <c r="D9" s="16">
        <v>0.234567901234568</v>
      </c>
      <c r="E9" s="16">
        <v>0.33333333333333298</v>
      </c>
      <c r="F9" s="16"/>
      <c r="G9" s="16">
        <v>0.25</v>
      </c>
      <c r="H9" s="16">
        <v>0.314285714285714</v>
      </c>
      <c r="I9" s="16">
        <v>0.16666666666666699</v>
      </c>
      <c r="J9" s="16">
        <v>0.11111111111111099</v>
      </c>
      <c r="K9" s="16"/>
      <c r="L9" s="16">
        <v>0.27777777777777801</v>
      </c>
      <c r="M9" s="16">
        <v>0.16666666666666699</v>
      </c>
      <c r="N9" s="16">
        <v>0.375</v>
      </c>
      <c r="O9" s="16">
        <v>7.69230769230769E-2</v>
      </c>
      <c r="P9" s="16">
        <v>0.75</v>
      </c>
      <c r="Q9" s="16"/>
      <c r="R9" s="16">
        <v>0.16666666666666699</v>
      </c>
      <c r="S9" s="16">
        <v>0</v>
      </c>
      <c r="T9" s="16">
        <v>0.27027027027027001</v>
      </c>
      <c r="U9" s="16">
        <v>0.35714285714285698</v>
      </c>
      <c r="V9" s="16"/>
      <c r="W9" s="16">
        <v>0.1875</v>
      </c>
      <c r="X9" s="16">
        <v>0.36363636363636398</v>
      </c>
      <c r="Y9" s="16">
        <v>0.125</v>
      </c>
      <c r="Z9" s="16"/>
      <c r="AA9" s="16">
        <v>0.24489795918367299</v>
      </c>
      <c r="AB9" s="16">
        <v>0.26315789473684198</v>
      </c>
      <c r="AC9" s="16">
        <v>0.125</v>
      </c>
      <c r="AD9" s="16">
        <v>0.14285714285714299</v>
      </c>
    </row>
    <row r="10" spans="2:30" x14ac:dyDescent="0.35">
      <c r="B10" s="17" t="s">
        <v>176</v>
      </c>
      <c r="C10" s="16">
        <v>0.21590909090909099</v>
      </c>
      <c r="D10" s="16">
        <v>0.22222222222222199</v>
      </c>
      <c r="E10" s="16">
        <v>0</v>
      </c>
      <c r="F10" s="16"/>
      <c r="G10" s="16">
        <v>0.375</v>
      </c>
      <c r="H10" s="16">
        <v>0.17142857142857101</v>
      </c>
      <c r="I10" s="16">
        <v>0.25</v>
      </c>
      <c r="J10" s="16">
        <v>0.11111111111111099</v>
      </c>
      <c r="K10" s="16"/>
      <c r="L10" s="16">
        <v>0.16666666666666699</v>
      </c>
      <c r="M10" s="16">
        <v>0.20833333333333301</v>
      </c>
      <c r="N10" s="16">
        <v>0.3125</v>
      </c>
      <c r="O10" s="16">
        <v>0.230769230769231</v>
      </c>
      <c r="P10" s="16">
        <v>0</v>
      </c>
      <c r="Q10" s="16"/>
      <c r="R10" s="16">
        <v>0.2</v>
      </c>
      <c r="S10" s="16">
        <v>0.16666666666666699</v>
      </c>
      <c r="T10" s="16">
        <v>0.18918918918918901</v>
      </c>
      <c r="U10" s="16">
        <v>0.35714285714285698</v>
      </c>
      <c r="V10" s="16"/>
      <c r="W10" s="16">
        <v>0.1875</v>
      </c>
      <c r="X10" s="16">
        <v>0.22727272727272699</v>
      </c>
      <c r="Y10" s="16">
        <v>0.375</v>
      </c>
      <c r="Z10" s="16"/>
      <c r="AA10" s="16">
        <v>0.183673469387755</v>
      </c>
      <c r="AB10" s="16">
        <v>0.21052631578947401</v>
      </c>
      <c r="AC10" s="16">
        <v>0.25</v>
      </c>
      <c r="AD10" s="16">
        <v>0.57142857142857095</v>
      </c>
    </row>
    <row r="11" spans="2:30" x14ac:dyDescent="0.35">
      <c r="B11" s="17" t="s">
        <v>177</v>
      </c>
      <c r="C11" s="16">
        <v>0.125</v>
      </c>
      <c r="D11" s="16">
        <v>0.12345679012345701</v>
      </c>
      <c r="E11" s="16">
        <v>0</v>
      </c>
      <c r="F11" s="16"/>
      <c r="G11" s="16">
        <v>0</v>
      </c>
      <c r="H11" s="16">
        <v>0.2</v>
      </c>
      <c r="I11" s="16">
        <v>2.7777777777777801E-2</v>
      </c>
      <c r="J11" s="16">
        <v>0.33333333333333298</v>
      </c>
      <c r="K11" s="16"/>
      <c r="L11" s="16">
        <v>0.11111111111111099</v>
      </c>
      <c r="M11" s="16">
        <v>8.3333333333333301E-2</v>
      </c>
      <c r="N11" s="16">
        <v>0.1875</v>
      </c>
      <c r="O11" s="16">
        <v>0.15384615384615399</v>
      </c>
      <c r="P11" s="16">
        <v>0</v>
      </c>
      <c r="Q11" s="16"/>
      <c r="R11" s="16">
        <v>0.1</v>
      </c>
      <c r="S11" s="16">
        <v>0.16666666666666699</v>
      </c>
      <c r="T11" s="16">
        <v>0.162162162162162</v>
      </c>
      <c r="U11" s="16">
        <v>7.1428571428571397E-2</v>
      </c>
      <c r="V11" s="16"/>
      <c r="W11" s="16">
        <v>0.14583333333333301</v>
      </c>
      <c r="X11" s="16">
        <v>9.0909090909090898E-2</v>
      </c>
      <c r="Y11" s="16">
        <v>0.125</v>
      </c>
      <c r="Z11" s="16"/>
      <c r="AA11" s="16">
        <v>0.14285714285714299</v>
      </c>
      <c r="AB11" s="16">
        <v>5.2631578947368397E-2</v>
      </c>
      <c r="AC11" s="16">
        <v>0.125</v>
      </c>
      <c r="AD11" s="16">
        <v>0</v>
      </c>
    </row>
    <row r="12" spans="2:30" x14ac:dyDescent="0.35">
      <c r="B12" s="17" t="s">
        <v>178</v>
      </c>
      <c r="C12" s="16">
        <v>5.6818181818181802E-2</v>
      </c>
      <c r="D12" s="16">
        <v>6.1728395061728399E-2</v>
      </c>
      <c r="E12" s="16">
        <v>0</v>
      </c>
      <c r="F12" s="16"/>
      <c r="G12" s="16">
        <v>0</v>
      </c>
      <c r="H12" s="16">
        <v>0.114285714285714</v>
      </c>
      <c r="I12" s="16">
        <v>2.7777777777777801E-2</v>
      </c>
      <c r="J12" s="16">
        <v>0</v>
      </c>
      <c r="K12" s="16"/>
      <c r="L12" s="16">
        <v>0</v>
      </c>
      <c r="M12" s="16">
        <v>0.125</v>
      </c>
      <c r="N12" s="16">
        <v>6.25E-2</v>
      </c>
      <c r="O12" s="16">
        <v>3.8461538461538498E-2</v>
      </c>
      <c r="P12" s="16">
        <v>0</v>
      </c>
      <c r="Q12" s="16"/>
      <c r="R12" s="16">
        <v>0</v>
      </c>
      <c r="S12" s="16">
        <v>0</v>
      </c>
      <c r="T12" s="16">
        <v>0.108108108108108</v>
      </c>
      <c r="U12" s="16">
        <v>7.1428571428571397E-2</v>
      </c>
      <c r="V12" s="16"/>
      <c r="W12" s="16">
        <v>4.1666666666666699E-2</v>
      </c>
      <c r="X12" s="16">
        <v>9.0909090909090898E-2</v>
      </c>
      <c r="Y12" s="16">
        <v>0</v>
      </c>
      <c r="Z12" s="16"/>
      <c r="AA12" s="16">
        <v>6.1224489795918401E-2</v>
      </c>
      <c r="AB12" s="16">
        <v>0</v>
      </c>
      <c r="AC12" s="16">
        <v>0.25</v>
      </c>
      <c r="AD12" s="16">
        <v>0</v>
      </c>
    </row>
    <row r="13" spans="2:30" x14ac:dyDescent="0.35">
      <c r="B13" s="17" t="s">
        <v>179</v>
      </c>
      <c r="C13" s="16">
        <v>0.11363636363636399</v>
      </c>
      <c r="D13" s="16">
        <v>0.11111111111111099</v>
      </c>
      <c r="E13" s="16">
        <v>0</v>
      </c>
      <c r="F13" s="16"/>
      <c r="G13" s="16">
        <v>0</v>
      </c>
      <c r="H13" s="16">
        <v>5.7142857142857099E-2</v>
      </c>
      <c r="I13" s="16">
        <v>0.16666666666666699</v>
      </c>
      <c r="J13" s="16">
        <v>0.22222222222222199</v>
      </c>
      <c r="K13" s="16"/>
      <c r="L13" s="16">
        <v>5.5555555555555601E-2</v>
      </c>
      <c r="M13" s="16">
        <v>0.20833333333333301</v>
      </c>
      <c r="N13" s="16">
        <v>6.25E-2</v>
      </c>
      <c r="O13" s="16">
        <v>0.115384615384615</v>
      </c>
      <c r="P13" s="16">
        <v>0</v>
      </c>
      <c r="Q13" s="16"/>
      <c r="R13" s="16">
        <v>0.16666666666666699</v>
      </c>
      <c r="S13" s="16">
        <v>0.16666666666666699</v>
      </c>
      <c r="T13" s="16">
        <v>5.4054054054054099E-2</v>
      </c>
      <c r="U13" s="16">
        <v>7.1428571428571397E-2</v>
      </c>
      <c r="V13" s="16"/>
      <c r="W13" s="16">
        <v>0.104166666666667</v>
      </c>
      <c r="X13" s="16">
        <v>9.0909090909090898E-2</v>
      </c>
      <c r="Y13" s="16">
        <v>0</v>
      </c>
      <c r="Z13" s="16"/>
      <c r="AA13" s="16">
        <v>8.1632653061224497E-2</v>
      </c>
      <c r="AB13" s="16">
        <v>0.157894736842105</v>
      </c>
      <c r="AC13" s="16">
        <v>0.25</v>
      </c>
      <c r="AD13" s="16">
        <v>0</v>
      </c>
    </row>
    <row r="14" spans="2:30" x14ac:dyDescent="0.35">
      <c r="B14" s="17" t="s">
        <v>180</v>
      </c>
      <c r="C14" s="16">
        <v>3.4090909090909102E-2</v>
      </c>
      <c r="D14" s="16">
        <v>3.7037037037037E-2</v>
      </c>
      <c r="E14" s="16">
        <v>0</v>
      </c>
      <c r="F14" s="16"/>
      <c r="G14" s="16">
        <v>0.125</v>
      </c>
      <c r="H14" s="16">
        <v>5.7142857142857099E-2</v>
      </c>
      <c r="I14" s="16">
        <v>0</v>
      </c>
      <c r="J14" s="16">
        <v>0</v>
      </c>
      <c r="K14" s="16"/>
      <c r="L14" s="16">
        <v>5.5555555555555601E-2</v>
      </c>
      <c r="M14" s="16">
        <v>4.1666666666666699E-2</v>
      </c>
      <c r="N14" s="16">
        <v>0</v>
      </c>
      <c r="O14" s="16">
        <v>3.8461538461538498E-2</v>
      </c>
      <c r="P14" s="16">
        <v>0</v>
      </c>
      <c r="Q14" s="16"/>
      <c r="R14" s="16">
        <v>0.1</v>
      </c>
      <c r="S14" s="16">
        <v>0</v>
      </c>
      <c r="T14" s="16">
        <v>0</v>
      </c>
      <c r="U14" s="16">
        <v>0</v>
      </c>
      <c r="V14" s="16"/>
      <c r="W14" s="16">
        <v>2.0833333333333301E-2</v>
      </c>
      <c r="X14" s="16">
        <v>9.0909090909090898E-2</v>
      </c>
      <c r="Y14" s="16">
        <v>0</v>
      </c>
      <c r="Z14" s="16"/>
      <c r="AA14" s="16">
        <v>6.1224489795918401E-2</v>
      </c>
      <c r="AB14" s="16">
        <v>0</v>
      </c>
      <c r="AC14" s="16">
        <v>0</v>
      </c>
      <c r="AD14" s="16">
        <v>0</v>
      </c>
    </row>
    <row r="15" spans="2:30" x14ac:dyDescent="0.35">
      <c r="B15" s="17" t="s">
        <v>181</v>
      </c>
      <c r="C15" s="16">
        <v>1.13636363636364E-2</v>
      </c>
      <c r="D15" s="16">
        <v>1.2345679012345699E-2</v>
      </c>
      <c r="E15" s="16">
        <v>0</v>
      </c>
      <c r="F15" s="16"/>
      <c r="G15" s="16">
        <v>0.125</v>
      </c>
      <c r="H15" s="16">
        <v>0</v>
      </c>
      <c r="I15" s="16">
        <v>0</v>
      </c>
      <c r="J15" s="16">
        <v>0</v>
      </c>
      <c r="K15" s="16"/>
      <c r="L15" s="16">
        <v>0</v>
      </c>
      <c r="M15" s="16">
        <v>0</v>
      </c>
      <c r="N15" s="16">
        <v>0</v>
      </c>
      <c r="O15" s="16">
        <v>3.8461538461538498E-2</v>
      </c>
      <c r="P15" s="16">
        <v>0</v>
      </c>
      <c r="Q15" s="16"/>
      <c r="R15" s="16">
        <v>0</v>
      </c>
      <c r="S15" s="16">
        <v>0.16666666666666699</v>
      </c>
      <c r="T15" s="16">
        <v>0</v>
      </c>
      <c r="U15" s="16">
        <v>0</v>
      </c>
      <c r="V15" s="16"/>
      <c r="W15" s="16">
        <v>2.0833333333333301E-2</v>
      </c>
      <c r="X15" s="16">
        <v>0</v>
      </c>
      <c r="Y15" s="16">
        <v>0</v>
      </c>
      <c r="Z15" s="16"/>
      <c r="AA15" s="16">
        <v>2.04081632653061E-2</v>
      </c>
      <c r="AB15" s="16">
        <v>0</v>
      </c>
      <c r="AC15" s="16">
        <v>0</v>
      </c>
      <c r="AD15" s="16">
        <v>0</v>
      </c>
    </row>
    <row r="16" spans="2:30" x14ac:dyDescent="0.35">
      <c r="B16" s="17" t="s">
        <v>64</v>
      </c>
      <c r="C16" s="18">
        <v>4.5454545454545497E-2</v>
      </c>
      <c r="D16" s="18">
        <v>4.9382716049382699E-2</v>
      </c>
      <c r="E16" s="18">
        <v>0</v>
      </c>
      <c r="F16" s="18"/>
      <c r="G16" s="18">
        <v>0</v>
      </c>
      <c r="H16" s="18">
        <v>0</v>
      </c>
      <c r="I16" s="18">
        <v>8.3333333333333301E-2</v>
      </c>
      <c r="J16" s="18">
        <v>0.11111111111111099</v>
      </c>
      <c r="K16" s="18"/>
      <c r="L16" s="18">
        <v>0.11111111111111099</v>
      </c>
      <c r="M16" s="18">
        <v>8.3333333333333301E-2</v>
      </c>
      <c r="N16" s="18">
        <v>0</v>
      </c>
      <c r="O16" s="18">
        <v>0</v>
      </c>
      <c r="P16" s="18">
        <v>0</v>
      </c>
      <c r="Q16" s="18"/>
      <c r="R16" s="18">
        <v>6.6666666666666693E-2</v>
      </c>
      <c r="S16" s="18">
        <v>0</v>
      </c>
      <c r="T16" s="18">
        <v>5.4054054054054099E-2</v>
      </c>
      <c r="U16" s="18">
        <v>0</v>
      </c>
      <c r="V16" s="18"/>
      <c r="W16" s="18">
        <v>6.25E-2</v>
      </c>
      <c r="X16" s="18">
        <v>0</v>
      </c>
      <c r="Y16" s="18">
        <v>0.125</v>
      </c>
      <c r="Z16" s="18"/>
      <c r="AA16" s="18">
        <v>4.08163265306122E-2</v>
      </c>
      <c r="AB16" s="18">
        <v>5.2631578947368397E-2</v>
      </c>
      <c r="AC16" s="18">
        <v>0</v>
      </c>
      <c r="AD16" s="18">
        <v>0.14285714285714299</v>
      </c>
    </row>
    <row r="17" spans="2:2" x14ac:dyDescent="0.35">
      <c r="B17" s="15" t="s">
        <v>174</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D21"/>
  <sheetViews>
    <sheetView showGridLines="0" workbookViewId="0">
      <pane xSplit="2" topLeftCell="C1" activePane="topRight" state="frozen"/>
      <selection pane="topRight" activeCell="B21" sqref="B21"/>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190</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309</v>
      </c>
      <c r="D7" s="10">
        <v>305</v>
      </c>
      <c r="E7" s="10" t="s">
        <v>124</v>
      </c>
      <c r="F7" s="10"/>
      <c r="G7" s="10">
        <v>14</v>
      </c>
      <c r="H7" s="10">
        <v>148</v>
      </c>
      <c r="I7" s="10">
        <v>98</v>
      </c>
      <c r="J7" s="10">
        <v>49</v>
      </c>
      <c r="K7" s="10"/>
      <c r="L7" s="10">
        <v>45</v>
      </c>
      <c r="M7" s="10">
        <v>49</v>
      </c>
      <c r="N7" s="10">
        <v>33</v>
      </c>
      <c r="O7" s="10">
        <v>100</v>
      </c>
      <c r="P7" s="10">
        <v>82</v>
      </c>
      <c r="Q7" s="10"/>
      <c r="R7" s="10">
        <v>182</v>
      </c>
      <c r="S7" s="10">
        <v>21</v>
      </c>
      <c r="T7" s="10">
        <v>76</v>
      </c>
      <c r="U7" s="10">
        <v>18</v>
      </c>
      <c r="V7" s="10"/>
      <c r="W7" s="10">
        <v>203</v>
      </c>
      <c r="X7" s="10">
        <v>57</v>
      </c>
      <c r="Y7" s="10">
        <v>12</v>
      </c>
      <c r="Z7" s="10"/>
      <c r="AA7" s="10">
        <v>122</v>
      </c>
      <c r="AB7" s="10">
        <v>69</v>
      </c>
      <c r="AC7" s="10">
        <v>47</v>
      </c>
      <c r="AD7" s="10">
        <v>54</v>
      </c>
    </row>
    <row r="8" spans="2:30" x14ac:dyDescent="0.35">
      <c r="B8" s="17" t="s">
        <v>182</v>
      </c>
      <c r="C8" s="16">
        <v>0.116504854368932</v>
      </c>
      <c r="D8" s="16">
        <v>0.118032786885246</v>
      </c>
      <c r="E8" s="16" t="s">
        <v>126</v>
      </c>
      <c r="F8" s="16"/>
      <c r="G8" s="16">
        <v>0.214285714285714</v>
      </c>
      <c r="H8" s="16">
        <v>9.45945945945946E-2</v>
      </c>
      <c r="I8" s="16">
        <v>0.13265306122449</v>
      </c>
      <c r="J8" s="16">
        <v>0.122448979591837</v>
      </c>
      <c r="K8" s="16"/>
      <c r="L8" s="16">
        <v>2.2222222222222199E-2</v>
      </c>
      <c r="M8" s="16">
        <v>0.122448979591837</v>
      </c>
      <c r="N8" s="16">
        <v>0.15151515151515199</v>
      </c>
      <c r="O8" s="16">
        <v>0.13</v>
      </c>
      <c r="P8" s="16">
        <v>0.134146341463415</v>
      </c>
      <c r="Q8" s="16"/>
      <c r="R8" s="16">
        <v>0.10989010989011</v>
      </c>
      <c r="S8" s="16">
        <v>9.5238095238095205E-2</v>
      </c>
      <c r="T8" s="16">
        <v>0.13157894736842099</v>
      </c>
      <c r="U8" s="16">
        <v>5.5555555555555601E-2</v>
      </c>
      <c r="V8" s="16"/>
      <c r="W8" s="16">
        <v>0.123152709359606</v>
      </c>
      <c r="X8" s="16">
        <v>7.0175438596491196E-2</v>
      </c>
      <c r="Y8" s="16">
        <v>0.16666666666666699</v>
      </c>
      <c r="Z8" s="16"/>
      <c r="AA8" s="16">
        <v>0.13934426229508201</v>
      </c>
      <c r="AB8" s="16">
        <v>0.13043478260869601</v>
      </c>
      <c r="AC8" s="16">
        <v>8.5106382978723402E-2</v>
      </c>
      <c r="AD8" s="16">
        <v>7.4074074074074098E-2</v>
      </c>
    </row>
    <row r="9" spans="2:30" x14ac:dyDescent="0.35">
      <c r="B9" s="17" t="s">
        <v>183</v>
      </c>
      <c r="C9" s="16">
        <v>0.32362459546925598</v>
      </c>
      <c r="D9" s="16">
        <v>0.32131147540983601</v>
      </c>
      <c r="E9" s="16" t="s">
        <v>126</v>
      </c>
      <c r="F9" s="16"/>
      <c r="G9" s="16">
        <v>0.35714285714285698</v>
      </c>
      <c r="H9" s="16">
        <v>0.34459459459459502</v>
      </c>
      <c r="I9" s="16">
        <v>0.29591836734693899</v>
      </c>
      <c r="J9" s="16">
        <v>0.30612244897959201</v>
      </c>
      <c r="K9" s="16"/>
      <c r="L9" s="16">
        <v>0.422222222222222</v>
      </c>
      <c r="M9" s="16">
        <v>0.48979591836734698</v>
      </c>
      <c r="N9" s="16">
        <v>0.48484848484848497</v>
      </c>
      <c r="O9" s="16">
        <v>0.3</v>
      </c>
      <c r="P9" s="16">
        <v>0.134146341463415</v>
      </c>
      <c r="Q9" s="16"/>
      <c r="R9" s="16">
        <v>0.269230769230769</v>
      </c>
      <c r="S9" s="16">
        <v>0.38095238095238099</v>
      </c>
      <c r="T9" s="16">
        <v>0.394736842105263</v>
      </c>
      <c r="U9" s="16">
        <v>0.55555555555555602</v>
      </c>
      <c r="V9" s="16"/>
      <c r="W9" s="16">
        <v>0.32019704433497498</v>
      </c>
      <c r="X9" s="16">
        <v>0.31578947368421101</v>
      </c>
      <c r="Y9" s="16">
        <v>0.33333333333333298</v>
      </c>
      <c r="Z9" s="16"/>
      <c r="AA9" s="16">
        <v>0.33606557377049201</v>
      </c>
      <c r="AB9" s="16">
        <v>0.26086956521739102</v>
      </c>
      <c r="AC9" s="16">
        <v>0.38297872340425498</v>
      </c>
      <c r="AD9" s="16">
        <v>0.33333333333333298</v>
      </c>
    </row>
    <row r="10" spans="2:30" x14ac:dyDescent="0.35">
      <c r="B10" s="17" t="s">
        <v>184</v>
      </c>
      <c r="C10" s="16">
        <v>0.26860841423948201</v>
      </c>
      <c r="D10" s="16">
        <v>0.26557377049180297</v>
      </c>
      <c r="E10" s="16" t="s">
        <v>126</v>
      </c>
      <c r="F10" s="16"/>
      <c r="G10" s="16">
        <v>0.214285714285714</v>
      </c>
      <c r="H10" s="16">
        <v>0.24324324324324301</v>
      </c>
      <c r="I10" s="16">
        <v>0.26530612244898</v>
      </c>
      <c r="J10" s="16">
        <v>0.36734693877551</v>
      </c>
      <c r="K10" s="16"/>
      <c r="L10" s="16">
        <v>0.266666666666667</v>
      </c>
      <c r="M10" s="16">
        <v>0.22448979591836701</v>
      </c>
      <c r="N10" s="16">
        <v>0.12121212121212099</v>
      </c>
      <c r="O10" s="16">
        <v>0.26</v>
      </c>
      <c r="P10" s="16">
        <v>0.36585365853658502</v>
      </c>
      <c r="Q10" s="16"/>
      <c r="R10" s="16">
        <v>0.29120879120879101</v>
      </c>
      <c r="S10" s="16">
        <v>0.238095238095238</v>
      </c>
      <c r="T10" s="16">
        <v>0.26315789473684198</v>
      </c>
      <c r="U10" s="16">
        <v>0.16666666666666699</v>
      </c>
      <c r="V10" s="16"/>
      <c r="W10" s="16">
        <v>0.29556650246305399</v>
      </c>
      <c r="X10" s="16">
        <v>0.19298245614035101</v>
      </c>
      <c r="Y10" s="16">
        <v>0.33333333333333298</v>
      </c>
      <c r="Z10" s="16"/>
      <c r="AA10" s="16">
        <v>0.23770491803278701</v>
      </c>
      <c r="AB10" s="16">
        <v>0.27536231884057999</v>
      </c>
      <c r="AC10" s="16">
        <v>0.21276595744680901</v>
      </c>
      <c r="AD10" s="16">
        <v>0.33333333333333298</v>
      </c>
    </row>
    <row r="11" spans="2:30" x14ac:dyDescent="0.35">
      <c r="B11" s="17" t="s">
        <v>185</v>
      </c>
      <c r="C11" s="16">
        <v>0.168284789644013</v>
      </c>
      <c r="D11" s="16">
        <v>0.17049180327868901</v>
      </c>
      <c r="E11" s="16" t="s">
        <v>126</v>
      </c>
      <c r="F11" s="16"/>
      <c r="G11" s="16">
        <v>0.14285714285714299</v>
      </c>
      <c r="H11" s="16">
        <v>0.15540540540540501</v>
      </c>
      <c r="I11" s="16">
        <v>0.23469387755102</v>
      </c>
      <c r="J11" s="16">
        <v>8.1632653061224497E-2</v>
      </c>
      <c r="K11" s="16"/>
      <c r="L11" s="16">
        <v>0.22222222222222199</v>
      </c>
      <c r="M11" s="16">
        <v>0.102040816326531</v>
      </c>
      <c r="N11" s="16">
        <v>0.12121212121212099</v>
      </c>
      <c r="O11" s="16">
        <v>0.13</v>
      </c>
      <c r="P11" s="16">
        <v>0.24390243902438999</v>
      </c>
      <c r="Q11" s="16"/>
      <c r="R11" s="16">
        <v>0.19780219780219799</v>
      </c>
      <c r="S11" s="16">
        <v>0.28571428571428598</v>
      </c>
      <c r="T11" s="16">
        <v>9.2105263157894704E-2</v>
      </c>
      <c r="U11" s="16">
        <v>0.11111111111111099</v>
      </c>
      <c r="V11" s="16"/>
      <c r="W11" s="16">
        <v>0.167487684729064</v>
      </c>
      <c r="X11" s="16">
        <v>0.22807017543859601</v>
      </c>
      <c r="Y11" s="16">
        <v>8.3333333333333301E-2</v>
      </c>
      <c r="Z11" s="16"/>
      <c r="AA11" s="16">
        <v>0.17213114754098399</v>
      </c>
      <c r="AB11" s="16">
        <v>0.202898550724638</v>
      </c>
      <c r="AC11" s="16">
        <v>0.170212765957447</v>
      </c>
      <c r="AD11" s="16">
        <v>0.16666666666666699</v>
      </c>
    </row>
    <row r="12" spans="2:30" x14ac:dyDescent="0.35">
      <c r="B12" s="17" t="s">
        <v>186</v>
      </c>
      <c r="C12" s="16">
        <v>4.2071197411003201E-2</v>
      </c>
      <c r="D12" s="16">
        <v>4.2622950819672101E-2</v>
      </c>
      <c r="E12" s="16" t="s">
        <v>126</v>
      </c>
      <c r="F12" s="16"/>
      <c r="G12" s="16">
        <v>7.1428571428571397E-2</v>
      </c>
      <c r="H12" s="16">
        <v>4.0540540540540501E-2</v>
      </c>
      <c r="I12" s="16">
        <v>3.06122448979592E-2</v>
      </c>
      <c r="J12" s="16">
        <v>6.1224489795918401E-2</v>
      </c>
      <c r="K12" s="16"/>
      <c r="L12" s="16">
        <v>4.4444444444444398E-2</v>
      </c>
      <c r="M12" s="16">
        <v>0</v>
      </c>
      <c r="N12" s="16">
        <v>6.0606060606060601E-2</v>
      </c>
      <c r="O12" s="16">
        <v>0.06</v>
      </c>
      <c r="P12" s="16">
        <v>3.65853658536585E-2</v>
      </c>
      <c r="Q12" s="16"/>
      <c r="R12" s="16">
        <v>4.3956043956044001E-2</v>
      </c>
      <c r="S12" s="16">
        <v>0</v>
      </c>
      <c r="T12" s="16">
        <v>3.94736842105263E-2</v>
      </c>
      <c r="U12" s="16">
        <v>0</v>
      </c>
      <c r="V12" s="16"/>
      <c r="W12" s="16">
        <v>4.4334975369458102E-2</v>
      </c>
      <c r="X12" s="16">
        <v>5.2631578947368397E-2</v>
      </c>
      <c r="Y12" s="16">
        <v>0</v>
      </c>
      <c r="Z12" s="16"/>
      <c r="AA12" s="16">
        <v>4.91803278688525E-2</v>
      </c>
      <c r="AB12" s="16">
        <v>2.8985507246376802E-2</v>
      </c>
      <c r="AC12" s="16">
        <v>6.3829787234042507E-2</v>
      </c>
      <c r="AD12" s="16">
        <v>1.85185185185185E-2</v>
      </c>
    </row>
    <row r="13" spans="2:30" x14ac:dyDescent="0.35">
      <c r="B13" s="17" t="s">
        <v>187</v>
      </c>
      <c r="C13" s="16">
        <v>2.5889967637540499E-2</v>
      </c>
      <c r="D13" s="16">
        <v>2.6229508196721301E-2</v>
      </c>
      <c r="E13" s="16" t="s">
        <v>126</v>
      </c>
      <c r="F13" s="16"/>
      <c r="G13" s="16">
        <v>0</v>
      </c>
      <c r="H13" s="16">
        <v>4.0540540540540501E-2</v>
      </c>
      <c r="I13" s="16">
        <v>1.02040816326531E-2</v>
      </c>
      <c r="J13" s="16">
        <v>2.04081632653061E-2</v>
      </c>
      <c r="K13" s="16"/>
      <c r="L13" s="16">
        <v>0</v>
      </c>
      <c r="M13" s="16">
        <v>4.08163265306122E-2</v>
      </c>
      <c r="N13" s="16">
        <v>3.03030303030303E-2</v>
      </c>
      <c r="O13" s="16">
        <v>0.04</v>
      </c>
      <c r="P13" s="16">
        <v>1.21951219512195E-2</v>
      </c>
      <c r="Q13" s="16"/>
      <c r="R13" s="16">
        <v>2.74725274725275E-2</v>
      </c>
      <c r="S13" s="16">
        <v>0</v>
      </c>
      <c r="T13" s="16">
        <v>2.6315789473684199E-2</v>
      </c>
      <c r="U13" s="16">
        <v>5.5555555555555601E-2</v>
      </c>
      <c r="V13" s="16"/>
      <c r="W13" s="16">
        <v>1.47783251231527E-2</v>
      </c>
      <c r="X13" s="16">
        <v>8.7719298245614002E-2</v>
      </c>
      <c r="Y13" s="16">
        <v>0</v>
      </c>
      <c r="Z13" s="16"/>
      <c r="AA13" s="16">
        <v>4.0983606557376998E-2</v>
      </c>
      <c r="AB13" s="16">
        <v>2.8985507246376802E-2</v>
      </c>
      <c r="AC13" s="16">
        <v>2.1276595744680899E-2</v>
      </c>
      <c r="AD13" s="16">
        <v>0</v>
      </c>
    </row>
    <row r="14" spans="2:30" x14ac:dyDescent="0.35">
      <c r="B14" s="17" t="s">
        <v>188</v>
      </c>
      <c r="C14" s="16">
        <v>2.5889967637540499E-2</v>
      </c>
      <c r="D14" s="16">
        <v>2.6229508196721301E-2</v>
      </c>
      <c r="E14" s="16" t="s">
        <v>126</v>
      </c>
      <c r="F14" s="16"/>
      <c r="G14" s="16">
        <v>0</v>
      </c>
      <c r="H14" s="16">
        <v>3.37837837837838E-2</v>
      </c>
      <c r="I14" s="16">
        <v>3.06122448979592E-2</v>
      </c>
      <c r="J14" s="16">
        <v>0</v>
      </c>
      <c r="K14" s="16"/>
      <c r="L14" s="16">
        <v>0</v>
      </c>
      <c r="M14" s="16">
        <v>2.04081632653061E-2</v>
      </c>
      <c r="N14" s="16">
        <v>3.03030303030303E-2</v>
      </c>
      <c r="O14" s="16">
        <v>0.04</v>
      </c>
      <c r="P14" s="16">
        <v>2.4390243902439001E-2</v>
      </c>
      <c r="Q14" s="16"/>
      <c r="R14" s="16">
        <v>3.2967032967033003E-2</v>
      </c>
      <c r="S14" s="16">
        <v>0</v>
      </c>
      <c r="T14" s="16">
        <v>2.6315789473684199E-2</v>
      </c>
      <c r="U14" s="16">
        <v>0</v>
      </c>
      <c r="V14" s="16"/>
      <c r="W14" s="16">
        <v>9.8522167487684695E-3</v>
      </c>
      <c r="X14" s="16">
        <v>3.5087719298245598E-2</v>
      </c>
      <c r="Y14" s="16">
        <v>0</v>
      </c>
      <c r="Z14" s="16"/>
      <c r="AA14" s="16">
        <v>0</v>
      </c>
      <c r="AB14" s="16">
        <v>4.3478260869565202E-2</v>
      </c>
      <c r="AC14" s="16">
        <v>2.1276595744680899E-2</v>
      </c>
      <c r="AD14" s="16">
        <v>5.5555555555555601E-2</v>
      </c>
    </row>
    <row r="15" spans="2:30" x14ac:dyDescent="0.35">
      <c r="B15" s="17" t="s">
        <v>189</v>
      </c>
      <c r="C15" s="16">
        <v>3.2362459546925598E-3</v>
      </c>
      <c r="D15" s="16">
        <v>3.27868852459016E-3</v>
      </c>
      <c r="E15" s="16" t="s">
        <v>126</v>
      </c>
      <c r="F15" s="16"/>
      <c r="G15" s="16">
        <v>0</v>
      </c>
      <c r="H15" s="16">
        <v>6.7567567567567597E-3</v>
      </c>
      <c r="I15" s="16">
        <v>0</v>
      </c>
      <c r="J15" s="16">
        <v>0</v>
      </c>
      <c r="K15" s="16"/>
      <c r="L15" s="16">
        <v>0</v>
      </c>
      <c r="M15" s="16">
        <v>0</v>
      </c>
      <c r="N15" s="16">
        <v>0</v>
      </c>
      <c r="O15" s="16">
        <v>0.01</v>
      </c>
      <c r="P15" s="16">
        <v>0</v>
      </c>
      <c r="Q15" s="16"/>
      <c r="R15" s="16">
        <v>5.4945054945054897E-3</v>
      </c>
      <c r="S15" s="16">
        <v>0</v>
      </c>
      <c r="T15" s="16">
        <v>0</v>
      </c>
      <c r="U15" s="16">
        <v>0</v>
      </c>
      <c r="V15" s="16"/>
      <c r="W15" s="16">
        <v>0</v>
      </c>
      <c r="X15" s="16">
        <v>1.7543859649122799E-2</v>
      </c>
      <c r="Y15" s="16">
        <v>0</v>
      </c>
      <c r="Z15" s="16"/>
      <c r="AA15" s="16">
        <v>8.1967213114754103E-3</v>
      </c>
      <c r="AB15" s="16">
        <v>0</v>
      </c>
      <c r="AC15" s="16">
        <v>0</v>
      </c>
      <c r="AD15" s="16">
        <v>0</v>
      </c>
    </row>
    <row r="16" spans="2:30" x14ac:dyDescent="0.35">
      <c r="B16" s="17" t="s">
        <v>64</v>
      </c>
      <c r="C16" s="18">
        <v>2.5889967637540499E-2</v>
      </c>
      <c r="D16" s="18">
        <v>2.6229508196721301E-2</v>
      </c>
      <c r="E16" s="18" t="s">
        <v>126</v>
      </c>
      <c r="F16" s="18"/>
      <c r="G16" s="18">
        <v>0</v>
      </c>
      <c r="H16" s="18">
        <v>4.0540540540540501E-2</v>
      </c>
      <c r="I16" s="18">
        <v>0</v>
      </c>
      <c r="J16" s="18">
        <v>4.08163265306122E-2</v>
      </c>
      <c r="K16" s="18"/>
      <c r="L16" s="18">
        <v>2.2222222222222199E-2</v>
      </c>
      <c r="M16" s="18">
        <v>0</v>
      </c>
      <c r="N16" s="18">
        <v>0</v>
      </c>
      <c r="O16" s="18">
        <v>0.03</v>
      </c>
      <c r="P16" s="18">
        <v>4.8780487804878099E-2</v>
      </c>
      <c r="Q16" s="18"/>
      <c r="R16" s="18">
        <v>2.1978021978022001E-2</v>
      </c>
      <c r="S16" s="18">
        <v>0</v>
      </c>
      <c r="T16" s="18">
        <v>2.6315789473684199E-2</v>
      </c>
      <c r="U16" s="18">
        <v>5.5555555555555601E-2</v>
      </c>
      <c r="V16" s="18"/>
      <c r="W16" s="18">
        <v>2.4630541871921201E-2</v>
      </c>
      <c r="X16" s="18">
        <v>0</v>
      </c>
      <c r="Y16" s="18">
        <v>8.3333333333333301E-2</v>
      </c>
      <c r="Z16" s="18"/>
      <c r="AA16" s="18">
        <v>1.63934426229508E-2</v>
      </c>
      <c r="AB16" s="18">
        <v>2.8985507246376802E-2</v>
      </c>
      <c r="AC16" s="18">
        <v>4.2553191489361701E-2</v>
      </c>
      <c r="AD16" s="18">
        <v>1.85185185185185E-2</v>
      </c>
    </row>
    <row r="17" spans="2:2" x14ac:dyDescent="0.35">
      <c r="B17" s="15" t="s">
        <v>191</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197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32</v>
      </c>
      <c r="D7" s="10">
        <v>30</v>
      </c>
      <c r="E7" s="10">
        <v>1</v>
      </c>
      <c r="F7" s="10"/>
      <c r="G7" s="10">
        <v>3</v>
      </c>
      <c r="H7" s="10">
        <v>13</v>
      </c>
      <c r="I7" s="10">
        <v>14</v>
      </c>
      <c r="J7" s="10">
        <v>2</v>
      </c>
      <c r="K7" s="10"/>
      <c r="L7" s="10">
        <v>4</v>
      </c>
      <c r="M7" s="10">
        <v>1</v>
      </c>
      <c r="N7" s="10">
        <v>7</v>
      </c>
      <c r="O7" s="10">
        <v>14</v>
      </c>
      <c r="P7" s="10">
        <v>6</v>
      </c>
      <c r="Q7" s="10"/>
      <c r="R7" s="10">
        <v>19</v>
      </c>
      <c r="S7" s="10">
        <v>4</v>
      </c>
      <c r="T7" s="10">
        <v>4</v>
      </c>
      <c r="U7" s="10">
        <v>5</v>
      </c>
      <c r="V7" s="10"/>
      <c r="W7" s="10">
        <v>23</v>
      </c>
      <c r="X7" s="10">
        <v>6</v>
      </c>
      <c r="Y7" s="10">
        <v>1</v>
      </c>
      <c r="Z7" s="10"/>
      <c r="AA7" s="10">
        <v>7</v>
      </c>
      <c r="AB7" s="10">
        <v>7</v>
      </c>
      <c r="AC7" s="10">
        <v>7</v>
      </c>
      <c r="AD7" s="10">
        <v>9</v>
      </c>
    </row>
    <row r="8" spans="2:30" x14ac:dyDescent="0.35">
      <c r="B8" s="17" t="s">
        <v>150</v>
      </c>
      <c r="C8" s="16">
        <v>9.375E-2</v>
      </c>
      <c r="D8" s="16">
        <v>0.1</v>
      </c>
      <c r="E8" s="16">
        <v>0</v>
      </c>
      <c r="F8" s="16"/>
      <c r="G8" s="16">
        <v>0</v>
      </c>
      <c r="H8" s="16">
        <v>7.69230769230769E-2</v>
      </c>
      <c r="I8" s="16">
        <v>0.14285714285714299</v>
      </c>
      <c r="J8" s="16">
        <v>0</v>
      </c>
      <c r="K8" s="16"/>
      <c r="L8" s="16">
        <v>0.25</v>
      </c>
      <c r="M8" s="16">
        <v>0</v>
      </c>
      <c r="N8" s="16">
        <v>0</v>
      </c>
      <c r="O8" s="16">
        <v>0.14285714285714299</v>
      </c>
      <c r="P8" s="16">
        <v>0</v>
      </c>
      <c r="Q8" s="16"/>
      <c r="R8" s="16">
        <v>0.105263157894737</v>
      </c>
      <c r="S8" s="16">
        <v>0</v>
      </c>
      <c r="T8" s="16">
        <v>0</v>
      </c>
      <c r="U8" s="16">
        <v>0.2</v>
      </c>
      <c r="V8" s="16"/>
      <c r="W8" s="16">
        <v>8.6956521739130405E-2</v>
      </c>
      <c r="X8" s="16">
        <v>0</v>
      </c>
      <c r="Y8" s="16">
        <v>1</v>
      </c>
      <c r="Z8" s="16"/>
      <c r="AA8" s="16">
        <v>0</v>
      </c>
      <c r="AB8" s="16">
        <v>0</v>
      </c>
      <c r="AC8" s="16">
        <v>0.14285714285714299</v>
      </c>
      <c r="AD8" s="16">
        <v>0.22222222222222199</v>
      </c>
    </row>
    <row r="9" spans="2:30" x14ac:dyDescent="0.35">
      <c r="B9" s="17" t="s">
        <v>192</v>
      </c>
      <c r="C9" s="16">
        <v>6.25E-2</v>
      </c>
      <c r="D9" s="16">
        <v>6.6666666666666693E-2</v>
      </c>
      <c r="E9" s="16">
        <v>0</v>
      </c>
      <c r="F9" s="16"/>
      <c r="G9" s="16">
        <v>0</v>
      </c>
      <c r="H9" s="16">
        <v>0.15384615384615399</v>
      </c>
      <c r="I9" s="16">
        <v>0</v>
      </c>
      <c r="J9" s="16">
        <v>0</v>
      </c>
      <c r="K9" s="16"/>
      <c r="L9" s="16">
        <v>0.25</v>
      </c>
      <c r="M9" s="16">
        <v>0</v>
      </c>
      <c r="N9" s="16">
        <v>0.14285714285714299</v>
      </c>
      <c r="O9" s="16">
        <v>0</v>
      </c>
      <c r="P9" s="16">
        <v>0</v>
      </c>
      <c r="Q9" s="16"/>
      <c r="R9" s="16">
        <v>0.105263157894737</v>
      </c>
      <c r="S9" s="16">
        <v>0</v>
      </c>
      <c r="T9" s="16">
        <v>0</v>
      </c>
      <c r="U9" s="16">
        <v>0</v>
      </c>
      <c r="V9" s="16"/>
      <c r="W9" s="16">
        <v>4.3478260869565202E-2</v>
      </c>
      <c r="X9" s="16">
        <v>0.16666666666666699</v>
      </c>
      <c r="Y9" s="16">
        <v>0</v>
      </c>
      <c r="Z9" s="16"/>
      <c r="AA9" s="16">
        <v>0</v>
      </c>
      <c r="AB9" s="16">
        <v>0</v>
      </c>
      <c r="AC9" s="16">
        <v>0.14285714285714299</v>
      </c>
      <c r="AD9" s="16">
        <v>0.11111111111111099</v>
      </c>
    </row>
    <row r="10" spans="2:30" x14ac:dyDescent="0.35">
      <c r="B10" s="17" t="s">
        <v>193</v>
      </c>
      <c r="C10" s="16">
        <v>0.3125</v>
      </c>
      <c r="D10" s="16">
        <v>0.33333333333333298</v>
      </c>
      <c r="E10" s="16">
        <v>0</v>
      </c>
      <c r="F10" s="16"/>
      <c r="G10" s="16">
        <v>0.33333333333333298</v>
      </c>
      <c r="H10" s="16">
        <v>0.30769230769230799</v>
      </c>
      <c r="I10" s="16">
        <v>0.28571428571428598</v>
      </c>
      <c r="J10" s="16">
        <v>0.5</v>
      </c>
      <c r="K10" s="16"/>
      <c r="L10" s="16">
        <v>0</v>
      </c>
      <c r="M10" s="16">
        <v>0</v>
      </c>
      <c r="N10" s="16">
        <v>0.57142857142857095</v>
      </c>
      <c r="O10" s="16">
        <v>0.28571428571428598</v>
      </c>
      <c r="P10" s="16">
        <v>0.33333333333333298</v>
      </c>
      <c r="Q10" s="16"/>
      <c r="R10" s="16">
        <v>0.21052631578947401</v>
      </c>
      <c r="S10" s="16">
        <v>0.5</v>
      </c>
      <c r="T10" s="16">
        <v>0.5</v>
      </c>
      <c r="U10" s="16">
        <v>0.4</v>
      </c>
      <c r="V10" s="16"/>
      <c r="W10" s="16">
        <v>0.30434782608695699</v>
      </c>
      <c r="X10" s="16">
        <v>0.33333333333333298</v>
      </c>
      <c r="Y10" s="16">
        <v>0</v>
      </c>
      <c r="Z10" s="16"/>
      <c r="AA10" s="16">
        <v>0.42857142857142899</v>
      </c>
      <c r="AB10" s="16">
        <v>0.42857142857142899</v>
      </c>
      <c r="AC10" s="16">
        <v>0.14285714285714299</v>
      </c>
      <c r="AD10" s="16">
        <v>0.22222222222222199</v>
      </c>
    </row>
    <row r="11" spans="2:30" x14ac:dyDescent="0.35">
      <c r="B11" s="17" t="s">
        <v>194</v>
      </c>
      <c r="C11" s="16">
        <v>0.21875</v>
      </c>
      <c r="D11" s="16">
        <v>0.233333333333333</v>
      </c>
      <c r="E11" s="16">
        <v>0</v>
      </c>
      <c r="F11" s="16"/>
      <c r="G11" s="16">
        <v>0</v>
      </c>
      <c r="H11" s="16">
        <v>0.15384615384615399</v>
      </c>
      <c r="I11" s="16">
        <v>0.28571428571428598</v>
      </c>
      <c r="J11" s="16">
        <v>0.5</v>
      </c>
      <c r="K11" s="16"/>
      <c r="L11" s="16">
        <v>0.25</v>
      </c>
      <c r="M11" s="16">
        <v>0</v>
      </c>
      <c r="N11" s="16">
        <v>0.28571428571428598</v>
      </c>
      <c r="O11" s="16">
        <v>0.14285714285714299</v>
      </c>
      <c r="P11" s="16">
        <v>0.33333333333333298</v>
      </c>
      <c r="Q11" s="16"/>
      <c r="R11" s="16">
        <v>0.26315789473684198</v>
      </c>
      <c r="S11" s="16">
        <v>0.25</v>
      </c>
      <c r="T11" s="16">
        <v>0</v>
      </c>
      <c r="U11" s="16">
        <v>0.2</v>
      </c>
      <c r="V11" s="16"/>
      <c r="W11" s="16">
        <v>0.26086956521739102</v>
      </c>
      <c r="X11" s="16">
        <v>0</v>
      </c>
      <c r="Y11" s="16">
        <v>0</v>
      </c>
      <c r="Z11" s="16"/>
      <c r="AA11" s="16">
        <v>0.42857142857142899</v>
      </c>
      <c r="AB11" s="16">
        <v>0.14285714285714299</v>
      </c>
      <c r="AC11" s="16">
        <v>0.28571428571428598</v>
      </c>
      <c r="AD11" s="16">
        <v>0</v>
      </c>
    </row>
    <row r="12" spans="2:30" x14ac:dyDescent="0.35">
      <c r="B12" s="17" t="s">
        <v>195</v>
      </c>
      <c r="C12" s="16">
        <v>0.1875</v>
      </c>
      <c r="D12" s="16">
        <v>0.133333333333333</v>
      </c>
      <c r="E12" s="16">
        <v>1</v>
      </c>
      <c r="F12" s="16"/>
      <c r="G12" s="16">
        <v>0</v>
      </c>
      <c r="H12" s="16">
        <v>0.230769230769231</v>
      </c>
      <c r="I12" s="16">
        <v>0.214285714285714</v>
      </c>
      <c r="J12" s="16">
        <v>0</v>
      </c>
      <c r="K12" s="16"/>
      <c r="L12" s="16">
        <v>0</v>
      </c>
      <c r="M12" s="16">
        <v>0</v>
      </c>
      <c r="N12" s="16">
        <v>0</v>
      </c>
      <c r="O12" s="16">
        <v>0.28571428571428598</v>
      </c>
      <c r="P12" s="16">
        <v>0.33333333333333298</v>
      </c>
      <c r="Q12" s="16"/>
      <c r="R12" s="16">
        <v>0.157894736842105</v>
      </c>
      <c r="S12" s="16">
        <v>0.25</v>
      </c>
      <c r="T12" s="16">
        <v>0.25</v>
      </c>
      <c r="U12" s="16">
        <v>0.2</v>
      </c>
      <c r="V12" s="16"/>
      <c r="W12" s="16">
        <v>0.13043478260869601</v>
      </c>
      <c r="X12" s="16">
        <v>0.5</v>
      </c>
      <c r="Y12" s="16">
        <v>0</v>
      </c>
      <c r="Z12" s="16"/>
      <c r="AA12" s="16">
        <v>0.14285714285714299</v>
      </c>
      <c r="AB12" s="16">
        <v>0.42857142857142899</v>
      </c>
      <c r="AC12" s="16">
        <v>0.28571428571428598</v>
      </c>
      <c r="AD12" s="16">
        <v>0</v>
      </c>
    </row>
    <row r="13" spans="2:30" x14ac:dyDescent="0.35">
      <c r="B13" s="17" t="s">
        <v>117</v>
      </c>
      <c r="C13" s="16">
        <v>9.375E-2</v>
      </c>
      <c r="D13" s="16">
        <v>0.1</v>
      </c>
      <c r="E13" s="16">
        <v>0</v>
      </c>
      <c r="F13" s="16"/>
      <c r="G13" s="16">
        <v>0.66666666666666696</v>
      </c>
      <c r="H13" s="16">
        <v>7.69230769230769E-2</v>
      </c>
      <c r="I13" s="16">
        <v>0</v>
      </c>
      <c r="J13" s="16">
        <v>0</v>
      </c>
      <c r="K13" s="16"/>
      <c r="L13" s="16">
        <v>0.25</v>
      </c>
      <c r="M13" s="16">
        <v>1</v>
      </c>
      <c r="N13" s="16">
        <v>0</v>
      </c>
      <c r="O13" s="16">
        <v>7.1428571428571397E-2</v>
      </c>
      <c r="P13" s="16">
        <v>0</v>
      </c>
      <c r="Q13" s="16"/>
      <c r="R13" s="16">
        <v>0.105263157894737</v>
      </c>
      <c r="S13" s="16">
        <v>0</v>
      </c>
      <c r="T13" s="16">
        <v>0.25</v>
      </c>
      <c r="U13" s="16">
        <v>0</v>
      </c>
      <c r="V13" s="16"/>
      <c r="W13" s="16">
        <v>0.13043478260869601</v>
      </c>
      <c r="X13" s="16">
        <v>0</v>
      </c>
      <c r="Y13" s="16">
        <v>0</v>
      </c>
      <c r="Z13" s="16"/>
      <c r="AA13" s="16">
        <v>0</v>
      </c>
      <c r="AB13" s="16">
        <v>0</v>
      </c>
      <c r="AC13" s="16">
        <v>0</v>
      </c>
      <c r="AD13" s="16">
        <v>0.33333333333333298</v>
      </c>
    </row>
    <row r="14" spans="2:30" x14ac:dyDescent="0.35">
      <c r="B14" s="17" t="s">
        <v>196</v>
      </c>
      <c r="C14" s="16">
        <v>3.125E-2</v>
      </c>
      <c r="D14" s="16">
        <v>3.3333333333333298E-2</v>
      </c>
      <c r="E14" s="16">
        <v>0</v>
      </c>
      <c r="F14" s="16"/>
      <c r="G14" s="16">
        <v>0</v>
      </c>
      <c r="H14" s="16">
        <v>0</v>
      </c>
      <c r="I14" s="16">
        <v>7.1428571428571397E-2</v>
      </c>
      <c r="J14" s="16">
        <v>0</v>
      </c>
      <c r="K14" s="16"/>
      <c r="L14" s="16">
        <v>0</v>
      </c>
      <c r="M14" s="16">
        <v>0</v>
      </c>
      <c r="N14" s="16">
        <v>0</v>
      </c>
      <c r="O14" s="16">
        <v>7.1428571428571397E-2</v>
      </c>
      <c r="P14" s="16">
        <v>0</v>
      </c>
      <c r="Q14" s="16"/>
      <c r="R14" s="16">
        <v>5.2631578947368397E-2</v>
      </c>
      <c r="S14" s="16">
        <v>0</v>
      </c>
      <c r="T14" s="16">
        <v>0</v>
      </c>
      <c r="U14" s="16">
        <v>0</v>
      </c>
      <c r="V14" s="16"/>
      <c r="W14" s="16">
        <v>4.3478260869565202E-2</v>
      </c>
      <c r="X14" s="16">
        <v>0</v>
      </c>
      <c r="Y14" s="16">
        <v>0</v>
      </c>
      <c r="Z14" s="16"/>
      <c r="AA14" s="16">
        <v>0</v>
      </c>
      <c r="AB14" s="16">
        <v>0</v>
      </c>
      <c r="AC14" s="16">
        <v>0</v>
      </c>
      <c r="AD14" s="16">
        <v>0.11111111111111099</v>
      </c>
    </row>
    <row r="15" spans="2:30" x14ac:dyDescent="0.35">
      <c r="B15" s="17" t="s">
        <v>64</v>
      </c>
      <c r="C15" s="18">
        <v>0</v>
      </c>
      <c r="D15" s="18">
        <v>0</v>
      </c>
      <c r="E15" s="18">
        <v>0</v>
      </c>
      <c r="F15" s="18"/>
      <c r="G15" s="18">
        <v>0</v>
      </c>
      <c r="H15" s="18">
        <v>0</v>
      </c>
      <c r="I15" s="18">
        <v>0</v>
      </c>
      <c r="J15" s="18">
        <v>0</v>
      </c>
      <c r="K15" s="18"/>
      <c r="L15" s="18">
        <v>0</v>
      </c>
      <c r="M15" s="18">
        <v>0</v>
      </c>
      <c r="N15" s="18">
        <v>0</v>
      </c>
      <c r="O15" s="18">
        <v>0</v>
      </c>
      <c r="P15" s="18">
        <v>0</v>
      </c>
      <c r="Q15" s="18"/>
      <c r="R15" s="18">
        <v>0</v>
      </c>
      <c r="S15" s="18">
        <v>0</v>
      </c>
      <c r="T15" s="18">
        <v>0</v>
      </c>
      <c r="U15" s="18">
        <v>0</v>
      </c>
      <c r="V15" s="18"/>
      <c r="W15" s="18">
        <v>0</v>
      </c>
      <c r="X15" s="18">
        <v>0</v>
      </c>
      <c r="Y15" s="18">
        <v>0</v>
      </c>
      <c r="Z15" s="18"/>
      <c r="AA15" s="18">
        <v>0</v>
      </c>
      <c r="AB15" s="18">
        <v>0</v>
      </c>
      <c r="AC15" s="18">
        <v>0</v>
      </c>
      <c r="AD15" s="18">
        <v>0</v>
      </c>
    </row>
    <row r="16" spans="2:30" x14ac:dyDescent="0.35">
      <c r="B16" s="15" t="s">
        <v>198</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206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181</v>
      </c>
      <c r="D7" s="10">
        <v>178</v>
      </c>
      <c r="E7" s="10">
        <v>1</v>
      </c>
      <c r="F7" s="10"/>
      <c r="G7" s="10">
        <v>3</v>
      </c>
      <c r="H7" s="10">
        <v>67</v>
      </c>
      <c r="I7" s="10">
        <v>74</v>
      </c>
      <c r="J7" s="10">
        <v>37</v>
      </c>
      <c r="K7" s="10"/>
      <c r="L7" s="10">
        <v>20</v>
      </c>
      <c r="M7" s="10">
        <v>5</v>
      </c>
      <c r="N7" s="10">
        <v>8</v>
      </c>
      <c r="O7" s="10">
        <v>48</v>
      </c>
      <c r="P7" s="10">
        <v>100</v>
      </c>
      <c r="Q7" s="10"/>
      <c r="R7" s="10">
        <v>128</v>
      </c>
      <c r="S7" s="10">
        <v>13</v>
      </c>
      <c r="T7" s="10">
        <v>24</v>
      </c>
      <c r="U7" s="10">
        <v>5</v>
      </c>
      <c r="V7" s="10"/>
      <c r="W7" s="10">
        <v>111</v>
      </c>
      <c r="X7" s="10">
        <v>37</v>
      </c>
      <c r="Y7" s="10">
        <v>6</v>
      </c>
      <c r="Z7" s="10"/>
      <c r="AA7" s="10">
        <v>61</v>
      </c>
      <c r="AB7" s="10">
        <v>50</v>
      </c>
      <c r="AC7" s="10">
        <v>28</v>
      </c>
      <c r="AD7" s="10">
        <v>33</v>
      </c>
    </row>
    <row r="8" spans="2:30" x14ac:dyDescent="0.35">
      <c r="B8" s="17" t="s">
        <v>199</v>
      </c>
      <c r="C8" s="16">
        <v>0.18232044198895</v>
      </c>
      <c r="D8" s="16">
        <v>0.185393258426966</v>
      </c>
      <c r="E8" s="16">
        <v>0</v>
      </c>
      <c r="F8" s="16"/>
      <c r="G8" s="16">
        <v>0</v>
      </c>
      <c r="H8" s="16">
        <v>0.17910447761194001</v>
      </c>
      <c r="I8" s="16">
        <v>0.162162162162162</v>
      </c>
      <c r="J8" s="16">
        <v>0.24324324324324301</v>
      </c>
      <c r="K8" s="16"/>
      <c r="L8" s="16">
        <v>0.2</v>
      </c>
      <c r="M8" s="16">
        <v>0</v>
      </c>
      <c r="N8" s="16">
        <v>0.125</v>
      </c>
      <c r="O8" s="16">
        <v>4.1666666666666699E-2</v>
      </c>
      <c r="P8" s="16">
        <v>0.26</v>
      </c>
      <c r="Q8" s="16"/>
      <c r="R8" s="16">
        <v>0.1875</v>
      </c>
      <c r="S8" s="16">
        <v>0.15384615384615399</v>
      </c>
      <c r="T8" s="16">
        <v>0.125</v>
      </c>
      <c r="U8" s="16">
        <v>0</v>
      </c>
      <c r="V8" s="16"/>
      <c r="W8" s="16">
        <v>0.171171171171171</v>
      </c>
      <c r="X8" s="16">
        <v>0.162162162162162</v>
      </c>
      <c r="Y8" s="16">
        <v>0.16666666666666699</v>
      </c>
      <c r="Z8" s="16"/>
      <c r="AA8" s="16">
        <v>0.18032786885245899</v>
      </c>
      <c r="AB8" s="16">
        <v>0.22</v>
      </c>
      <c r="AC8" s="16">
        <v>0.17857142857142899</v>
      </c>
      <c r="AD8" s="16">
        <v>0.12121212121212099</v>
      </c>
    </row>
    <row r="9" spans="2:30" x14ac:dyDescent="0.35">
      <c r="B9" s="17" t="s">
        <v>200</v>
      </c>
      <c r="C9" s="16">
        <v>0.25966850828729299</v>
      </c>
      <c r="D9" s="16">
        <v>0.25280898876404501</v>
      </c>
      <c r="E9" s="16">
        <v>1</v>
      </c>
      <c r="F9" s="16"/>
      <c r="G9" s="16">
        <v>0</v>
      </c>
      <c r="H9" s="16">
        <v>0.17910447761194001</v>
      </c>
      <c r="I9" s="16">
        <v>0.28378378378378399</v>
      </c>
      <c r="J9" s="16">
        <v>0.37837837837837801</v>
      </c>
      <c r="K9" s="16"/>
      <c r="L9" s="16">
        <v>0.2</v>
      </c>
      <c r="M9" s="16">
        <v>0</v>
      </c>
      <c r="N9" s="16">
        <v>0.25</v>
      </c>
      <c r="O9" s="16">
        <v>0.25</v>
      </c>
      <c r="P9" s="16">
        <v>0.28999999999999998</v>
      </c>
      <c r="Q9" s="16"/>
      <c r="R9" s="16">
        <v>0.2734375</v>
      </c>
      <c r="S9" s="16">
        <v>0.230769230769231</v>
      </c>
      <c r="T9" s="16">
        <v>0.25</v>
      </c>
      <c r="U9" s="16">
        <v>0</v>
      </c>
      <c r="V9" s="16"/>
      <c r="W9" s="16">
        <v>0.31531531531531498</v>
      </c>
      <c r="X9" s="16">
        <v>0.135135135135135</v>
      </c>
      <c r="Y9" s="16">
        <v>0.16666666666666699</v>
      </c>
      <c r="Z9" s="16"/>
      <c r="AA9" s="16">
        <v>0.24590163934426201</v>
      </c>
      <c r="AB9" s="16">
        <v>0.3</v>
      </c>
      <c r="AC9" s="16">
        <v>0.32142857142857101</v>
      </c>
      <c r="AD9" s="16">
        <v>0.15151515151515199</v>
      </c>
    </row>
    <row r="10" spans="2:30" x14ac:dyDescent="0.35">
      <c r="B10" s="17" t="s">
        <v>201</v>
      </c>
      <c r="C10" s="16">
        <v>0.22099447513812201</v>
      </c>
      <c r="D10" s="16">
        <v>0.224719101123595</v>
      </c>
      <c r="E10" s="16">
        <v>0</v>
      </c>
      <c r="F10" s="16"/>
      <c r="G10" s="16">
        <v>0.33333333333333298</v>
      </c>
      <c r="H10" s="16">
        <v>0.22388059701492499</v>
      </c>
      <c r="I10" s="16">
        <v>0.22972972972972999</v>
      </c>
      <c r="J10" s="16">
        <v>0.18918918918918901</v>
      </c>
      <c r="K10" s="16"/>
      <c r="L10" s="16">
        <v>0.25</v>
      </c>
      <c r="M10" s="16">
        <v>0.4</v>
      </c>
      <c r="N10" s="16">
        <v>0.5</v>
      </c>
      <c r="O10" s="16">
        <v>0.29166666666666702</v>
      </c>
      <c r="P10" s="16">
        <v>0.15</v>
      </c>
      <c r="Q10" s="16"/>
      <c r="R10" s="16">
        <v>0.234375</v>
      </c>
      <c r="S10" s="16">
        <v>0.230769230769231</v>
      </c>
      <c r="T10" s="16">
        <v>0.20833333333333301</v>
      </c>
      <c r="U10" s="16">
        <v>0.2</v>
      </c>
      <c r="V10" s="16"/>
      <c r="W10" s="16">
        <v>0.171171171171171</v>
      </c>
      <c r="X10" s="16">
        <v>0.35135135135135098</v>
      </c>
      <c r="Y10" s="16">
        <v>0.16666666666666699</v>
      </c>
      <c r="Z10" s="16"/>
      <c r="AA10" s="16">
        <v>0.19672131147541</v>
      </c>
      <c r="AB10" s="16">
        <v>0.28000000000000003</v>
      </c>
      <c r="AC10" s="16">
        <v>0.214285714285714</v>
      </c>
      <c r="AD10" s="16">
        <v>0.24242424242424199</v>
      </c>
    </row>
    <row r="11" spans="2:30" x14ac:dyDescent="0.35">
      <c r="B11" s="17" t="s">
        <v>202</v>
      </c>
      <c r="C11" s="16">
        <v>0.116022099447514</v>
      </c>
      <c r="D11" s="16">
        <v>0.117977528089888</v>
      </c>
      <c r="E11" s="16">
        <v>0</v>
      </c>
      <c r="F11" s="16"/>
      <c r="G11" s="16">
        <v>0.33333333333333298</v>
      </c>
      <c r="H11" s="16">
        <v>8.9552238805970102E-2</v>
      </c>
      <c r="I11" s="16">
        <v>0.135135135135135</v>
      </c>
      <c r="J11" s="16">
        <v>0.108108108108108</v>
      </c>
      <c r="K11" s="16"/>
      <c r="L11" s="16">
        <v>0.1</v>
      </c>
      <c r="M11" s="16">
        <v>0.2</v>
      </c>
      <c r="N11" s="16">
        <v>0.125</v>
      </c>
      <c r="O11" s="16">
        <v>0.14583333333333301</v>
      </c>
      <c r="P11" s="16">
        <v>0.1</v>
      </c>
      <c r="Q11" s="16"/>
      <c r="R11" s="16">
        <v>0.125</v>
      </c>
      <c r="S11" s="16">
        <v>0.15384615384615399</v>
      </c>
      <c r="T11" s="16">
        <v>4.1666666666666699E-2</v>
      </c>
      <c r="U11" s="16">
        <v>0.2</v>
      </c>
      <c r="V11" s="16"/>
      <c r="W11" s="16">
        <v>0.126126126126126</v>
      </c>
      <c r="X11" s="16">
        <v>0.135135135135135</v>
      </c>
      <c r="Y11" s="16">
        <v>0</v>
      </c>
      <c r="Z11" s="16"/>
      <c r="AA11" s="16">
        <v>0.13114754098360701</v>
      </c>
      <c r="AB11" s="16">
        <v>0.06</v>
      </c>
      <c r="AC11" s="16">
        <v>0.107142857142857</v>
      </c>
      <c r="AD11" s="16">
        <v>0.12121212121212099</v>
      </c>
    </row>
    <row r="12" spans="2:30" x14ac:dyDescent="0.35">
      <c r="B12" s="17" t="s">
        <v>203</v>
      </c>
      <c r="C12" s="16">
        <v>4.4198895027624301E-2</v>
      </c>
      <c r="D12" s="16">
        <v>4.49438202247191E-2</v>
      </c>
      <c r="E12" s="16">
        <v>0</v>
      </c>
      <c r="F12" s="16"/>
      <c r="G12" s="16">
        <v>0</v>
      </c>
      <c r="H12" s="16">
        <v>5.9701492537313397E-2</v>
      </c>
      <c r="I12" s="16">
        <v>5.4054054054054099E-2</v>
      </c>
      <c r="J12" s="16">
        <v>0</v>
      </c>
      <c r="K12" s="16"/>
      <c r="L12" s="16">
        <v>0.05</v>
      </c>
      <c r="M12" s="16">
        <v>0</v>
      </c>
      <c r="N12" s="16">
        <v>0</v>
      </c>
      <c r="O12" s="16">
        <v>2.0833333333333301E-2</v>
      </c>
      <c r="P12" s="16">
        <v>0.06</v>
      </c>
      <c r="Q12" s="16"/>
      <c r="R12" s="16">
        <v>3.125E-2</v>
      </c>
      <c r="S12" s="16">
        <v>0.15384615384615399</v>
      </c>
      <c r="T12" s="16">
        <v>8.3333333333333301E-2</v>
      </c>
      <c r="U12" s="16">
        <v>0</v>
      </c>
      <c r="V12" s="16"/>
      <c r="W12" s="16">
        <v>6.3063063063063099E-2</v>
      </c>
      <c r="X12" s="16">
        <v>2.7027027027027001E-2</v>
      </c>
      <c r="Y12" s="16">
        <v>0</v>
      </c>
      <c r="Z12" s="16"/>
      <c r="AA12" s="16">
        <v>6.5573770491803296E-2</v>
      </c>
      <c r="AB12" s="16">
        <v>0</v>
      </c>
      <c r="AC12" s="16">
        <v>7.1428571428571397E-2</v>
      </c>
      <c r="AD12" s="16">
        <v>6.0606060606060601E-2</v>
      </c>
    </row>
    <row r="13" spans="2:30" x14ac:dyDescent="0.35">
      <c r="B13" s="17" t="s">
        <v>204</v>
      </c>
      <c r="C13" s="16">
        <v>7.7348066298342497E-2</v>
      </c>
      <c r="D13" s="16">
        <v>7.8651685393258397E-2</v>
      </c>
      <c r="E13" s="16">
        <v>0</v>
      </c>
      <c r="F13" s="16"/>
      <c r="G13" s="16">
        <v>0</v>
      </c>
      <c r="H13" s="16">
        <v>0.134328358208955</v>
      </c>
      <c r="I13" s="16">
        <v>4.0540540540540501E-2</v>
      </c>
      <c r="J13" s="16">
        <v>5.4054054054054099E-2</v>
      </c>
      <c r="K13" s="16"/>
      <c r="L13" s="16">
        <v>0</v>
      </c>
      <c r="M13" s="16">
        <v>0.2</v>
      </c>
      <c r="N13" s="16">
        <v>0</v>
      </c>
      <c r="O13" s="16">
        <v>0.125</v>
      </c>
      <c r="P13" s="16">
        <v>7.0000000000000007E-2</v>
      </c>
      <c r="Q13" s="16"/>
      <c r="R13" s="16">
        <v>7.03125E-2</v>
      </c>
      <c r="S13" s="16">
        <v>0</v>
      </c>
      <c r="T13" s="16">
        <v>0.16666666666666699</v>
      </c>
      <c r="U13" s="16">
        <v>0.2</v>
      </c>
      <c r="V13" s="16"/>
      <c r="W13" s="16">
        <v>6.3063063063063099E-2</v>
      </c>
      <c r="X13" s="16">
        <v>0.108108108108108</v>
      </c>
      <c r="Y13" s="16">
        <v>0.33333333333333298</v>
      </c>
      <c r="Z13" s="16"/>
      <c r="AA13" s="16">
        <v>0.13114754098360701</v>
      </c>
      <c r="AB13" s="16">
        <v>0.02</v>
      </c>
      <c r="AC13" s="16">
        <v>3.5714285714285698E-2</v>
      </c>
      <c r="AD13" s="16">
        <v>0.12121212121212099</v>
      </c>
    </row>
    <row r="14" spans="2:30" x14ac:dyDescent="0.35">
      <c r="B14" s="17" t="s">
        <v>64</v>
      </c>
      <c r="C14" s="16">
        <v>9.9447513812154706E-2</v>
      </c>
      <c r="D14" s="16">
        <v>9.5505617977528101E-2</v>
      </c>
      <c r="E14" s="16">
        <v>0</v>
      </c>
      <c r="F14" s="16"/>
      <c r="G14" s="16">
        <v>0.33333333333333298</v>
      </c>
      <c r="H14" s="16">
        <v>0.134328358208955</v>
      </c>
      <c r="I14" s="16">
        <v>9.45945945945946E-2</v>
      </c>
      <c r="J14" s="16">
        <v>2.7027027027027001E-2</v>
      </c>
      <c r="K14" s="16"/>
      <c r="L14" s="16">
        <v>0.2</v>
      </c>
      <c r="M14" s="16">
        <v>0.2</v>
      </c>
      <c r="N14" s="16">
        <v>0</v>
      </c>
      <c r="O14" s="16">
        <v>0.125</v>
      </c>
      <c r="P14" s="16">
        <v>7.0000000000000007E-2</v>
      </c>
      <c r="Q14" s="16"/>
      <c r="R14" s="16">
        <v>7.8125E-2</v>
      </c>
      <c r="S14" s="16">
        <v>7.69230769230769E-2</v>
      </c>
      <c r="T14" s="16">
        <v>0.125</v>
      </c>
      <c r="U14" s="16">
        <v>0.4</v>
      </c>
      <c r="V14" s="16"/>
      <c r="W14" s="16">
        <v>9.00900900900901E-2</v>
      </c>
      <c r="X14" s="16">
        <v>8.1081081081081099E-2</v>
      </c>
      <c r="Y14" s="16">
        <v>0.16666666666666699</v>
      </c>
      <c r="Z14" s="16"/>
      <c r="AA14" s="16">
        <v>4.91803278688525E-2</v>
      </c>
      <c r="AB14" s="16">
        <v>0.12</v>
      </c>
      <c r="AC14" s="16">
        <v>7.1428571428571397E-2</v>
      </c>
      <c r="AD14" s="16">
        <v>0.18181818181818199</v>
      </c>
    </row>
    <row r="15" spans="2:30" x14ac:dyDescent="0.35">
      <c r="B15" s="17" t="s">
        <v>205</v>
      </c>
      <c r="C15" s="18">
        <v>0</v>
      </c>
      <c r="D15" s="18">
        <v>0</v>
      </c>
      <c r="E15" s="18">
        <v>0</v>
      </c>
      <c r="F15" s="18"/>
      <c r="G15" s="18">
        <v>0</v>
      </c>
      <c r="H15" s="18">
        <v>0</v>
      </c>
      <c r="I15" s="18">
        <v>0</v>
      </c>
      <c r="J15" s="18">
        <v>0</v>
      </c>
      <c r="K15" s="18"/>
      <c r="L15" s="18">
        <v>0</v>
      </c>
      <c r="M15" s="18">
        <v>0</v>
      </c>
      <c r="N15" s="18">
        <v>0</v>
      </c>
      <c r="O15" s="18">
        <v>0</v>
      </c>
      <c r="P15" s="18">
        <v>0</v>
      </c>
      <c r="Q15" s="18"/>
      <c r="R15" s="18">
        <v>0</v>
      </c>
      <c r="S15" s="18">
        <v>0</v>
      </c>
      <c r="T15" s="18">
        <v>0</v>
      </c>
      <c r="U15" s="18">
        <v>0</v>
      </c>
      <c r="V15" s="18"/>
      <c r="W15" s="18">
        <v>0</v>
      </c>
      <c r="X15" s="18">
        <v>0</v>
      </c>
      <c r="Y15" s="18">
        <v>0</v>
      </c>
      <c r="Z15" s="18"/>
      <c r="AA15" s="18">
        <v>0</v>
      </c>
      <c r="AB15" s="18">
        <v>0</v>
      </c>
      <c r="AC15" s="18">
        <v>0</v>
      </c>
      <c r="AD15" s="18">
        <v>0</v>
      </c>
    </row>
    <row r="16" spans="2:30" x14ac:dyDescent="0.35">
      <c r="B16" s="15" t="s">
        <v>207</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D20"/>
  <sheetViews>
    <sheetView showGridLines="0" workbookViewId="0">
      <pane xSplit="2" topLeftCell="C1" activePane="topRight" state="frozen"/>
      <selection pane="topRight" activeCell="B20" sqref="B20"/>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211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317</v>
      </c>
      <c r="D7" s="10">
        <v>305</v>
      </c>
      <c r="E7" s="10">
        <v>3</v>
      </c>
      <c r="F7" s="10"/>
      <c r="G7" s="10">
        <v>27</v>
      </c>
      <c r="H7" s="10">
        <v>156</v>
      </c>
      <c r="I7" s="10">
        <v>101</v>
      </c>
      <c r="J7" s="10">
        <v>33</v>
      </c>
      <c r="K7" s="10"/>
      <c r="L7" s="10">
        <v>62</v>
      </c>
      <c r="M7" s="10">
        <v>80</v>
      </c>
      <c r="N7" s="10">
        <v>52</v>
      </c>
      <c r="O7" s="10">
        <v>105</v>
      </c>
      <c r="P7" s="10">
        <v>18</v>
      </c>
      <c r="Q7" s="10"/>
      <c r="R7" s="10">
        <v>137</v>
      </c>
      <c r="S7" s="10">
        <v>23</v>
      </c>
      <c r="T7" s="10">
        <v>112</v>
      </c>
      <c r="U7" s="10">
        <v>37</v>
      </c>
      <c r="V7" s="10"/>
      <c r="W7" s="10">
        <v>206</v>
      </c>
      <c r="X7" s="10">
        <v>61</v>
      </c>
      <c r="Y7" s="10">
        <v>17</v>
      </c>
      <c r="Z7" s="10"/>
      <c r="AA7" s="10">
        <v>144</v>
      </c>
      <c r="AB7" s="10">
        <v>64</v>
      </c>
      <c r="AC7" s="10">
        <v>42</v>
      </c>
      <c r="AD7" s="10">
        <v>47</v>
      </c>
    </row>
    <row r="8" spans="2:30" x14ac:dyDescent="0.35">
      <c r="B8" s="17" t="s">
        <v>208</v>
      </c>
      <c r="C8" s="16">
        <v>0.41955835962145099</v>
      </c>
      <c r="D8" s="16">
        <v>0.41967213114754098</v>
      </c>
      <c r="E8" s="16">
        <v>0.66666666666666696</v>
      </c>
      <c r="F8" s="16"/>
      <c r="G8" s="16">
        <v>0.22222222222222199</v>
      </c>
      <c r="H8" s="16">
        <v>0.34615384615384598</v>
      </c>
      <c r="I8" s="16">
        <v>0.56435643564356397</v>
      </c>
      <c r="J8" s="16">
        <v>0.48484848484848497</v>
      </c>
      <c r="K8" s="16"/>
      <c r="L8" s="16">
        <v>0.41935483870967699</v>
      </c>
      <c r="M8" s="16">
        <v>0.4</v>
      </c>
      <c r="N8" s="16">
        <v>0.36538461538461497</v>
      </c>
      <c r="O8" s="16">
        <v>0.476190476190476</v>
      </c>
      <c r="P8" s="16">
        <v>0.33333333333333298</v>
      </c>
      <c r="Q8" s="16"/>
      <c r="R8" s="16">
        <v>0.44525547445255498</v>
      </c>
      <c r="S8" s="16">
        <v>0.26086956521739102</v>
      </c>
      <c r="T8" s="16">
        <v>0.41964285714285698</v>
      </c>
      <c r="U8" s="16">
        <v>0.45945945945945899</v>
      </c>
      <c r="V8" s="16"/>
      <c r="W8" s="16">
        <v>0.41747572815534001</v>
      </c>
      <c r="X8" s="16">
        <v>0.44262295081967201</v>
      </c>
      <c r="Y8" s="16">
        <v>0.70588235294117696</v>
      </c>
      <c r="Z8" s="16"/>
      <c r="AA8" s="16">
        <v>0.40972222222222199</v>
      </c>
      <c r="AB8" s="16">
        <v>0.453125</v>
      </c>
      <c r="AC8" s="16">
        <v>0.35714285714285698</v>
      </c>
      <c r="AD8" s="16">
        <v>0.51063829787234005</v>
      </c>
    </row>
    <row r="9" spans="2:30" x14ac:dyDescent="0.35">
      <c r="B9" s="17" t="s">
        <v>209</v>
      </c>
      <c r="C9" s="16">
        <v>0.21766561514195601</v>
      </c>
      <c r="D9" s="16">
        <v>0.22295081967213101</v>
      </c>
      <c r="E9" s="16">
        <v>0</v>
      </c>
      <c r="F9" s="16"/>
      <c r="G9" s="16">
        <v>0.33333333333333298</v>
      </c>
      <c r="H9" s="16">
        <v>0.22435897435897401</v>
      </c>
      <c r="I9" s="16">
        <v>0.16831683168316799</v>
      </c>
      <c r="J9" s="16">
        <v>0.24242424242424199</v>
      </c>
      <c r="K9" s="16"/>
      <c r="L9" s="16">
        <v>0.27419354838709697</v>
      </c>
      <c r="M9" s="16">
        <v>0.21249999999999999</v>
      </c>
      <c r="N9" s="16">
        <v>0.269230769230769</v>
      </c>
      <c r="O9" s="16">
        <v>0.180952380952381</v>
      </c>
      <c r="P9" s="16">
        <v>0.11111111111111099</v>
      </c>
      <c r="Q9" s="16"/>
      <c r="R9" s="16">
        <v>0.18248175182481799</v>
      </c>
      <c r="S9" s="16">
        <v>0.34782608695652201</v>
      </c>
      <c r="T9" s="16">
        <v>0.23214285714285701</v>
      </c>
      <c r="U9" s="16">
        <v>0.18918918918918901</v>
      </c>
      <c r="V9" s="16"/>
      <c r="W9" s="16">
        <v>0.18932038834951501</v>
      </c>
      <c r="X9" s="16">
        <v>0.36065573770491799</v>
      </c>
      <c r="Y9" s="16">
        <v>0.17647058823529399</v>
      </c>
      <c r="Z9" s="16"/>
      <c r="AA9" s="16">
        <v>0.22916666666666699</v>
      </c>
      <c r="AB9" s="16">
        <v>0.203125</v>
      </c>
      <c r="AC9" s="16">
        <v>0.16666666666666699</v>
      </c>
      <c r="AD9" s="16">
        <v>0.25531914893617003</v>
      </c>
    </row>
    <row r="10" spans="2:30" x14ac:dyDescent="0.35">
      <c r="B10" s="17" t="s">
        <v>200</v>
      </c>
      <c r="C10" s="16">
        <v>0.110410094637224</v>
      </c>
      <c r="D10" s="16">
        <v>0.114754098360656</v>
      </c>
      <c r="E10" s="16">
        <v>0</v>
      </c>
      <c r="F10" s="16"/>
      <c r="G10" s="16">
        <v>0.11111111111111099</v>
      </c>
      <c r="H10" s="16">
        <v>0.147435897435897</v>
      </c>
      <c r="I10" s="16">
        <v>6.9306930693069299E-2</v>
      </c>
      <c r="J10" s="16">
        <v>6.0606060606060601E-2</v>
      </c>
      <c r="K10" s="16"/>
      <c r="L10" s="16">
        <v>6.4516129032258104E-2</v>
      </c>
      <c r="M10" s="16">
        <v>0.1</v>
      </c>
      <c r="N10" s="16">
        <v>0.17307692307692299</v>
      </c>
      <c r="O10" s="16">
        <v>0.104761904761905</v>
      </c>
      <c r="P10" s="16">
        <v>0.16666666666666699</v>
      </c>
      <c r="Q10" s="16"/>
      <c r="R10" s="16">
        <v>0.13138686131386901</v>
      </c>
      <c r="S10" s="16">
        <v>8.6956521739130405E-2</v>
      </c>
      <c r="T10" s="16">
        <v>0.107142857142857</v>
      </c>
      <c r="U10" s="16">
        <v>8.1081081081081099E-2</v>
      </c>
      <c r="V10" s="16"/>
      <c r="W10" s="16">
        <v>0.13106796116504901</v>
      </c>
      <c r="X10" s="16">
        <v>1.63934426229508E-2</v>
      </c>
      <c r="Y10" s="16">
        <v>0.11764705882352899</v>
      </c>
      <c r="Z10" s="16"/>
      <c r="AA10" s="16">
        <v>0.125</v>
      </c>
      <c r="AB10" s="16">
        <v>7.8125E-2</v>
      </c>
      <c r="AC10" s="16">
        <v>0.119047619047619</v>
      </c>
      <c r="AD10" s="16">
        <v>6.3829787234042507E-2</v>
      </c>
    </row>
    <row r="11" spans="2:30" x14ac:dyDescent="0.35">
      <c r="B11" s="17" t="s">
        <v>201</v>
      </c>
      <c r="C11" s="16">
        <v>4.7318611987381701E-2</v>
      </c>
      <c r="D11" s="16">
        <v>3.9344262295081998E-2</v>
      </c>
      <c r="E11" s="16">
        <v>0</v>
      </c>
      <c r="F11" s="16"/>
      <c r="G11" s="16">
        <v>3.7037037037037E-2</v>
      </c>
      <c r="H11" s="16">
        <v>5.1282051282051301E-2</v>
      </c>
      <c r="I11" s="16">
        <v>3.9603960396039598E-2</v>
      </c>
      <c r="J11" s="16">
        <v>6.0606060606060601E-2</v>
      </c>
      <c r="K11" s="16"/>
      <c r="L11" s="16">
        <v>8.0645161290322606E-2</v>
      </c>
      <c r="M11" s="16">
        <v>3.7499999999999999E-2</v>
      </c>
      <c r="N11" s="16">
        <v>3.8461538461538498E-2</v>
      </c>
      <c r="O11" s="16">
        <v>4.7619047619047603E-2</v>
      </c>
      <c r="P11" s="16">
        <v>0</v>
      </c>
      <c r="Q11" s="16"/>
      <c r="R11" s="16">
        <v>2.18978102189781E-2</v>
      </c>
      <c r="S11" s="16">
        <v>8.6956521739130405E-2</v>
      </c>
      <c r="T11" s="16">
        <v>4.4642857142857102E-2</v>
      </c>
      <c r="U11" s="16">
        <v>8.1081081081081099E-2</v>
      </c>
      <c r="V11" s="16"/>
      <c r="W11" s="16">
        <v>6.3106796116504896E-2</v>
      </c>
      <c r="X11" s="16">
        <v>1.63934426229508E-2</v>
      </c>
      <c r="Y11" s="16">
        <v>0</v>
      </c>
      <c r="Z11" s="16"/>
      <c r="AA11" s="16">
        <v>4.8611111111111098E-2</v>
      </c>
      <c r="AB11" s="16">
        <v>7.8125E-2</v>
      </c>
      <c r="AC11" s="16">
        <v>2.3809523809523801E-2</v>
      </c>
      <c r="AD11" s="16">
        <v>4.2553191489361701E-2</v>
      </c>
    </row>
    <row r="12" spans="2:30" x14ac:dyDescent="0.35">
      <c r="B12" s="17" t="s">
        <v>202</v>
      </c>
      <c r="C12" s="16">
        <v>4.41640378548896E-2</v>
      </c>
      <c r="D12" s="16">
        <v>3.9344262295081998E-2</v>
      </c>
      <c r="E12" s="16">
        <v>0.33333333333333298</v>
      </c>
      <c r="F12" s="16"/>
      <c r="G12" s="16">
        <v>3.7037037037037E-2</v>
      </c>
      <c r="H12" s="16">
        <v>5.7692307692307702E-2</v>
      </c>
      <c r="I12" s="16">
        <v>3.9603960396039598E-2</v>
      </c>
      <c r="J12" s="16">
        <v>0</v>
      </c>
      <c r="K12" s="16"/>
      <c r="L12" s="16">
        <v>3.2258064516128997E-2</v>
      </c>
      <c r="M12" s="16">
        <v>7.4999999999999997E-2</v>
      </c>
      <c r="N12" s="16">
        <v>1.9230769230769201E-2</v>
      </c>
      <c r="O12" s="16">
        <v>2.8571428571428598E-2</v>
      </c>
      <c r="P12" s="16">
        <v>0.11111111111111099</v>
      </c>
      <c r="Q12" s="16"/>
      <c r="R12" s="16">
        <v>4.3795620437956199E-2</v>
      </c>
      <c r="S12" s="16">
        <v>0</v>
      </c>
      <c r="T12" s="16">
        <v>5.3571428571428603E-2</v>
      </c>
      <c r="U12" s="16">
        <v>5.4054054054054099E-2</v>
      </c>
      <c r="V12" s="16"/>
      <c r="W12" s="16">
        <v>5.8252427184466E-2</v>
      </c>
      <c r="X12" s="16">
        <v>1.63934426229508E-2</v>
      </c>
      <c r="Y12" s="16">
        <v>0</v>
      </c>
      <c r="Z12" s="16"/>
      <c r="AA12" s="16">
        <v>2.7777777777777801E-2</v>
      </c>
      <c r="AB12" s="16">
        <v>4.6875E-2</v>
      </c>
      <c r="AC12" s="16">
        <v>9.5238095238095205E-2</v>
      </c>
      <c r="AD12" s="16">
        <v>2.1276595744680899E-2</v>
      </c>
    </row>
    <row r="13" spans="2:30" x14ac:dyDescent="0.35">
      <c r="B13" s="17" t="s">
        <v>210</v>
      </c>
      <c r="C13" s="16">
        <v>8.83280757097792E-2</v>
      </c>
      <c r="D13" s="16">
        <v>9.18032786885246E-2</v>
      </c>
      <c r="E13" s="16">
        <v>0</v>
      </c>
      <c r="F13" s="16"/>
      <c r="G13" s="16">
        <v>0.22222222222222199</v>
      </c>
      <c r="H13" s="16">
        <v>9.6153846153846201E-2</v>
      </c>
      <c r="I13" s="16">
        <v>3.9603960396039598E-2</v>
      </c>
      <c r="J13" s="16">
        <v>9.0909090909090898E-2</v>
      </c>
      <c r="K13" s="16"/>
      <c r="L13" s="16">
        <v>8.0645161290322606E-2</v>
      </c>
      <c r="M13" s="16">
        <v>0.1</v>
      </c>
      <c r="N13" s="16">
        <v>9.6153846153846201E-2</v>
      </c>
      <c r="O13" s="16">
        <v>7.6190476190476197E-2</v>
      </c>
      <c r="P13" s="16">
        <v>0.11111111111111099</v>
      </c>
      <c r="Q13" s="16"/>
      <c r="R13" s="16">
        <v>8.7591240875912399E-2</v>
      </c>
      <c r="S13" s="16">
        <v>4.3478260869565202E-2</v>
      </c>
      <c r="T13" s="16">
        <v>8.9285714285714302E-2</v>
      </c>
      <c r="U13" s="16">
        <v>0.108108108108108</v>
      </c>
      <c r="V13" s="16"/>
      <c r="W13" s="16">
        <v>8.2524271844660199E-2</v>
      </c>
      <c r="X13" s="16">
        <v>8.1967213114754106E-2</v>
      </c>
      <c r="Y13" s="16">
        <v>0</v>
      </c>
      <c r="Z13" s="16"/>
      <c r="AA13" s="16">
        <v>0.104166666666667</v>
      </c>
      <c r="AB13" s="16">
        <v>3.125E-2</v>
      </c>
      <c r="AC13" s="16">
        <v>0.119047619047619</v>
      </c>
      <c r="AD13" s="16">
        <v>8.5106382978723402E-2</v>
      </c>
    </row>
    <row r="14" spans="2:30" x14ac:dyDescent="0.35">
      <c r="B14" s="17" t="s">
        <v>64</v>
      </c>
      <c r="C14" s="16">
        <v>7.2555205047318605E-2</v>
      </c>
      <c r="D14" s="16">
        <v>7.2131147540983598E-2</v>
      </c>
      <c r="E14" s="16">
        <v>0</v>
      </c>
      <c r="F14" s="16"/>
      <c r="G14" s="16">
        <v>3.7037037037037E-2</v>
      </c>
      <c r="H14" s="16">
        <v>7.69230769230769E-2</v>
      </c>
      <c r="I14" s="16">
        <v>7.9207920792079195E-2</v>
      </c>
      <c r="J14" s="16">
        <v>6.0606060606060601E-2</v>
      </c>
      <c r="K14" s="16"/>
      <c r="L14" s="16">
        <v>4.8387096774193498E-2</v>
      </c>
      <c r="M14" s="16">
        <v>7.4999999999999997E-2</v>
      </c>
      <c r="N14" s="16">
        <v>3.8461538461538498E-2</v>
      </c>
      <c r="O14" s="16">
        <v>8.5714285714285701E-2</v>
      </c>
      <c r="P14" s="16">
        <v>0.16666666666666699</v>
      </c>
      <c r="Q14" s="16"/>
      <c r="R14" s="16">
        <v>8.7591240875912399E-2</v>
      </c>
      <c r="S14" s="16">
        <v>0.173913043478261</v>
      </c>
      <c r="T14" s="16">
        <v>5.3571428571428603E-2</v>
      </c>
      <c r="U14" s="16">
        <v>2.7027027027027001E-2</v>
      </c>
      <c r="V14" s="16"/>
      <c r="W14" s="16">
        <v>5.8252427184466E-2</v>
      </c>
      <c r="X14" s="16">
        <v>6.5573770491803296E-2</v>
      </c>
      <c r="Y14" s="16">
        <v>0</v>
      </c>
      <c r="Z14" s="16"/>
      <c r="AA14" s="16">
        <v>5.5555555555555601E-2</v>
      </c>
      <c r="AB14" s="16">
        <v>0.109375</v>
      </c>
      <c r="AC14" s="16">
        <v>0.119047619047619</v>
      </c>
      <c r="AD14" s="16">
        <v>2.1276595744680899E-2</v>
      </c>
    </row>
    <row r="15" spans="2:30" x14ac:dyDescent="0.35">
      <c r="B15" s="17" t="s">
        <v>205</v>
      </c>
      <c r="C15" s="18">
        <v>0</v>
      </c>
      <c r="D15" s="18">
        <v>0</v>
      </c>
      <c r="E15" s="18">
        <v>0</v>
      </c>
      <c r="F15" s="18"/>
      <c r="G15" s="18">
        <v>0</v>
      </c>
      <c r="H15" s="18">
        <v>0</v>
      </c>
      <c r="I15" s="18">
        <v>0</v>
      </c>
      <c r="J15" s="18">
        <v>0</v>
      </c>
      <c r="K15" s="18"/>
      <c r="L15" s="18">
        <v>0</v>
      </c>
      <c r="M15" s="18">
        <v>0</v>
      </c>
      <c r="N15" s="18">
        <v>0</v>
      </c>
      <c r="O15" s="18">
        <v>0</v>
      </c>
      <c r="P15" s="18">
        <v>0</v>
      </c>
      <c r="Q15" s="18"/>
      <c r="R15" s="18">
        <v>0</v>
      </c>
      <c r="S15" s="18">
        <v>0</v>
      </c>
      <c r="T15" s="18">
        <v>0</v>
      </c>
      <c r="U15" s="18">
        <v>0</v>
      </c>
      <c r="V15" s="18"/>
      <c r="W15" s="18">
        <v>0</v>
      </c>
      <c r="X15" s="18">
        <v>0</v>
      </c>
      <c r="Y15" s="18">
        <v>0</v>
      </c>
      <c r="Z15" s="18"/>
      <c r="AA15" s="18">
        <v>0</v>
      </c>
      <c r="AB15" s="18">
        <v>0</v>
      </c>
      <c r="AC15" s="18">
        <v>0</v>
      </c>
      <c r="AD15" s="18">
        <v>0</v>
      </c>
    </row>
    <row r="16" spans="2:30" x14ac:dyDescent="0.35">
      <c r="B16" s="15" t="s">
        <v>212</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217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498</v>
      </c>
      <c r="D7" s="10">
        <v>483</v>
      </c>
      <c r="E7" s="10">
        <v>4</v>
      </c>
      <c r="F7" s="10"/>
      <c r="G7" s="10">
        <v>30</v>
      </c>
      <c r="H7" s="10">
        <v>223</v>
      </c>
      <c r="I7" s="10">
        <v>175</v>
      </c>
      <c r="J7" s="10">
        <v>70</v>
      </c>
      <c r="K7" s="10"/>
      <c r="L7" s="10">
        <v>82</v>
      </c>
      <c r="M7" s="10">
        <v>85</v>
      </c>
      <c r="N7" s="10">
        <v>60</v>
      </c>
      <c r="O7" s="10">
        <v>153</v>
      </c>
      <c r="P7" s="10">
        <v>118</v>
      </c>
      <c r="Q7" s="10"/>
      <c r="R7" s="10">
        <v>265</v>
      </c>
      <c r="S7" s="10">
        <v>36</v>
      </c>
      <c r="T7" s="10">
        <v>136</v>
      </c>
      <c r="U7" s="10">
        <v>42</v>
      </c>
      <c r="V7" s="10"/>
      <c r="W7" s="10">
        <v>317</v>
      </c>
      <c r="X7" s="10">
        <v>98</v>
      </c>
      <c r="Y7" s="10">
        <v>23</v>
      </c>
      <c r="Z7" s="10"/>
      <c r="AA7" s="10">
        <v>205</v>
      </c>
      <c r="AB7" s="10">
        <v>114</v>
      </c>
      <c r="AC7" s="10">
        <v>70</v>
      </c>
      <c r="AD7" s="10">
        <v>80</v>
      </c>
    </row>
    <row r="8" spans="2:30" x14ac:dyDescent="0.35">
      <c r="B8" s="17" t="s">
        <v>142</v>
      </c>
      <c r="C8" s="16">
        <v>0.21285140562249</v>
      </c>
      <c r="D8" s="16">
        <v>0.21325051759834401</v>
      </c>
      <c r="E8" s="16">
        <v>0.25</v>
      </c>
      <c r="F8" s="16"/>
      <c r="G8" s="16">
        <v>0.233333333333333</v>
      </c>
      <c r="H8" s="16">
        <v>0.25560538116591902</v>
      </c>
      <c r="I8" s="16">
        <v>0.19428571428571401</v>
      </c>
      <c r="J8" s="16">
        <v>0.114285714285714</v>
      </c>
      <c r="K8" s="16"/>
      <c r="L8" s="16">
        <v>0.353658536585366</v>
      </c>
      <c r="M8" s="16">
        <v>0.28235294117647097</v>
      </c>
      <c r="N8" s="16">
        <v>0.21666666666666701</v>
      </c>
      <c r="O8" s="16">
        <v>0.15686274509803899</v>
      </c>
      <c r="P8" s="16">
        <v>0.13559322033898299</v>
      </c>
      <c r="Q8" s="16"/>
      <c r="R8" s="16">
        <v>0.2</v>
      </c>
      <c r="S8" s="16">
        <v>0.22222222222222199</v>
      </c>
      <c r="T8" s="16">
        <v>0.220588235294118</v>
      </c>
      <c r="U8" s="16">
        <v>0.26190476190476197</v>
      </c>
      <c r="V8" s="16"/>
      <c r="W8" s="16">
        <v>0.23343848580441601</v>
      </c>
      <c r="X8" s="16">
        <v>0.20408163265306101</v>
      </c>
      <c r="Y8" s="16">
        <v>0.173913043478261</v>
      </c>
      <c r="Z8" s="16"/>
      <c r="AA8" s="16">
        <v>0.24390243902438999</v>
      </c>
      <c r="AB8" s="16">
        <v>0.22807017543859601</v>
      </c>
      <c r="AC8" s="16">
        <v>0.157142857142857</v>
      </c>
      <c r="AD8" s="16">
        <v>0.1875</v>
      </c>
    </row>
    <row r="9" spans="2:30" x14ac:dyDescent="0.35">
      <c r="B9" s="17" t="s">
        <v>213</v>
      </c>
      <c r="C9" s="16">
        <v>0.31927710843373502</v>
      </c>
      <c r="D9" s="16">
        <v>0.32091097308488598</v>
      </c>
      <c r="E9" s="16">
        <v>0.25</v>
      </c>
      <c r="F9" s="16"/>
      <c r="G9" s="16">
        <v>0.266666666666667</v>
      </c>
      <c r="H9" s="16">
        <v>0.31390134529148001</v>
      </c>
      <c r="I9" s="16">
        <v>0.29142857142857098</v>
      </c>
      <c r="J9" s="16">
        <v>0.42857142857142899</v>
      </c>
      <c r="K9" s="16"/>
      <c r="L9" s="16">
        <v>0.26829268292682901</v>
      </c>
      <c r="M9" s="16">
        <v>0.317647058823529</v>
      </c>
      <c r="N9" s="16">
        <v>0.36666666666666697</v>
      </c>
      <c r="O9" s="16">
        <v>0.26143790849673199</v>
      </c>
      <c r="P9" s="16">
        <v>0.40677966101694901</v>
      </c>
      <c r="Q9" s="16"/>
      <c r="R9" s="16">
        <v>0.30188679245283001</v>
      </c>
      <c r="S9" s="16">
        <v>0.30555555555555602</v>
      </c>
      <c r="T9" s="16">
        <v>0.34558823529411797</v>
      </c>
      <c r="U9" s="16">
        <v>0.33333333333333298</v>
      </c>
      <c r="V9" s="16"/>
      <c r="W9" s="16">
        <v>0.32807570977917999</v>
      </c>
      <c r="X9" s="16">
        <v>0.28571428571428598</v>
      </c>
      <c r="Y9" s="16">
        <v>0.39130434782608697</v>
      </c>
      <c r="Z9" s="16"/>
      <c r="AA9" s="16">
        <v>0.29756097560975597</v>
      </c>
      <c r="AB9" s="16">
        <v>0.33333333333333298</v>
      </c>
      <c r="AC9" s="16">
        <v>0.22857142857142901</v>
      </c>
      <c r="AD9" s="16">
        <v>0.41249999999999998</v>
      </c>
    </row>
    <row r="10" spans="2:30" x14ac:dyDescent="0.35">
      <c r="B10" s="17" t="s">
        <v>144</v>
      </c>
      <c r="C10" s="16">
        <v>0.238955823293173</v>
      </c>
      <c r="D10" s="16">
        <v>0.238095238095238</v>
      </c>
      <c r="E10" s="16">
        <v>0.5</v>
      </c>
      <c r="F10" s="16"/>
      <c r="G10" s="16">
        <v>0.3</v>
      </c>
      <c r="H10" s="16">
        <v>0.19730941704035901</v>
      </c>
      <c r="I10" s="16">
        <v>0.24</v>
      </c>
      <c r="J10" s="16">
        <v>0.34285714285714303</v>
      </c>
      <c r="K10" s="16"/>
      <c r="L10" s="16">
        <v>0.18292682926829301</v>
      </c>
      <c r="M10" s="16">
        <v>0.21176470588235299</v>
      </c>
      <c r="N10" s="16">
        <v>0.233333333333333</v>
      </c>
      <c r="O10" s="16">
        <v>0.26143790849673199</v>
      </c>
      <c r="P10" s="16">
        <v>0.27118644067796599</v>
      </c>
      <c r="Q10" s="16"/>
      <c r="R10" s="16">
        <v>0.252830188679245</v>
      </c>
      <c r="S10" s="16">
        <v>0.25</v>
      </c>
      <c r="T10" s="16">
        <v>0.20588235294117599</v>
      </c>
      <c r="U10" s="16">
        <v>0.28571428571428598</v>
      </c>
      <c r="V10" s="16"/>
      <c r="W10" s="16">
        <v>0.230283911671924</v>
      </c>
      <c r="X10" s="16">
        <v>0.28571428571428598</v>
      </c>
      <c r="Y10" s="16">
        <v>0.173913043478261</v>
      </c>
      <c r="Z10" s="16"/>
      <c r="AA10" s="16">
        <v>0.23902439024390201</v>
      </c>
      <c r="AB10" s="16">
        <v>0.24561403508771901</v>
      </c>
      <c r="AC10" s="16">
        <v>0.314285714285714</v>
      </c>
      <c r="AD10" s="16">
        <v>0.16250000000000001</v>
      </c>
    </row>
    <row r="11" spans="2:30" x14ac:dyDescent="0.35">
      <c r="B11" s="17" t="s">
        <v>214</v>
      </c>
      <c r="C11" s="16">
        <v>0.130522088353414</v>
      </c>
      <c r="D11" s="16">
        <v>0.12836438923395399</v>
      </c>
      <c r="E11" s="16">
        <v>0</v>
      </c>
      <c r="F11" s="16"/>
      <c r="G11" s="16">
        <v>0</v>
      </c>
      <c r="H11" s="16">
        <v>0.134529147982063</v>
      </c>
      <c r="I11" s="16">
        <v>0.16</v>
      </c>
      <c r="J11" s="16">
        <v>0.1</v>
      </c>
      <c r="K11" s="16"/>
      <c r="L11" s="16">
        <v>7.3170731707317097E-2</v>
      </c>
      <c r="M11" s="16">
        <v>9.41176470588235E-2</v>
      </c>
      <c r="N11" s="16">
        <v>0.116666666666667</v>
      </c>
      <c r="O11" s="16">
        <v>0.21568627450980399</v>
      </c>
      <c r="P11" s="16">
        <v>9.3220338983050793E-2</v>
      </c>
      <c r="Q11" s="16"/>
      <c r="R11" s="16">
        <v>0.13207547169811301</v>
      </c>
      <c r="S11" s="16">
        <v>0.16666666666666699</v>
      </c>
      <c r="T11" s="16">
        <v>0.13235294117647101</v>
      </c>
      <c r="U11" s="16">
        <v>9.5238095238095205E-2</v>
      </c>
      <c r="V11" s="16"/>
      <c r="W11" s="16">
        <v>0.1198738170347</v>
      </c>
      <c r="X11" s="16">
        <v>0.15306122448979601</v>
      </c>
      <c r="Y11" s="16">
        <v>0.217391304347826</v>
      </c>
      <c r="Z11" s="16"/>
      <c r="AA11" s="16">
        <v>0.12682926829268301</v>
      </c>
      <c r="AB11" s="16">
        <v>0.13157894736842099</v>
      </c>
      <c r="AC11" s="16">
        <v>0.17142857142857101</v>
      </c>
      <c r="AD11" s="16">
        <v>0.1125</v>
      </c>
    </row>
    <row r="12" spans="2:30" x14ac:dyDescent="0.35">
      <c r="B12" s="17" t="s">
        <v>152</v>
      </c>
      <c r="C12" s="16">
        <v>6.82730923694779E-2</v>
      </c>
      <c r="D12" s="16">
        <v>7.0393374741200804E-2</v>
      </c>
      <c r="E12" s="16">
        <v>0</v>
      </c>
      <c r="F12" s="16"/>
      <c r="G12" s="16">
        <v>0.133333333333333</v>
      </c>
      <c r="H12" s="16">
        <v>7.1748878923766801E-2</v>
      </c>
      <c r="I12" s="16">
        <v>7.4285714285714302E-2</v>
      </c>
      <c r="J12" s="16">
        <v>1.4285714285714299E-2</v>
      </c>
      <c r="K12" s="16"/>
      <c r="L12" s="16">
        <v>8.5365853658536606E-2</v>
      </c>
      <c r="M12" s="16">
        <v>7.0588235294117604E-2</v>
      </c>
      <c r="N12" s="16">
        <v>6.6666666666666693E-2</v>
      </c>
      <c r="O12" s="16">
        <v>7.1895424836601302E-2</v>
      </c>
      <c r="P12" s="16">
        <v>5.0847457627118599E-2</v>
      </c>
      <c r="Q12" s="16"/>
      <c r="R12" s="16">
        <v>9.0566037735849106E-2</v>
      </c>
      <c r="S12" s="16">
        <v>5.5555555555555601E-2</v>
      </c>
      <c r="T12" s="16">
        <v>4.4117647058823498E-2</v>
      </c>
      <c r="U12" s="16">
        <v>2.3809523809523801E-2</v>
      </c>
      <c r="V12" s="16"/>
      <c r="W12" s="16">
        <v>5.9936908517350201E-2</v>
      </c>
      <c r="X12" s="16">
        <v>5.10204081632653E-2</v>
      </c>
      <c r="Y12" s="16">
        <v>4.3478260869565202E-2</v>
      </c>
      <c r="Z12" s="16"/>
      <c r="AA12" s="16">
        <v>6.8292682926829301E-2</v>
      </c>
      <c r="AB12" s="16">
        <v>3.5087719298245598E-2</v>
      </c>
      <c r="AC12" s="16">
        <v>8.5714285714285701E-2</v>
      </c>
      <c r="AD12" s="16">
        <v>8.7499999999999994E-2</v>
      </c>
    </row>
    <row r="13" spans="2:30" x14ac:dyDescent="0.35">
      <c r="B13" s="17" t="s">
        <v>64</v>
      </c>
      <c r="C13" s="16">
        <v>3.0120481927710802E-2</v>
      </c>
      <c r="D13" s="16">
        <v>2.8985507246376802E-2</v>
      </c>
      <c r="E13" s="16">
        <v>0</v>
      </c>
      <c r="F13" s="16"/>
      <c r="G13" s="16">
        <v>6.6666666666666693E-2</v>
      </c>
      <c r="H13" s="16">
        <v>2.6905829596412599E-2</v>
      </c>
      <c r="I13" s="16">
        <v>0.04</v>
      </c>
      <c r="J13" s="16">
        <v>0</v>
      </c>
      <c r="K13" s="16"/>
      <c r="L13" s="16">
        <v>3.65853658536585E-2</v>
      </c>
      <c r="M13" s="16">
        <v>2.3529411764705899E-2</v>
      </c>
      <c r="N13" s="16">
        <v>0</v>
      </c>
      <c r="O13" s="16">
        <v>3.2679738562091498E-2</v>
      </c>
      <c r="P13" s="16">
        <v>4.2372881355932202E-2</v>
      </c>
      <c r="Q13" s="16"/>
      <c r="R13" s="16">
        <v>2.2641509433962301E-2</v>
      </c>
      <c r="S13" s="16">
        <v>0</v>
      </c>
      <c r="T13" s="16">
        <v>5.1470588235294101E-2</v>
      </c>
      <c r="U13" s="16">
        <v>0</v>
      </c>
      <c r="V13" s="16"/>
      <c r="W13" s="16">
        <v>2.8391167192429002E-2</v>
      </c>
      <c r="X13" s="16">
        <v>2.04081632653061E-2</v>
      </c>
      <c r="Y13" s="16">
        <v>0</v>
      </c>
      <c r="Z13" s="16"/>
      <c r="AA13" s="16">
        <v>2.4390243902439001E-2</v>
      </c>
      <c r="AB13" s="16">
        <v>2.6315789473684199E-2</v>
      </c>
      <c r="AC13" s="16">
        <v>4.2857142857142899E-2</v>
      </c>
      <c r="AD13" s="16">
        <v>3.7499999999999999E-2</v>
      </c>
    </row>
    <row r="14" spans="2:30" x14ac:dyDescent="0.35">
      <c r="B14" s="17" t="s">
        <v>215</v>
      </c>
      <c r="C14" s="16">
        <v>0</v>
      </c>
      <c r="D14" s="16">
        <v>0</v>
      </c>
      <c r="E14" s="16">
        <v>0</v>
      </c>
      <c r="F14" s="16"/>
      <c r="G14" s="16">
        <v>0</v>
      </c>
      <c r="H14" s="16">
        <v>0</v>
      </c>
      <c r="I14" s="16">
        <v>0</v>
      </c>
      <c r="J14" s="16">
        <v>0</v>
      </c>
      <c r="K14" s="16"/>
      <c r="L14" s="16">
        <v>0</v>
      </c>
      <c r="M14" s="16">
        <v>0</v>
      </c>
      <c r="N14" s="16">
        <v>0</v>
      </c>
      <c r="O14" s="16">
        <v>0</v>
      </c>
      <c r="P14" s="16">
        <v>0</v>
      </c>
      <c r="Q14" s="16"/>
      <c r="R14" s="16">
        <v>0</v>
      </c>
      <c r="S14" s="16">
        <v>0</v>
      </c>
      <c r="T14" s="16">
        <v>0</v>
      </c>
      <c r="U14" s="16">
        <v>0</v>
      </c>
      <c r="V14" s="16"/>
      <c r="W14" s="16">
        <v>0</v>
      </c>
      <c r="X14" s="16">
        <v>0</v>
      </c>
      <c r="Y14" s="16">
        <v>0</v>
      </c>
      <c r="Z14" s="16"/>
      <c r="AA14" s="16">
        <v>0</v>
      </c>
      <c r="AB14" s="16">
        <v>0</v>
      </c>
      <c r="AC14" s="16">
        <v>0</v>
      </c>
      <c r="AD14" s="16">
        <v>0</v>
      </c>
    </row>
    <row r="15" spans="2:30" x14ac:dyDescent="0.35">
      <c r="B15" s="17" t="s">
        <v>216</v>
      </c>
      <c r="C15" s="18">
        <v>0</v>
      </c>
      <c r="D15" s="18">
        <v>0</v>
      </c>
      <c r="E15" s="18">
        <v>0</v>
      </c>
      <c r="F15" s="18"/>
      <c r="G15" s="18">
        <v>0</v>
      </c>
      <c r="H15" s="18">
        <v>0</v>
      </c>
      <c r="I15" s="18">
        <v>0</v>
      </c>
      <c r="J15" s="18">
        <v>0</v>
      </c>
      <c r="K15" s="18"/>
      <c r="L15" s="18">
        <v>0</v>
      </c>
      <c r="M15" s="18">
        <v>0</v>
      </c>
      <c r="N15" s="18">
        <v>0</v>
      </c>
      <c r="O15" s="18">
        <v>0</v>
      </c>
      <c r="P15" s="18">
        <v>0</v>
      </c>
      <c r="Q15" s="18"/>
      <c r="R15" s="18">
        <v>0</v>
      </c>
      <c r="S15" s="18">
        <v>0</v>
      </c>
      <c r="T15" s="18">
        <v>0</v>
      </c>
      <c r="U15" s="18">
        <v>0</v>
      </c>
      <c r="V15" s="18"/>
      <c r="W15" s="18">
        <v>0</v>
      </c>
      <c r="X15" s="18">
        <v>0</v>
      </c>
      <c r="Y15" s="18">
        <v>0</v>
      </c>
      <c r="Z15" s="18"/>
      <c r="AA15" s="18">
        <v>0</v>
      </c>
      <c r="AB15" s="18">
        <v>0</v>
      </c>
      <c r="AC15" s="18">
        <v>0</v>
      </c>
      <c r="AD15" s="18">
        <v>0</v>
      </c>
    </row>
    <row r="16" spans="2:30" x14ac:dyDescent="0.35">
      <c r="B16" s="15" t="s">
        <v>218</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223</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498</v>
      </c>
      <c r="D7" s="10">
        <v>483</v>
      </c>
      <c r="E7" s="10">
        <v>4</v>
      </c>
      <c r="F7" s="10"/>
      <c r="G7" s="10">
        <v>30</v>
      </c>
      <c r="H7" s="10">
        <v>223</v>
      </c>
      <c r="I7" s="10">
        <v>175</v>
      </c>
      <c r="J7" s="10">
        <v>70</v>
      </c>
      <c r="K7" s="10"/>
      <c r="L7" s="10">
        <v>82</v>
      </c>
      <c r="M7" s="10">
        <v>85</v>
      </c>
      <c r="N7" s="10">
        <v>60</v>
      </c>
      <c r="O7" s="10">
        <v>153</v>
      </c>
      <c r="P7" s="10">
        <v>118</v>
      </c>
      <c r="Q7" s="10"/>
      <c r="R7" s="10">
        <v>265</v>
      </c>
      <c r="S7" s="10">
        <v>36</v>
      </c>
      <c r="T7" s="10">
        <v>136</v>
      </c>
      <c r="U7" s="10">
        <v>42</v>
      </c>
      <c r="V7" s="10"/>
      <c r="W7" s="10">
        <v>317</v>
      </c>
      <c r="X7" s="10">
        <v>98</v>
      </c>
      <c r="Y7" s="10">
        <v>23</v>
      </c>
      <c r="Z7" s="10"/>
      <c r="AA7" s="10">
        <v>205</v>
      </c>
      <c r="AB7" s="10">
        <v>114</v>
      </c>
      <c r="AC7" s="10">
        <v>70</v>
      </c>
      <c r="AD7" s="10">
        <v>80</v>
      </c>
    </row>
    <row r="8" spans="2:30" x14ac:dyDescent="0.35">
      <c r="B8" s="17" t="s">
        <v>219</v>
      </c>
      <c r="C8" s="16">
        <v>1.8072289156626498E-2</v>
      </c>
      <c r="D8" s="16">
        <v>1.8633540372670801E-2</v>
      </c>
      <c r="E8" s="16">
        <v>0</v>
      </c>
      <c r="F8" s="16"/>
      <c r="G8" s="16">
        <v>3.3333333333333298E-2</v>
      </c>
      <c r="H8" s="16">
        <v>2.6905829596412599E-2</v>
      </c>
      <c r="I8" s="16">
        <v>5.7142857142857099E-3</v>
      </c>
      <c r="J8" s="16">
        <v>1.4285714285714299E-2</v>
      </c>
      <c r="K8" s="16"/>
      <c r="L8" s="16">
        <v>1.21951219512195E-2</v>
      </c>
      <c r="M8" s="16">
        <v>1.1764705882352899E-2</v>
      </c>
      <c r="N8" s="16">
        <v>0.05</v>
      </c>
      <c r="O8" s="16">
        <v>1.30718954248366E-2</v>
      </c>
      <c r="P8" s="16">
        <v>1.6949152542372899E-2</v>
      </c>
      <c r="Q8" s="16"/>
      <c r="R8" s="16">
        <v>2.6415094339622601E-2</v>
      </c>
      <c r="S8" s="16">
        <v>0</v>
      </c>
      <c r="T8" s="16">
        <v>7.3529411764705899E-3</v>
      </c>
      <c r="U8" s="16">
        <v>0</v>
      </c>
      <c r="V8" s="16"/>
      <c r="W8" s="16">
        <v>2.8391167192429002E-2</v>
      </c>
      <c r="X8" s="16">
        <v>0</v>
      </c>
      <c r="Y8" s="16">
        <v>0</v>
      </c>
      <c r="Z8" s="16"/>
      <c r="AA8" s="16">
        <v>2.92682926829268E-2</v>
      </c>
      <c r="AB8" s="16">
        <v>0</v>
      </c>
      <c r="AC8" s="16">
        <v>1.4285714285714299E-2</v>
      </c>
      <c r="AD8" s="16">
        <v>1.2500000000000001E-2</v>
      </c>
    </row>
    <row r="9" spans="2:30" x14ac:dyDescent="0.35">
      <c r="B9" s="17" t="s">
        <v>220</v>
      </c>
      <c r="C9" s="16">
        <v>3.8152610441767099E-2</v>
      </c>
      <c r="D9" s="16">
        <v>3.9337474120082802E-2</v>
      </c>
      <c r="E9" s="16">
        <v>0</v>
      </c>
      <c r="F9" s="16"/>
      <c r="G9" s="16">
        <v>0.1</v>
      </c>
      <c r="H9" s="16">
        <v>3.5874439461883401E-2</v>
      </c>
      <c r="I9" s="16">
        <v>0.04</v>
      </c>
      <c r="J9" s="16">
        <v>1.4285714285714299E-2</v>
      </c>
      <c r="K9" s="16"/>
      <c r="L9" s="16">
        <v>6.0975609756097601E-2</v>
      </c>
      <c r="M9" s="16">
        <v>1.1764705882352899E-2</v>
      </c>
      <c r="N9" s="16">
        <v>8.3333333333333301E-2</v>
      </c>
      <c r="O9" s="16">
        <v>1.9607843137254902E-2</v>
      </c>
      <c r="P9" s="16">
        <v>4.2372881355932202E-2</v>
      </c>
      <c r="Q9" s="16"/>
      <c r="R9" s="16">
        <v>4.5283018867924497E-2</v>
      </c>
      <c r="S9" s="16">
        <v>0</v>
      </c>
      <c r="T9" s="16">
        <v>4.4117647058823498E-2</v>
      </c>
      <c r="U9" s="16">
        <v>0</v>
      </c>
      <c r="V9" s="16"/>
      <c r="W9" s="16">
        <v>4.1009463722397499E-2</v>
      </c>
      <c r="X9" s="16">
        <v>6.1224489795918401E-2</v>
      </c>
      <c r="Y9" s="16">
        <v>0</v>
      </c>
      <c r="Z9" s="16"/>
      <c r="AA9" s="16">
        <v>2.92682926829268E-2</v>
      </c>
      <c r="AB9" s="16">
        <v>1.7543859649122799E-2</v>
      </c>
      <c r="AC9" s="16">
        <v>5.7142857142857099E-2</v>
      </c>
      <c r="AD9" s="16">
        <v>7.4999999999999997E-2</v>
      </c>
    </row>
    <row r="10" spans="2:30" x14ac:dyDescent="0.35">
      <c r="B10" s="17" t="s">
        <v>213</v>
      </c>
      <c r="C10" s="16">
        <v>9.0361445783132502E-2</v>
      </c>
      <c r="D10" s="16">
        <v>8.9026915113871605E-2</v>
      </c>
      <c r="E10" s="16">
        <v>0</v>
      </c>
      <c r="F10" s="16"/>
      <c r="G10" s="16">
        <v>0.16666666666666699</v>
      </c>
      <c r="H10" s="16">
        <v>9.8654708520179393E-2</v>
      </c>
      <c r="I10" s="16">
        <v>7.4285714285714302E-2</v>
      </c>
      <c r="J10" s="16">
        <v>7.1428571428571397E-2</v>
      </c>
      <c r="K10" s="16"/>
      <c r="L10" s="16">
        <v>0.12195121951219499</v>
      </c>
      <c r="M10" s="16">
        <v>5.8823529411764698E-2</v>
      </c>
      <c r="N10" s="16">
        <v>6.6666666666666693E-2</v>
      </c>
      <c r="O10" s="16">
        <v>0.10457516339869299</v>
      </c>
      <c r="P10" s="16">
        <v>8.4745762711864403E-2</v>
      </c>
      <c r="Q10" s="16"/>
      <c r="R10" s="16">
        <v>8.6792452830188702E-2</v>
      </c>
      <c r="S10" s="16">
        <v>8.3333333333333301E-2</v>
      </c>
      <c r="T10" s="16">
        <v>8.8235294117647106E-2</v>
      </c>
      <c r="U10" s="16">
        <v>0.119047619047619</v>
      </c>
      <c r="V10" s="16"/>
      <c r="W10" s="16">
        <v>8.83280757097792E-2</v>
      </c>
      <c r="X10" s="16">
        <v>0.102040816326531</v>
      </c>
      <c r="Y10" s="16">
        <v>4.3478260869565202E-2</v>
      </c>
      <c r="Z10" s="16"/>
      <c r="AA10" s="16">
        <v>0.107317073170732</v>
      </c>
      <c r="AB10" s="16">
        <v>9.6491228070175405E-2</v>
      </c>
      <c r="AC10" s="16">
        <v>7.1428571428571397E-2</v>
      </c>
      <c r="AD10" s="16">
        <v>6.25E-2</v>
      </c>
    </row>
    <row r="11" spans="2:30" x14ac:dyDescent="0.35">
      <c r="B11" s="17" t="s">
        <v>144</v>
      </c>
      <c r="C11" s="16">
        <v>0.116465863453815</v>
      </c>
      <c r="D11" s="16">
        <v>0.118012422360248</v>
      </c>
      <c r="E11" s="16">
        <v>0</v>
      </c>
      <c r="F11" s="16"/>
      <c r="G11" s="16">
        <v>0.133333333333333</v>
      </c>
      <c r="H11" s="16">
        <v>8.5201793721973104E-2</v>
      </c>
      <c r="I11" s="16">
        <v>0.14285714285714299</v>
      </c>
      <c r="J11" s="16">
        <v>0.14285714285714299</v>
      </c>
      <c r="K11" s="16"/>
      <c r="L11" s="16">
        <v>0.15853658536585399</v>
      </c>
      <c r="M11" s="16">
        <v>0.16470588235294101</v>
      </c>
      <c r="N11" s="16">
        <v>1.6666666666666701E-2</v>
      </c>
      <c r="O11" s="16">
        <v>8.4967320261437898E-2</v>
      </c>
      <c r="P11" s="16">
        <v>0.144067796610169</v>
      </c>
      <c r="Q11" s="16"/>
      <c r="R11" s="16">
        <v>0.12452830188679199</v>
      </c>
      <c r="S11" s="16">
        <v>0.11111111111111099</v>
      </c>
      <c r="T11" s="16">
        <v>7.3529411764705899E-2</v>
      </c>
      <c r="U11" s="16">
        <v>0.14285714285714299</v>
      </c>
      <c r="V11" s="16"/>
      <c r="W11" s="16">
        <v>0.12933753943217699</v>
      </c>
      <c r="X11" s="16">
        <v>0.122448979591837</v>
      </c>
      <c r="Y11" s="16">
        <v>4.3478260869565202E-2</v>
      </c>
      <c r="Z11" s="16"/>
      <c r="AA11" s="16">
        <v>9.7560975609756101E-2</v>
      </c>
      <c r="AB11" s="16">
        <v>0.140350877192982</v>
      </c>
      <c r="AC11" s="16">
        <v>0.157142857142857</v>
      </c>
      <c r="AD11" s="16">
        <v>6.25E-2</v>
      </c>
    </row>
    <row r="12" spans="2:30" x14ac:dyDescent="0.35">
      <c r="B12" s="17" t="s">
        <v>145</v>
      </c>
      <c r="C12" s="16">
        <v>0.14859437751004001</v>
      </c>
      <c r="D12" s="16">
        <v>0.153209109730849</v>
      </c>
      <c r="E12" s="16">
        <v>0</v>
      </c>
      <c r="F12" s="16"/>
      <c r="G12" s="16">
        <v>0.133333333333333</v>
      </c>
      <c r="H12" s="16">
        <v>0.14349775784753399</v>
      </c>
      <c r="I12" s="16">
        <v>0.154285714285714</v>
      </c>
      <c r="J12" s="16">
        <v>0.157142857142857</v>
      </c>
      <c r="K12" s="16"/>
      <c r="L12" s="16">
        <v>8.5365853658536606E-2</v>
      </c>
      <c r="M12" s="16">
        <v>0.152941176470588</v>
      </c>
      <c r="N12" s="16">
        <v>0.233333333333333</v>
      </c>
      <c r="O12" s="16">
        <v>0.15032679738562099</v>
      </c>
      <c r="P12" s="16">
        <v>0.144067796610169</v>
      </c>
      <c r="Q12" s="16"/>
      <c r="R12" s="16">
        <v>0.17358490566037699</v>
      </c>
      <c r="S12" s="16">
        <v>0.194444444444444</v>
      </c>
      <c r="T12" s="16">
        <v>0.110294117647059</v>
      </c>
      <c r="U12" s="16">
        <v>7.1428571428571397E-2</v>
      </c>
      <c r="V12" s="16"/>
      <c r="W12" s="16">
        <v>0.173501577287066</v>
      </c>
      <c r="X12" s="16">
        <v>0.102040816326531</v>
      </c>
      <c r="Y12" s="16">
        <v>8.6956521739130405E-2</v>
      </c>
      <c r="Z12" s="16"/>
      <c r="AA12" s="16">
        <v>0.151219512195122</v>
      </c>
      <c r="AB12" s="16">
        <v>0.140350877192982</v>
      </c>
      <c r="AC12" s="16">
        <v>0.14285714285714299</v>
      </c>
      <c r="AD12" s="16">
        <v>0.1875</v>
      </c>
    </row>
    <row r="13" spans="2:30" x14ac:dyDescent="0.35">
      <c r="B13" s="17" t="s">
        <v>221</v>
      </c>
      <c r="C13" s="16">
        <v>0.54216867469879504</v>
      </c>
      <c r="D13" s="16">
        <v>0.53623188405797095</v>
      </c>
      <c r="E13" s="16">
        <v>1</v>
      </c>
      <c r="F13" s="16"/>
      <c r="G13" s="16">
        <v>0.36666666666666697</v>
      </c>
      <c r="H13" s="16">
        <v>0.56502242152466398</v>
      </c>
      <c r="I13" s="16">
        <v>0.53714285714285703</v>
      </c>
      <c r="J13" s="16">
        <v>0.55714285714285705</v>
      </c>
      <c r="K13" s="16"/>
      <c r="L13" s="16">
        <v>0.51219512195121997</v>
      </c>
      <c r="M13" s="16">
        <v>0.55294117647058805</v>
      </c>
      <c r="N13" s="16">
        <v>0.5</v>
      </c>
      <c r="O13" s="16">
        <v>0.59477124183006502</v>
      </c>
      <c r="P13" s="16">
        <v>0.50847457627118597</v>
      </c>
      <c r="Q13" s="16"/>
      <c r="R13" s="16">
        <v>0.490566037735849</v>
      </c>
      <c r="S13" s="16">
        <v>0.61111111111111105</v>
      </c>
      <c r="T13" s="16">
        <v>0.61029411764705899</v>
      </c>
      <c r="U13" s="16">
        <v>0.66666666666666696</v>
      </c>
      <c r="V13" s="16"/>
      <c r="W13" s="16">
        <v>0.49842271293375401</v>
      </c>
      <c r="X13" s="16">
        <v>0.58163265306122403</v>
      </c>
      <c r="Y13" s="16">
        <v>0.82608695652173902</v>
      </c>
      <c r="Z13" s="16"/>
      <c r="AA13" s="16">
        <v>0.54634146341463397</v>
      </c>
      <c r="AB13" s="16">
        <v>0.57894736842105299</v>
      </c>
      <c r="AC13" s="16">
        <v>0.47142857142857097</v>
      </c>
      <c r="AD13" s="16">
        <v>0.52500000000000002</v>
      </c>
    </row>
    <row r="14" spans="2:30" x14ac:dyDescent="0.35">
      <c r="B14" s="17" t="s">
        <v>64</v>
      </c>
      <c r="C14" s="16">
        <v>4.6184738955823298E-2</v>
      </c>
      <c r="D14" s="16">
        <v>4.5548654244306402E-2</v>
      </c>
      <c r="E14" s="16">
        <v>0</v>
      </c>
      <c r="F14" s="16"/>
      <c r="G14" s="16">
        <v>6.6666666666666693E-2</v>
      </c>
      <c r="H14" s="16">
        <v>4.4843049327354299E-2</v>
      </c>
      <c r="I14" s="16">
        <v>4.57142857142857E-2</v>
      </c>
      <c r="J14" s="16">
        <v>4.2857142857142899E-2</v>
      </c>
      <c r="K14" s="16"/>
      <c r="L14" s="16">
        <v>4.8780487804878099E-2</v>
      </c>
      <c r="M14" s="16">
        <v>4.7058823529411799E-2</v>
      </c>
      <c r="N14" s="16">
        <v>0.05</v>
      </c>
      <c r="O14" s="16">
        <v>3.2679738562091498E-2</v>
      </c>
      <c r="P14" s="16">
        <v>5.93220338983051E-2</v>
      </c>
      <c r="Q14" s="16"/>
      <c r="R14" s="16">
        <v>5.2830188679245299E-2</v>
      </c>
      <c r="S14" s="16">
        <v>0</v>
      </c>
      <c r="T14" s="16">
        <v>6.6176470588235295E-2</v>
      </c>
      <c r="U14" s="16">
        <v>0</v>
      </c>
      <c r="V14" s="16"/>
      <c r="W14" s="16">
        <v>4.1009463722397499E-2</v>
      </c>
      <c r="X14" s="16">
        <v>3.06122448979592E-2</v>
      </c>
      <c r="Y14" s="16">
        <v>0</v>
      </c>
      <c r="Z14" s="16"/>
      <c r="AA14" s="16">
        <v>3.9024390243902397E-2</v>
      </c>
      <c r="AB14" s="16">
        <v>2.6315789473684199E-2</v>
      </c>
      <c r="AC14" s="16">
        <v>8.5714285714285701E-2</v>
      </c>
      <c r="AD14" s="16">
        <v>7.4999999999999997E-2</v>
      </c>
    </row>
    <row r="15" spans="2:30" x14ac:dyDescent="0.35">
      <c r="B15" s="17" t="s">
        <v>222</v>
      </c>
      <c r="C15" s="18">
        <v>0</v>
      </c>
      <c r="D15" s="18">
        <v>0</v>
      </c>
      <c r="E15" s="18">
        <v>0</v>
      </c>
      <c r="F15" s="18"/>
      <c r="G15" s="18">
        <v>0</v>
      </c>
      <c r="H15" s="18">
        <v>0</v>
      </c>
      <c r="I15" s="18">
        <v>0</v>
      </c>
      <c r="J15" s="18">
        <v>0</v>
      </c>
      <c r="K15" s="18"/>
      <c r="L15" s="18">
        <v>0</v>
      </c>
      <c r="M15" s="18">
        <v>0</v>
      </c>
      <c r="N15" s="18">
        <v>0</v>
      </c>
      <c r="O15" s="18">
        <v>0</v>
      </c>
      <c r="P15" s="18">
        <v>0</v>
      </c>
      <c r="Q15" s="18"/>
      <c r="R15" s="18">
        <v>0</v>
      </c>
      <c r="S15" s="18">
        <v>0</v>
      </c>
      <c r="T15" s="18">
        <v>0</v>
      </c>
      <c r="U15" s="18">
        <v>0</v>
      </c>
      <c r="V15" s="18"/>
      <c r="W15" s="18">
        <v>0</v>
      </c>
      <c r="X15" s="18">
        <v>0</v>
      </c>
      <c r="Y15" s="18">
        <v>0</v>
      </c>
      <c r="Z15" s="18"/>
      <c r="AA15" s="18">
        <v>0</v>
      </c>
      <c r="AB15" s="18">
        <v>0</v>
      </c>
      <c r="AC15" s="18">
        <v>0</v>
      </c>
      <c r="AD15" s="18">
        <v>0</v>
      </c>
    </row>
    <row r="16" spans="2:30" x14ac:dyDescent="0.35">
      <c r="B16" s="15" t="s">
        <v>218</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D16"/>
  <sheetViews>
    <sheetView showGridLines="0" workbookViewId="0">
      <pane xSplit="2" topLeftCell="C1" activePane="topRight" state="frozen"/>
      <selection pane="topRight" activeCell="B10" sqref="B10:C10"/>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227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865</v>
      </c>
      <c r="D7" s="10">
        <v>827</v>
      </c>
      <c r="E7" s="10">
        <v>8</v>
      </c>
      <c r="F7" s="10"/>
      <c r="G7" s="10">
        <v>37</v>
      </c>
      <c r="H7" s="10">
        <v>377</v>
      </c>
      <c r="I7" s="10">
        <v>308</v>
      </c>
      <c r="J7" s="10">
        <v>143</v>
      </c>
      <c r="K7" s="10"/>
      <c r="L7" s="10">
        <v>171</v>
      </c>
      <c r="M7" s="10">
        <v>126</v>
      </c>
      <c r="N7" s="10">
        <v>78</v>
      </c>
      <c r="O7" s="10">
        <v>252</v>
      </c>
      <c r="P7" s="10">
        <v>238</v>
      </c>
      <c r="Q7" s="10"/>
      <c r="R7" s="10">
        <v>440</v>
      </c>
      <c r="S7" s="10">
        <v>74</v>
      </c>
      <c r="T7" s="10">
        <v>255</v>
      </c>
      <c r="U7" s="10">
        <v>72</v>
      </c>
      <c r="V7" s="10"/>
      <c r="W7" s="10">
        <v>470</v>
      </c>
      <c r="X7" s="10">
        <v>224</v>
      </c>
      <c r="Y7" s="10">
        <v>63</v>
      </c>
      <c r="Z7" s="10"/>
      <c r="AA7" s="10">
        <v>376</v>
      </c>
      <c r="AB7" s="10">
        <v>199</v>
      </c>
      <c r="AC7" s="10">
        <v>124</v>
      </c>
      <c r="AD7" s="10">
        <v>123</v>
      </c>
    </row>
    <row r="8" spans="2:30" ht="29" x14ac:dyDescent="0.35">
      <c r="B8" s="17" t="s">
        <v>224</v>
      </c>
      <c r="C8" s="16">
        <v>0.176878612716763</v>
      </c>
      <c r="D8" s="16">
        <v>0.17775090689238199</v>
      </c>
      <c r="E8" s="16">
        <v>0.25</v>
      </c>
      <c r="F8" s="16"/>
      <c r="G8" s="16">
        <v>0.18918918918918901</v>
      </c>
      <c r="H8" s="16">
        <v>0.14323607427055701</v>
      </c>
      <c r="I8" s="16">
        <v>0.19480519480519501</v>
      </c>
      <c r="J8" s="16">
        <v>0.223776223776224</v>
      </c>
      <c r="K8" s="16"/>
      <c r="L8" s="16">
        <v>0.20467836257309899</v>
      </c>
      <c r="M8" s="16">
        <v>0.158730158730159</v>
      </c>
      <c r="N8" s="16">
        <v>0.21794871794871801</v>
      </c>
      <c r="O8" s="16">
        <v>0.17460317460317501</v>
      </c>
      <c r="P8" s="16">
        <v>0.15546218487395</v>
      </c>
      <c r="Q8" s="16"/>
      <c r="R8" s="16">
        <v>0.19545454545454499</v>
      </c>
      <c r="S8" s="16">
        <v>0.14864864864864899</v>
      </c>
      <c r="T8" s="16">
        <v>0.16078431372549001</v>
      </c>
      <c r="U8" s="16">
        <v>0.15277777777777801</v>
      </c>
      <c r="V8" s="16"/>
      <c r="W8" s="16">
        <v>0.16382978723404301</v>
      </c>
      <c r="X8" s="16">
        <v>0.21875</v>
      </c>
      <c r="Y8" s="16">
        <v>0.126984126984127</v>
      </c>
      <c r="Z8" s="16"/>
      <c r="AA8" s="16">
        <v>0.17287234042553201</v>
      </c>
      <c r="AB8" s="16">
        <v>0.17085427135678399</v>
      </c>
      <c r="AC8" s="16">
        <v>0.18548387096774199</v>
      </c>
      <c r="AD8" s="16">
        <v>0.18699186991869901</v>
      </c>
    </row>
    <row r="9" spans="2:30" ht="43.5" x14ac:dyDescent="0.35">
      <c r="B9" s="17" t="s">
        <v>225</v>
      </c>
      <c r="C9" s="16">
        <v>0.152601156069364</v>
      </c>
      <c r="D9" s="16">
        <v>0.15356711003627599</v>
      </c>
      <c r="E9" s="16">
        <v>0.25</v>
      </c>
      <c r="F9" s="16"/>
      <c r="G9" s="16">
        <v>0.108108108108108</v>
      </c>
      <c r="H9" s="16">
        <v>0.14323607427055701</v>
      </c>
      <c r="I9" s="16">
        <v>0.14935064935064901</v>
      </c>
      <c r="J9" s="16">
        <v>0.195804195804196</v>
      </c>
      <c r="K9" s="16"/>
      <c r="L9" s="16">
        <v>0.175438596491228</v>
      </c>
      <c r="M9" s="16">
        <v>0.14285714285714299</v>
      </c>
      <c r="N9" s="16">
        <v>0.128205128205128</v>
      </c>
      <c r="O9" s="16">
        <v>0.13888888888888901</v>
      </c>
      <c r="P9" s="16">
        <v>0.16386554621848701</v>
      </c>
      <c r="Q9" s="16"/>
      <c r="R9" s="16">
        <v>0.170454545454545</v>
      </c>
      <c r="S9" s="16">
        <v>0.14864864864864899</v>
      </c>
      <c r="T9" s="16">
        <v>0.12549019607843101</v>
      </c>
      <c r="U9" s="16">
        <v>0.15277777777777801</v>
      </c>
      <c r="V9" s="16"/>
      <c r="W9" s="16">
        <v>0.16170212765957401</v>
      </c>
      <c r="X9" s="16">
        <v>0.14285714285714299</v>
      </c>
      <c r="Y9" s="16">
        <v>0.19047619047618999</v>
      </c>
      <c r="Z9" s="16"/>
      <c r="AA9" s="16">
        <v>0.15691489361702099</v>
      </c>
      <c r="AB9" s="16">
        <v>0.14572864321608001</v>
      </c>
      <c r="AC9" s="16">
        <v>0.15322580645161299</v>
      </c>
      <c r="AD9" s="16">
        <v>0.146341463414634</v>
      </c>
    </row>
    <row r="10" spans="2:30" ht="29" x14ac:dyDescent="0.35">
      <c r="B10" s="17" t="s">
        <v>226</v>
      </c>
      <c r="C10" s="16">
        <v>0.49364161849711002</v>
      </c>
      <c r="D10" s="16">
        <v>0.49455864570737601</v>
      </c>
      <c r="E10" s="16">
        <v>0.5</v>
      </c>
      <c r="F10" s="16"/>
      <c r="G10" s="16">
        <v>0.54054054054054101</v>
      </c>
      <c r="H10" s="16">
        <v>0.53315649867374004</v>
      </c>
      <c r="I10" s="16">
        <v>0.5</v>
      </c>
      <c r="J10" s="16">
        <v>0.36363636363636398</v>
      </c>
      <c r="K10" s="16"/>
      <c r="L10" s="16">
        <v>0.43859649122806998</v>
      </c>
      <c r="M10" s="16">
        <v>0.5</v>
      </c>
      <c r="N10" s="16">
        <v>0.55128205128205099</v>
      </c>
      <c r="O10" s="16">
        <v>0.53571428571428603</v>
      </c>
      <c r="P10" s="16">
        <v>0.46638655462184903</v>
      </c>
      <c r="Q10" s="16"/>
      <c r="R10" s="16">
        <v>0.45</v>
      </c>
      <c r="S10" s="16">
        <v>0.51351351351351304</v>
      </c>
      <c r="T10" s="16">
        <v>0.545098039215686</v>
      </c>
      <c r="U10" s="16">
        <v>0.54166666666666696</v>
      </c>
      <c r="V10" s="16"/>
      <c r="W10" s="16">
        <v>0.49361702127659601</v>
      </c>
      <c r="X10" s="16">
        <v>0.47767857142857101</v>
      </c>
      <c r="Y10" s="16">
        <v>0.55555555555555602</v>
      </c>
      <c r="Z10" s="16"/>
      <c r="AA10" s="16">
        <v>0.51063829787234005</v>
      </c>
      <c r="AB10" s="16">
        <v>0.49748743718593003</v>
      </c>
      <c r="AC10" s="16">
        <v>0.47580645161290303</v>
      </c>
      <c r="AD10" s="16">
        <v>0.48780487804877998</v>
      </c>
    </row>
    <row r="11" spans="2:30" x14ac:dyDescent="0.35">
      <c r="B11" s="17" t="s">
        <v>64</v>
      </c>
      <c r="C11" s="18">
        <v>0.176878612716763</v>
      </c>
      <c r="D11" s="18">
        <v>0.17412333736396601</v>
      </c>
      <c r="E11" s="18">
        <v>0</v>
      </c>
      <c r="F11" s="18"/>
      <c r="G11" s="18">
        <v>0.162162162162162</v>
      </c>
      <c r="H11" s="18">
        <v>0.18037135278514599</v>
      </c>
      <c r="I11" s="18">
        <v>0.15584415584415601</v>
      </c>
      <c r="J11" s="18">
        <v>0.21678321678321699</v>
      </c>
      <c r="K11" s="18"/>
      <c r="L11" s="18">
        <v>0.181286549707602</v>
      </c>
      <c r="M11" s="18">
        <v>0.19841269841269801</v>
      </c>
      <c r="N11" s="18">
        <v>0.102564102564103</v>
      </c>
      <c r="O11" s="18">
        <v>0.15079365079365101</v>
      </c>
      <c r="P11" s="18">
        <v>0.214285714285714</v>
      </c>
      <c r="Q11" s="18"/>
      <c r="R11" s="18">
        <v>0.184090909090909</v>
      </c>
      <c r="S11" s="18">
        <v>0.18918918918918901</v>
      </c>
      <c r="T11" s="18">
        <v>0.168627450980392</v>
      </c>
      <c r="U11" s="18">
        <v>0.15277777777777801</v>
      </c>
      <c r="V11" s="18"/>
      <c r="W11" s="18">
        <v>0.180851063829787</v>
      </c>
      <c r="X11" s="18">
        <v>0.160714285714286</v>
      </c>
      <c r="Y11" s="18">
        <v>0.126984126984127</v>
      </c>
      <c r="Z11" s="18"/>
      <c r="AA11" s="18">
        <v>0.159574468085106</v>
      </c>
      <c r="AB11" s="18">
        <v>0.185929648241206</v>
      </c>
      <c r="AC11" s="18">
        <v>0.18548387096774199</v>
      </c>
      <c r="AD11" s="18">
        <v>0.17886178861788599</v>
      </c>
    </row>
    <row r="12" spans="2:30" x14ac:dyDescent="0.35">
      <c r="B12" s="15" t="s">
        <v>228</v>
      </c>
    </row>
    <row r="13" spans="2:30" x14ac:dyDescent="0.35">
      <c r="B13" t="s">
        <v>68</v>
      </c>
    </row>
    <row r="14" spans="2:30" x14ac:dyDescent="0.35">
      <c r="B14" t="s">
        <v>69</v>
      </c>
    </row>
    <row r="16" spans="2:30" x14ac:dyDescent="0.35">
      <c r="B16"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234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153</v>
      </c>
      <c r="D7" s="10">
        <v>147</v>
      </c>
      <c r="E7" s="10">
        <v>2</v>
      </c>
      <c r="F7" s="10"/>
      <c r="G7" s="10">
        <v>7</v>
      </c>
      <c r="H7" s="10">
        <v>54</v>
      </c>
      <c r="I7" s="10">
        <v>60</v>
      </c>
      <c r="J7" s="10">
        <v>32</v>
      </c>
      <c r="K7" s="10"/>
      <c r="L7" s="10">
        <v>35</v>
      </c>
      <c r="M7" s="10">
        <v>20</v>
      </c>
      <c r="N7" s="10">
        <v>17</v>
      </c>
      <c r="O7" s="10">
        <v>44</v>
      </c>
      <c r="P7" s="10">
        <v>37</v>
      </c>
      <c r="Q7" s="10"/>
      <c r="R7" s="10">
        <v>86</v>
      </c>
      <c r="S7" s="10">
        <v>11</v>
      </c>
      <c r="T7" s="10">
        <v>41</v>
      </c>
      <c r="U7" s="10">
        <v>11</v>
      </c>
      <c r="V7" s="10"/>
      <c r="W7" s="10">
        <v>77</v>
      </c>
      <c r="X7" s="10">
        <v>49</v>
      </c>
      <c r="Y7" s="10">
        <v>8</v>
      </c>
      <c r="Z7" s="10"/>
      <c r="AA7" s="10">
        <v>65</v>
      </c>
      <c r="AB7" s="10">
        <v>34</v>
      </c>
      <c r="AC7" s="10">
        <v>23</v>
      </c>
      <c r="AD7" s="10">
        <v>23</v>
      </c>
    </row>
    <row r="8" spans="2:30" x14ac:dyDescent="0.35">
      <c r="B8" s="17" t="s">
        <v>229</v>
      </c>
      <c r="C8" s="16">
        <v>0.22875816993464099</v>
      </c>
      <c r="D8" s="16">
        <v>0.23129251700680301</v>
      </c>
      <c r="E8" s="16">
        <v>0</v>
      </c>
      <c r="F8" s="16"/>
      <c r="G8" s="16">
        <v>0.28571428571428598</v>
      </c>
      <c r="H8" s="16">
        <v>0.31481481481481499</v>
      </c>
      <c r="I8" s="16">
        <v>0.16666666666666699</v>
      </c>
      <c r="J8" s="16">
        <v>0.1875</v>
      </c>
      <c r="K8" s="16"/>
      <c r="L8" s="16">
        <v>0.371428571428571</v>
      </c>
      <c r="M8" s="16">
        <v>0.1</v>
      </c>
      <c r="N8" s="16">
        <v>0.23529411764705899</v>
      </c>
      <c r="O8" s="16">
        <v>0.18181818181818199</v>
      </c>
      <c r="P8" s="16">
        <v>0.21621621621621601</v>
      </c>
      <c r="Q8" s="16"/>
      <c r="R8" s="16">
        <v>0.30232558139534899</v>
      </c>
      <c r="S8" s="16">
        <v>0.18181818181818199</v>
      </c>
      <c r="T8" s="16">
        <v>0.146341463414634</v>
      </c>
      <c r="U8" s="16">
        <v>0</v>
      </c>
      <c r="V8" s="16"/>
      <c r="W8" s="16">
        <v>0.28571428571428598</v>
      </c>
      <c r="X8" s="16">
        <v>0.16326530612244899</v>
      </c>
      <c r="Y8" s="16">
        <v>0.125</v>
      </c>
      <c r="Z8" s="16"/>
      <c r="AA8" s="16">
        <v>0.29230769230769199</v>
      </c>
      <c r="AB8" s="16">
        <v>8.8235294117647106E-2</v>
      </c>
      <c r="AC8" s="16">
        <v>0.217391304347826</v>
      </c>
      <c r="AD8" s="16">
        <v>0.217391304347826</v>
      </c>
    </row>
    <row r="9" spans="2:30" x14ac:dyDescent="0.35">
      <c r="B9" s="17" t="s">
        <v>230</v>
      </c>
      <c r="C9" s="16">
        <v>0.23529411764705899</v>
      </c>
      <c r="D9" s="16">
        <v>0.238095238095238</v>
      </c>
      <c r="E9" s="16">
        <v>0</v>
      </c>
      <c r="F9" s="16"/>
      <c r="G9" s="16">
        <v>0.28571428571428598</v>
      </c>
      <c r="H9" s="16">
        <v>0.16666666666666699</v>
      </c>
      <c r="I9" s="16">
        <v>0.25</v>
      </c>
      <c r="J9" s="16">
        <v>0.3125</v>
      </c>
      <c r="K9" s="16"/>
      <c r="L9" s="16">
        <v>0.14285714285714299</v>
      </c>
      <c r="M9" s="16">
        <v>0.2</v>
      </c>
      <c r="N9" s="16">
        <v>0.23529411764705899</v>
      </c>
      <c r="O9" s="16">
        <v>0.36363636363636398</v>
      </c>
      <c r="P9" s="16">
        <v>0.18918918918918901</v>
      </c>
      <c r="Q9" s="16"/>
      <c r="R9" s="16">
        <v>0.209302325581395</v>
      </c>
      <c r="S9" s="16">
        <v>0.36363636363636398</v>
      </c>
      <c r="T9" s="16">
        <v>0.24390243902438999</v>
      </c>
      <c r="U9" s="16">
        <v>0.27272727272727298</v>
      </c>
      <c r="V9" s="16"/>
      <c r="W9" s="16">
        <v>0.22077922077922099</v>
      </c>
      <c r="X9" s="16">
        <v>0.30612244897959201</v>
      </c>
      <c r="Y9" s="16">
        <v>0.25</v>
      </c>
      <c r="Z9" s="16"/>
      <c r="AA9" s="16">
        <v>0.230769230769231</v>
      </c>
      <c r="AB9" s="16">
        <v>0.26470588235294101</v>
      </c>
      <c r="AC9" s="16">
        <v>0.217391304347826</v>
      </c>
      <c r="AD9" s="16">
        <v>0.26086956521739102</v>
      </c>
    </row>
    <row r="10" spans="2:30" x14ac:dyDescent="0.35">
      <c r="B10" s="17" t="s">
        <v>231</v>
      </c>
      <c r="C10" s="16">
        <v>0.23529411764705899</v>
      </c>
      <c r="D10" s="16">
        <v>0.238095238095238</v>
      </c>
      <c r="E10" s="16">
        <v>0.5</v>
      </c>
      <c r="F10" s="16"/>
      <c r="G10" s="16">
        <v>0.28571428571428598</v>
      </c>
      <c r="H10" s="16">
        <v>0.296296296296296</v>
      </c>
      <c r="I10" s="16">
        <v>0.21666666666666701</v>
      </c>
      <c r="J10" s="16">
        <v>0.15625</v>
      </c>
      <c r="K10" s="16"/>
      <c r="L10" s="16">
        <v>0.28571428571428598</v>
      </c>
      <c r="M10" s="16">
        <v>0.25</v>
      </c>
      <c r="N10" s="16">
        <v>0.23529411764705899</v>
      </c>
      <c r="O10" s="16">
        <v>0.15909090909090901</v>
      </c>
      <c r="P10" s="16">
        <v>0.27027027027027001</v>
      </c>
      <c r="Q10" s="16"/>
      <c r="R10" s="16">
        <v>0.209302325581395</v>
      </c>
      <c r="S10" s="16">
        <v>0.18181818181818199</v>
      </c>
      <c r="T10" s="16">
        <v>0.31707317073170699</v>
      </c>
      <c r="U10" s="16">
        <v>0.18181818181818199</v>
      </c>
      <c r="V10" s="16"/>
      <c r="W10" s="16">
        <v>0.207792207792208</v>
      </c>
      <c r="X10" s="16">
        <v>0.26530612244898</v>
      </c>
      <c r="Y10" s="16">
        <v>0.25</v>
      </c>
      <c r="Z10" s="16"/>
      <c r="AA10" s="16">
        <v>0.15384615384615399</v>
      </c>
      <c r="AB10" s="16">
        <v>0.35294117647058798</v>
      </c>
      <c r="AC10" s="16">
        <v>0.30434782608695699</v>
      </c>
      <c r="AD10" s="16">
        <v>0.30434782608695699</v>
      </c>
    </row>
    <row r="11" spans="2:30" x14ac:dyDescent="0.35">
      <c r="B11" s="17" t="s">
        <v>232</v>
      </c>
      <c r="C11" s="16">
        <v>9.8039215686274495E-2</v>
      </c>
      <c r="D11" s="16">
        <v>9.5238095238095205E-2</v>
      </c>
      <c r="E11" s="16">
        <v>0</v>
      </c>
      <c r="F11" s="16"/>
      <c r="G11" s="16">
        <v>0.14285714285714299</v>
      </c>
      <c r="H11" s="16">
        <v>5.5555555555555601E-2</v>
      </c>
      <c r="I11" s="16">
        <v>0.116666666666667</v>
      </c>
      <c r="J11" s="16">
        <v>0.125</v>
      </c>
      <c r="K11" s="16"/>
      <c r="L11" s="16">
        <v>8.5714285714285701E-2</v>
      </c>
      <c r="M11" s="16">
        <v>0.1</v>
      </c>
      <c r="N11" s="16">
        <v>0.17647058823529399</v>
      </c>
      <c r="O11" s="16">
        <v>9.0909090909090898E-2</v>
      </c>
      <c r="P11" s="16">
        <v>8.1081081081081099E-2</v>
      </c>
      <c r="Q11" s="16"/>
      <c r="R11" s="16">
        <v>9.3023255813953501E-2</v>
      </c>
      <c r="S11" s="16">
        <v>0</v>
      </c>
      <c r="T11" s="16">
        <v>9.7560975609756101E-2</v>
      </c>
      <c r="U11" s="16">
        <v>0.18181818181818199</v>
      </c>
      <c r="V11" s="16"/>
      <c r="W11" s="16">
        <v>6.4935064935064901E-2</v>
      </c>
      <c r="X11" s="16">
        <v>0.14285714285714299</v>
      </c>
      <c r="Y11" s="16">
        <v>0.125</v>
      </c>
      <c r="Z11" s="16"/>
      <c r="AA11" s="16">
        <v>0.107692307692308</v>
      </c>
      <c r="AB11" s="16">
        <v>0.11764705882352899</v>
      </c>
      <c r="AC11" s="16">
        <v>4.3478260869565202E-2</v>
      </c>
      <c r="AD11" s="16">
        <v>8.6956521739130405E-2</v>
      </c>
    </row>
    <row r="12" spans="2:30" x14ac:dyDescent="0.35">
      <c r="B12" s="17" t="s">
        <v>233</v>
      </c>
      <c r="C12" s="16">
        <v>7.1895424836601302E-2</v>
      </c>
      <c r="D12" s="16">
        <v>7.4829931972789102E-2</v>
      </c>
      <c r="E12" s="16">
        <v>0</v>
      </c>
      <c r="F12" s="16"/>
      <c r="G12" s="16">
        <v>0</v>
      </c>
      <c r="H12" s="16">
        <v>7.4074074074074098E-2</v>
      </c>
      <c r="I12" s="16">
        <v>6.6666666666666693E-2</v>
      </c>
      <c r="J12" s="16">
        <v>9.375E-2</v>
      </c>
      <c r="K12" s="16"/>
      <c r="L12" s="16">
        <v>0</v>
      </c>
      <c r="M12" s="16">
        <v>0.2</v>
      </c>
      <c r="N12" s="16">
        <v>5.8823529411764698E-2</v>
      </c>
      <c r="O12" s="16">
        <v>0.11363636363636399</v>
      </c>
      <c r="P12" s="16">
        <v>2.7027027027027001E-2</v>
      </c>
      <c r="Q12" s="16"/>
      <c r="R12" s="16">
        <v>8.1395348837209294E-2</v>
      </c>
      <c r="S12" s="16">
        <v>0</v>
      </c>
      <c r="T12" s="16">
        <v>9.7560975609756101E-2</v>
      </c>
      <c r="U12" s="16">
        <v>0</v>
      </c>
      <c r="V12" s="16"/>
      <c r="W12" s="16">
        <v>7.7922077922077906E-2</v>
      </c>
      <c r="X12" s="16">
        <v>2.04081632653061E-2</v>
      </c>
      <c r="Y12" s="16">
        <v>0.125</v>
      </c>
      <c r="Z12" s="16"/>
      <c r="AA12" s="16">
        <v>0.107692307692308</v>
      </c>
      <c r="AB12" s="16">
        <v>5.8823529411764698E-2</v>
      </c>
      <c r="AC12" s="16">
        <v>4.3478260869565202E-2</v>
      </c>
      <c r="AD12" s="16">
        <v>4.3478260869565202E-2</v>
      </c>
    </row>
    <row r="13" spans="2:30" x14ac:dyDescent="0.35">
      <c r="B13" s="17" t="s">
        <v>97</v>
      </c>
      <c r="C13" s="18">
        <v>0.13071895424836599</v>
      </c>
      <c r="D13" s="18">
        <v>0.122448979591837</v>
      </c>
      <c r="E13" s="18">
        <v>0.5</v>
      </c>
      <c r="F13" s="18"/>
      <c r="G13" s="18">
        <v>0</v>
      </c>
      <c r="H13" s="18">
        <v>9.2592592592592601E-2</v>
      </c>
      <c r="I13" s="18">
        <v>0.18333333333333299</v>
      </c>
      <c r="J13" s="18">
        <v>0.125</v>
      </c>
      <c r="K13" s="18"/>
      <c r="L13" s="18">
        <v>0.114285714285714</v>
      </c>
      <c r="M13" s="18">
        <v>0.15</v>
      </c>
      <c r="N13" s="18">
        <v>5.8823529411764698E-2</v>
      </c>
      <c r="O13" s="18">
        <v>9.0909090909090898E-2</v>
      </c>
      <c r="P13" s="18">
        <v>0.21621621621621601</v>
      </c>
      <c r="Q13" s="18"/>
      <c r="R13" s="18">
        <v>0.104651162790698</v>
      </c>
      <c r="S13" s="18">
        <v>0.27272727272727298</v>
      </c>
      <c r="T13" s="18">
        <v>9.7560975609756101E-2</v>
      </c>
      <c r="U13" s="18">
        <v>0.36363636363636398</v>
      </c>
      <c r="V13" s="18"/>
      <c r="W13" s="18">
        <v>0.14285714285714299</v>
      </c>
      <c r="X13" s="18">
        <v>0.102040816326531</v>
      </c>
      <c r="Y13" s="18">
        <v>0.125</v>
      </c>
      <c r="Z13" s="18"/>
      <c r="AA13" s="18">
        <v>0.107692307692308</v>
      </c>
      <c r="AB13" s="18">
        <v>0.11764705882352899</v>
      </c>
      <c r="AC13" s="18">
        <v>0.173913043478261</v>
      </c>
      <c r="AD13" s="18">
        <v>8.6956521739130405E-2</v>
      </c>
    </row>
    <row r="14" spans="2:30" x14ac:dyDescent="0.35">
      <c r="B14" s="15" t="s">
        <v>235</v>
      </c>
    </row>
    <row r="15" spans="2:30" x14ac:dyDescent="0.35">
      <c r="B15" t="s">
        <v>68</v>
      </c>
    </row>
    <row r="16" spans="2:30" x14ac:dyDescent="0.35">
      <c r="B16" t="s">
        <v>69</v>
      </c>
    </row>
    <row r="18" spans="2:2" x14ac:dyDescent="0.35">
      <c r="B18"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D18"/>
  <sheetViews>
    <sheetView showGridLines="0" workbookViewId="0">
      <pane xSplit="2" topLeftCell="C1" activePane="topRight" state="frozen"/>
      <selection pane="topRight" activeCell="B18" sqref="B18"/>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241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428</v>
      </c>
      <c r="D7" s="10">
        <v>410</v>
      </c>
      <c r="E7" s="10">
        <v>4</v>
      </c>
      <c r="F7" s="10"/>
      <c r="G7" s="10">
        <v>21</v>
      </c>
      <c r="H7" s="10">
        <v>201</v>
      </c>
      <c r="I7" s="10">
        <v>154</v>
      </c>
      <c r="J7" s="10">
        <v>52</v>
      </c>
      <c r="K7" s="10"/>
      <c r="L7" s="10">
        <v>75</v>
      </c>
      <c r="M7" s="10">
        <v>63</v>
      </c>
      <c r="N7" s="10">
        <v>44</v>
      </c>
      <c r="O7" s="10">
        <v>135</v>
      </c>
      <c r="P7" s="10">
        <v>111</v>
      </c>
      <c r="Q7" s="10"/>
      <c r="R7" s="10">
        <v>198</v>
      </c>
      <c r="S7" s="10">
        <v>38</v>
      </c>
      <c r="T7" s="10">
        <v>140</v>
      </c>
      <c r="U7" s="10">
        <v>39</v>
      </c>
      <c r="V7" s="10"/>
      <c r="W7" s="10">
        <v>232</v>
      </c>
      <c r="X7" s="10">
        <v>107</v>
      </c>
      <c r="Y7" s="10">
        <v>35</v>
      </c>
      <c r="Z7" s="10"/>
      <c r="AA7" s="10">
        <v>192</v>
      </c>
      <c r="AB7" s="10">
        <v>100</v>
      </c>
      <c r="AC7" s="10">
        <v>59</v>
      </c>
      <c r="AD7" s="10">
        <v>60</v>
      </c>
    </row>
    <row r="8" spans="2:30" x14ac:dyDescent="0.35">
      <c r="B8" s="17" t="s">
        <v>236</v>
      </c>
      <c r="C8" s="16">
        <v>0.13317757009345799</v>
      </c>
      <c r="D8" s="16">
        <v>0.129268292682927</v>
      </c>
      <c r="E8" s="16">
        <v>0.25</v>
      </c>
      <c r="F8" s="16"/>
      <c r="G8" s="16">
        <v>0.14285714285714299</v>
      </c>
      <c r="H8" s="16">
        <v>0.144278606965174</v>
      </c>
      <c r="I8" s="16">
        <v>0.11038961038961</v>
      </c>
      <c r="J8" s="16">
        <v>0.15384615384615399</v>
      </c>
      <c r="K8" s="16"/>
      <c r="L8" s="16">
        <v>0.12</v>
      </c>
      <c r="M8" s="16">
        <v>0.17460317460317501</v>
      </c>
      <c r="N8" s="16">
        <v>0.13636363636363599</v>
      </c>
      <c r="O8" s="16">
        <v>0.10370370370370401</v>
      </c>
      <c r="P8" s="16">
        <v>0.153153153153153</v>
      </c>
      <c r="Q8" s="16"/>
      <c r="R8" s="16">
        <v>0.16161616161616199</v>
      </c>
      <c r="S8" s="16">
        <v>0.157894736842105</v>
      </c>
      <c r="T8" s="16">
        <v>0.114285714285714</v>
      </c>
      <c r="U8" s="16">
        <v>5.1282051282051301E-2</v>
      </c>
      <c r="V8" s="16"/>
      <c r="W8" s="16">
        <v>0.12931034482758599</v>
      </c>
      <c r="X8" s="16">
        <v>0.121495327102804</v>
      </c>
      <c r="Y8" s="16">
        <v>0.17142857142857101</v>
      </c>
      <c r="Z8" s="16"/>
      <c r="AA8" s="16">
        <v>0.125</v>
      </c>
      <c r="AB8" s="16">
        <v>0.12</v>
      </c>
      <c r="AC8" s="16">
        <v>6.7796610169491497E-2</v>
      </c>
      <c r="AD8" s="16">
        <v>0.2</v>
      </c>
    </row>
    <row r="9" spans="2:30" ht="29" x14ac:dyDescent="0.35">
      <c r="B9" s="17" t="s">
        <v>237</v>
      </c>
      <c r="C9" s="16">
        <v>0.19158878504672899</v>
      </c>
      <c r="D9" s="16">
        <v>0.190243902439024</v>
      </c>
      <c r="E9" s="16">
        <v>0.25</v>
      </c>
      <c r="F9" s="16"/>
      <c r="G9" s="16">
        <v>0.28571428571428598</v>
      </c>
      <c r="H9" s="16">
        <v>0.174129353233831</v>
      </c>
      <c r="I9" s="16">
        <v>0.207792207792208</v>
      </c>
      <c r="J9" s="16">
        <v>0.17307692307692299</v>
      </c>
      <c r="K9" s="16"/>
      <c r="L9" s="16">
        <v>0.24</v>
      </c>
      <c r="M9" s="16">
        <v>0.14285714285714299</v>
      </c>
      <c r="N9" s="16">
        <v>0.31818181818181801</v>
      </c>
      <c r="O9" s="16">
        <v>0.155555555555556</v>
      </c>
      <c r="P9" s="16">
        <v>0.18018018018018001</v>
      </c>
      <c r="Q9" s="16"/>
      <c r="R9" s="16">
        <v>0.18686868686868699</v>
      </c>
      <c r="S9" s="16">
        <v>0.157894736842105</v>
      </c>
      <c r="T9" s="16">
        <v>0.185714285714286</v>
      </c>
      <c r="U9" s="16">
        <v>0.28205128205128199</v>
      </c>
      <c r="V9" s="16"/>
      <c r="W9" s="16">
        <v>0.21551724137931</v>
      </c>
      <c r="X9" s="16">
        <v>0.20560747663551401</v>
      </c>
      <c r="Y9" s="16">
        <v>0.14285714285714299</v>
      </c>
      <c r="Z9" s="16"/>
      <c r="AA9" s="16">
        <v>0.16145833333333301</v>
      </c>
      <c r="AB9" s="16">
        <v>0.21</v>
      </c>
      <c r="AC9" s="16">
        <v>0.27118644067796599</v>
      </c>
      <c r="AD9" s="16">
        <v>0.16666666666666699</v>
      </c>
    </row>
    <row r="10" spans="2:30" x14ac:dyDescent="0.35">
      <c r="B10" s="17" t="s">
        <v>238</v>
      </c>
      <c r="C10" s="16">
        <v>0.210280373831776</v>
      </c>
      <c r="D10" s="16">
        <v>0.21463414634146299</v>
      </c>
      <c r="E10" s="16">
        <v>0.25</v>
      </c>
      <c r="F10" s="16"/>
      <c r="G10" s="16">
        <v>0.14285714285714299</v>
      </c>
      <c r="H10" s="16">
        <v>0.16915422885572101</v>
      </c>
      <c r="I10" s="16">
        <v>0.246753246753247</v>
      </c>
      <c r="J10" s="16">
        <v>0.28846153846153799</v>
      </c>
      <c r="K10" s="16"/>
      <c r="L10" s="16">
        <v>0.21333333333333299</v>
      </c>
      <c r="M10" s="16">
        <v>0.11111111111111099</v>
      </c>
      <c r="N10" s="16">
        <v>0.18181818181818199</v>
      </c>
      <c r="O10" s="16">
        <v>0.21481481481481501</v>
      </c>
      <c r="P10" s="16">
        <v>0.27027027027027001</v>
      </c>
      <c r="Q10" s="16"/>
      <c r="R10" s="16">
        <v>0.21717171717171699</v>
      </c>
      <c r="S10" s="16">
        <v>0.26315789473684198</v>
      </c>
      <c r="T10" s="16">
        <v>0.2</v>
      </c>
      <c r="U10" s="16">
        <v>0.15384615384615399</v>
      </c>
      <c r="V10" s="16"/>
      <c r="W10" s="16">
        <v>0.21551724137931</v>
      </c>
      <c r="X10" s="16">
        <v>0.22429906542056099</v>
      </c>
      <c r="Y10" s="16">
        <v>0.22857142857142901</v>
      </c>
      <c r="Z10" s="16"/>
      <c r="AA10" s="16">
        <v>0.22395833333333301</v>
      </c>
      <c r="AB10" s="16">
        <v>0.26</v>
      </c>
      <c r="AC10" s="16">
        <v>0.11864406779661001</v>
      </c>
      <c r="AD10" s="16">
        <v>0.18333333333333299</v>
      </c>
    </row>
    <row r="11" spans="2:30" ht="29" x14ac:dyDescent="0.35">
      <c r="B11" s="17" t="s">
        <v>239</v>
      </c>
      <c r="C11" s="16">
        <v>0.18691588785046701</v>
      </c>
      <c r="D11" s="16">
        <v>0.19268292682926799</v>
      </c>
      <c r="E11" s="16">
        <v>0</v>
      </c>
      <c r="F11" s="16"/>
      <c r="G11" s="16">
        <v>9.5238095238095205E-2</v>
      </c>
      <c r="H11" s="16">
        <v>0.21890547263681601</v>
      </c>
      <c r="I11" s="16">
        <v>0.18831168831168801</v>
      </c>
      <c r="J11" s="16">
        <v>9.6153846153846201E-2</v>
      </c>
      <c r="K11" s="16"/>
      <c r="L11" s="16">
        <v>0.22666666666666699</v>
      </c>
      <c r="M11" s="16">
        <v>0.17460317460317501</v>
      </c>
      <c r="N11" s="16">
        <v>0.22727272727272699</v>
      </c>
      <c r="O11" s="16">
        <v>0.19259259259259301</v>
      </c>
      <c r="P11" s="16">
        <v>0.144144144144144</v>
      </c>
      <c r="Q11" s="16"/>
      <c r="R11" s="16">
        <v>0.17676767676767699</v>
      </c>
      <c r="S11" s="16">
        <v>0.18421052631578899</v>
      </c>
      <c r="T11" s="16">
        <v>0.20714285714285699</v>
      </c>
      <c r="U11" s="16">
        <v>0.17948717948717899</v>
      </c>
      <c r="V11" s="16"/>
      <c r="W11" s="16">
        <v>0.176724137931034</v>
      </c>
      <c r="X11" s="16">
        <v>0.20560747663551401</v>
      </c>
      <c r="Y11" s="16">
        <v>0.17142857142857101</v>
      </c>
      <c r="Z11" s="16"/>
      <c r="AA11" s="16">
        <v>0.17708333333333301</v>
      </c>
      <c r="AB11" s="16">
        <v>0.19</v>
      </c>
      <c r="AC11" s="16">
        <v>0.22033898305084701</v>
      </c>
      <c r="AD11" s="16">
        <v>0.233333333333333</v>
      </c>
    </row>
    <row r="12" spans="2:30" x14ac:dyDescent="0.35">
      <c r="B12" s="17" t="s">
        <v>240</v>
      </c>
      <c r="C12" s="16">
        <v>0.22897196261682201</v>
      </c>
      <c r="D12" s="16">
        <v>0.224390243902439</v>
      </c>
      <c r="E12" s="16">
        <v>0.25</v>
      </c>
      <c r="F12" s="16"/>
      <c r="G12" s="16">
        <v>0.19047619047618999</v>
      </c>
      <c r="H12" s="16">
        <v>0.238805970149254</v>
      </c>
      <c r="I12" s="16">
        <v>0.22727272727272699</v>
      </c>
      <c r="J12" s="16">
        <v>0.21153846153846201</v>
      </c>
      <c r="K12" s="16"/>
      <c r="L12" s="16">
        <v>0.146666666666667</v>
      </c>
      <c r="M12" s="16">
        <v>0.30158730158730201</v>
      </c>
      <c r="N12" s="16">
        <v>0.11363636363636399</v>
      </c>
      <c r="O12" s="16">
        <v>0.31851851851851898</v>
      </c>
      <c r="P12" s="16">
        <v>0.18018018018018001</v>
      </c>
      <c r="Q12" s="16"/>
      <c r="R12" s="16">
        <v>0.21717171717171699</v>
      </c>
      <c r="S12" s="16">
        <v>0.21052631578947401</v>
      </c>
      <c r="T12" s="16">
        <v>0.23571428571428599</v>
      </c>
      <c r="U12" s="16">
        <v>0.256410256410256</v>
      </c>
      <c r="V12" s="16"/>
      <c r="W12" s="16">
        <v>0.232758620689655</v>
      </c>
      <c r="X12" s="16">
        <v>0.18691588785046701</v>
      </c>
      <c r="Y12" s="16">
        <v>0.2</v>
      </c>
      <c r="Z12" s="16"/>
      <c r="AA12" s="16">
        <v>0.265625</v>
      </c>
      <c r="AB12" s="16">
        <v>0.17</v>
      </c>
      <c r="AC12" s="16">
        <v>0.25423728813559299</v>
      </c>
      <c r="AD12" s="16">
        <v>0.2</v>
      </c>
    </row>
    <row r="13" spans="2:30" x14ac:dyDescent="0.35">
      <c r="B13" s="17" t="s">
        <v>97</v>
      </c>
      <c r="C13" s="18">
        <v>4.9065420560747697E-2</v>
      </c>
      <c r="D13" s="18">
        <v>4.8780487804878099E-2</v>
      </c>
      <c r="E13" s="18">
        <v>0</v>
      </c>
      <c r="F13" s="18"/>
      <c r="G13" s="18">
        <v>0.14285714285714299</v>
      </c>
      <c r="H13" s="18">
        <v>5.4726368159204002E-2</v>
      </c>
      <c r="I13" s="18">
        <v>1.9480519480519501E-2</v>
      </c>
      <c r="J13" s="18">
        <v>7.69230769230769E-2</v>
      </c>
      <c r="K13" s="18"/>
      <c r="L13" s="18">
        <v>5.3333333333333302E-2</v>
      </c>
      <c r="M13" s="18">
        <v>9.5238095238095205E-2</v>
      </c>
      <c r="N13" s="18">
        <v>2.27272727272727E-2</v>
      </c>
      <c r="O13" s="18">
        <v>1.48148148148148E-2</v>
      </c>
      <c r="P13" s="18">
        <v>7.2072072072072099E-2</v>
      </c>
      <c r="Q13" s="18"/>
      <c r="R13" s="18">
        <v>4.0404040404040401E-2</v>
      </c>
      <c r="S13" s="18">
        <v>2.6315789473684199E-2</v>
      </c>
      <c r="T13" s="18">
        <v>5.7142857142857099E-2</v>
      </c>
      <c r="U13" s="18">
        <v>7.69230769230769E-2</v>
      </c>
      <c r="V13" s="18"/>
      <c r="W13" s="18">
        <v>3.0172413793103401E-2</v>
      </c>
      <c r="X13" s="18">
        <v>5.60747663551402E-2</v>
      </c>
      <c r="Y13" s="18">
        <v>8.5714285714285701E-2</v>
      </c>
      <c r="Z13" s="18"/>
      <c r="AA13" s="18">
        <v>4.6875E-2</v>
      </c>
      <c r="AB13" s="18">
        <v>0.05</v>
      </c>
      <c r="AC13" s="18">
        <v>6.7796610169491497E-2</v>
      </c>
      <c r="AD13" s="18">
        <v>1.6666666666666701E-2</v>
      </c>
    </row>
    <row r="14" spans="2:30" x14ac:dyDescent="0.35">
      <c r="B14" s="15" t="s">
        <v>242</v>
      </c>
    </row>
    <row r="15" spans="2:30" x14ac:dyDescent="0.35">
      <c r="B15" t="s">
        <v>68</v>
      </c>
    </row>
    <row r="16" spans="2:30" x14ac:dyDescent="0.35">
      <c r="B16" t="s">
        <v>69</v>
      </c>
    </row>
    <row r="18" spans="2:2" x14ac:dyDescent="0.35">
      <c r="B18"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246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243</v>
      </c>
      <c r="C8" s="16">
        <v>0.51670951156812295</v>
      </c>
      <c r="D8" s="16">
        <v>0.51931716082659496</v>
      </c>
      <c r="E8" s="16">
        <v>0.53846153846153799</v>
      </c>
      <c r="F8" s="16"/>
      <c r="G8" s="16">
        <v>0.64912280701754399</v>
      </c>
      <c r="H8" s="16">
        <v>0.53754940711462496</v>
      </c>
      <c r="I8" s="16">
        <v>0.47058823529411797</v>
      </c>
      <c r="J8" s="16">
        <v>0.52513966480446905</v>
      </c>
      <c r="K8" s="16"/>
      <c r="L8" s="16">
        <v>0.55652173913043501</v>
      </c>
      <c r="M8" s="16">
        <v>0.59281437125748504</v>
      </c>
      <c r="N8" s="16">
        <v>0.49090909090909102</v>
      </c>
      <c r="O8" s="16">
        <v>0.44868035190615801</v>
      </c>
      <c r="P8" s="16">
        <v>0.52978056426332298</v>
      </c>
      <c r="Q8" s="16"/>
      <c r="R8" s="16">
        <v>0.49662162162162199</v>
      </c>
      <c r="S8" s="16">
        <v>0.45871559633027498</v>
      </c>
      <c r="T8" s="16">
        <v>0.56772334293948101</v>
      </c>
      <c r="U8" s="16">
        <v>0.581395348837209</v>
      </c>
      <c r="V8" s="16"/>
      <c r="W8" s="16">
        <v>0.50771604938271597</v>
      </c>
      <c r="X8" s="16">
        <v>0.54152823920265802</v>
      </c>
      <c r="Y8" s="16">
        <v>0.55128205128205099</v>
      </c>
      <c r="Z8" s="16"/>
      <c r="AA8" s="16">
        <v>0.51745379876796704</v>
      </c>
      <c r="AB8" s="16">
        <v>0.52272727272727304</v>
      </c>
      <c r="AC8" s="16">
        <v>0.54597701149425304</v>
      </c>
      <c r="AD8" s="16">
        <v>0.51412429378531099</v>
      </c>
    </row>
    <row r="9" spans="2:30" x14ac:dyDescent="0.35">
      <c r="B9" s="17" t="s">
        <v>244</v>
      </c>
      <c r="C9" s="16">
        <v>0.39074550128534702</v>
      </c>
      <c r="D9" s="16">
        <v>0.38634321653189602</v>
      </c>
      <c r="E9" s="16">
        <v>0.53846153846153799</v>
      </c>
      <c r="F9" s="16"/>
      <c r="G9" s="16">
        <v>0.28070175438596501</v>
      </c>
      <c r="H9" s="16">
        <v>0.35177865612648201</v>
      </c>
      <c r="I9" s="16">
        <v>0.41647058823529398</v>
      </c>
      <c r="J9" s="16">
        <v>0.474860335195531</v>
      </c>
      <c r="K9" s="16"/>
      <c r="L9" s="16">
        <v>0.36521739130434799</v>
      </c>
      <c r="M9" s="16">
        <v>0.37724550898203602</v>
      </c>
      <c r="N9" s="16">
        <v>0.40909090909090901</v>
      </c>
      <c r="O9" s="16">
        <v>0.39589442815249298</v>
      </c>
      <c r="P9" s="16">
        <v>0.40438871473354199</v>
      </c>
      <c r="Q9" s="16"/>
      <c r="R9" s="16">
        <v>0.41554054054054101</v>
      </c>
      <c r="S9" s="16">
        <v>0.38532110091743099</v>
      </c>
      <c r="T9" s="16">
        <v>0.38328530259366</v>
      </c>
      <c r="U9" s="16">
        <v>0.24418604651162801</v>
      </c>
      <c r="V9" s="16"/>
      <c r="W9" s="16">
        <v>0.40123456790123502</v>
      </c>
      <c r="X9" s="16">
        <v>0.38538205980066398</v>
      </c>
      <c r="Y9" s="16">
        <v>0.46153846153846201</v>
      </c>
      <c r="Z9" s="16"/>
      <c r="AA9" s="16">
        <v>0.416837782340862</v>
      </c>
      <c r="AB9" s="16">
        <v>0.435606060606061</v>
      </c>
      <c r="AC9" s="16">
        <v>0.34482758620689702</v>
      </c>
      <c r="AD9" s="16">
        <v>0.338983050847458</v>
      </c>
    </row>
    <row r="10" spans="2:30" x14ac:dyDescent="0.35">
      <c r="B10" s="17" t="s">
        <v>245</v>
      </c>
      <c r="C10" s="16">
        <v>0.11225364181662401</v>
      </c>
      <c r="D10" s="16">
        <v>0.115004492362983</v>
      </c>
      <c r="E10" s="16">
        <v>0</v>
      </c>
      <c r="F10" s="16"/>
      <c r="G10" s="16">
        <v>0.157894736842105</v>
      </c>
      <c r="H10" s="16">
        <v>0.12845849802371501</v>
      </c>
      <c r="I10" s="16">
        <v>9.8823529411764699E-2</v>
      </c>
      <c r="J10" s="16">
        <v>8.3798882681564199E-2</v>
      </c>
      <c r="K10" s="16"/>
      <c r="L10" s="16">
        <v>8.6956521739130405E-2</v>
      </c>
      <c r="M10" s="16">
        <v>0.11377245508981999</v>
      </c>
      <c r="N10" s="16">
        <v>0.12727272727272701</v>
      </c>
      <c r="O10" s="16">
        <v>0.12609970674486801</v>
      </c>
      <c r="P10" s="16">
        <v>0.109717868338558</v>
      </c>
      <c r="Q10" s="16"/>
      <c r="R10" s="16">
        <v>0.12331081081081099</v>
      </c>
      <c r="S10" s="16">
        <v>0.155963302752294</v>
      </c>
      <c r="T10" s="16">
        <v>8.9337175792507204E-2</v>
      </c>
      <c r="U10" s="16">
        <v>5.8139534883720902E-2</v>
      </c>
      <c r="V10" s="16"/>
      <c r="W10" s="16">
        <v>0.117283950617284</v>
      </c>
      <c r="X10" s="16">
        <v>0.116279069767442</v>
      </c>
      <c r="Y10" s="16">
        <v>8.9743589743589702E-2</v>
      </c>
      <c r="Z10" s="16"/>
      <c r="AA10" s="16">
        <v>0.10061601642710501</v>
      </c>
      <c r="AB10" s="16">
        <v>8.7121212121212099E-2</v>
      </c>
      <c r="AC10" s="16">
        <v>0.13793103448275901</v>
      </c>
      <c r="AD10" s="16">
        <v>0.129943502824859</v>
      </c>
    </row>
    <row r="11" spans="2:30" x14ac:dyDescent="0.35">
      <c r="B11" s="17" t="s">
        <v>64</v>
      </c>
      <c r="C11" s="16">
        <v>5.9125964010282799E-2</v>
      </c>
      <c r="D11" s="16">
        <v>5.6603773584905703E-2</v>
      </c>
      <c r="E11" s="16">
        <v>0</v>
      </c>
      <c r="F11" s="16"/>
      <c r="G11" s="16">
        <v>0.105263157894737</v>
      </c>
      <c r="H11" s="16">
        <v>5.5335968379446598E-2</v>
      </c>
      <c r="I11" s="16">
        <v>7.0588235294117604E-2</v>
      </c>
      <c r="J11" s="16">
        <v>2.7932960893854698E-2</v>
      </c>
      <c r="K11" s="16"/>
      <c r="L11" s="16">
        <v>7.3913043478260901E-2</v>
      </c>
      <c r="M11" s="16">
        <v>1.79640718562874E-2</v>
      </c>
      <c r="N11" s="16">
        <v>6.3636363636363602E-2</v>
      </c>
      <c r="O11" s="16">
        <v>7.0381231671554301E-2</v>
      </c>
      <c r="P11" s="16">
        <v>5.6426332288401299E-2</v>
      </c>
      <c r="Q11" s="16"/>
      <c r="R11" s="16">
        <v>5.7432432432432401E-2</v>
      </c>
      <c r="S11" s="16">
        <v>1.8348623853211E-2</v>
      </c>
      <c r="T11" s="16">
        <v>8.0691642651296802E-2</v>
      </c>
      <c r="U11" s="16">
        <v>3.4883720930232599E-2</v>
      </c>
      <c r="V11" s="16"/>
      <c r="W11" s="16">
        <v>5.2469135802469098E-2</v>
      </c>
      <c r="X11" s="16">
        <v>4.3189368770764097E-2</v>
      </c>
      <c r="Y11" s="16">
        <v>3.8461538461538498E-2</v>
      </c>
      <c r="Z11" s="16"/>
      <c r="AA11" s="16">
        <v>4.9281314168377797E-2</v>
      </c>
      <c r="AB11" s="16">
        <v>3.4090909090909102E-2</v>
      </c>
      <c r="AC11" s="16">
        <v>8.04597701149425E-2</v>
      </c>
      <c r="AD11" s="16">
        <v>7.3446327683615795E-2</v>
      </c>
    </row>
    <row r="12" spans="2:30" x14ac:dyDescent="0.35">
      <c r="B12" s="17" t="s">
        <v>92</v>
      </c>
      <c r="C12" s="16">
        <v>1.3710368466152501E-2</v>
      </c>
      <c r="D12" s="16">
        <v>1.3477088948787099E-2</v>
      </c>
      <c r="E12" s="16">
        <v>0</v>
      </c>
      <c r="F12" s="16"/>
      <c r="G12" s="16">
        <v>0</v>
      </c>
      <c r="H12" s="16">
        <v>1.38339920948617E-2</v>
      </c>
      <c r="I12" s="16">
        <v>1.6470588235294101E-2</v>
      </c>
      <c r="J12" s="16">
        <v>1.11731843575419E-2</v>
      </c>
      <c r="K12" s="16"/>
      <c r="L12" s="16">
        <v>1.3043478260869599E-2</v>
      </c>
      <c r="M12" s="16">
        <v>1.19760479041916E-2</v>
      </c>
      <c r="N12" s="16">
        <v>9.0909090909090905E-3</v>
      </c>
      <c r="O12" s="16">
        <v>1.17302052785924E-2</v>
      </c>
      <c r="P12" s="16">
        <v>1.88087774294671E-2</v>
      </c>
      <c r="Q12" s="16"/>
      <c r="R12" s="16">
        <v>1.35135135135135E-2</v>
      </c>
      <c r="S12" s="16">
        <v>1.8348623853211E-2</v>
      </c>
      <c r="T12" s="16">
        <v>1.4409221902017299E-2</v>
      </c>
      <c r="U12" s="16">
        <v>1.16279069767442E-2</v>
      </c>
      <c r="V12" s="16"/>
      <c r="W12" s="16">
        <v>1.08024691358025E-2</v>
      </c>
      <c r="X12" s="16">
        <v>1.9933554817275701E-2</v>
      </c>
      <c r="Y12" s="16">
        <v>2.5641025641025599E-2</v>
      </c>
      <c r="Z12" s="16"/>
      <c r="AA12" s="16">
        <v>2.4640657084188899E-2</v>
      </c>
      <c r="AB12" s="16">
        <v>3.7878787878787902E-3</v>
      </c>
      <c r="AC12" s="16">
        <v>0</v>
      </c>
      <c r="AD12" s="16">
        <v>5.6497175141242903E-3</v>
      </c>
    </row>
    <row r="13" spans="2:30" x14ac:dyDescent="0.35">
      <c r="B13" s="17" t="s">
        <v>65</v>
      </c>
      <c r="C13" s="18">
        <v>7.3693230505569807E-2</v>
      </c>
      <c r="D13" s="18">
        <v>7.5471698113207503E-2</v>
      </c>
      <c r="E13" s="18">
        <v>0</v>
      </c>
      <c r="F13" s="18"/>
      <c r="G13" s="18">
        <v>3.5087719298245598E-2</v>
      </c>
      <c r="H13" s="18">
        <v>8.4980237154150207E-2</v>
      </c>
      <c r="I13" s="18">
        <v>7.7647058823529402E-2</v>
      </c>
      <c r="J13" s="18">
        <v>4.4692737430167599E-2</v>
      </c>
      <c r="K13" s="18"/>
      <c r="L13" s="18">
        <v>4.7826086956521699E-2</v>
      </c>
      <c r="M13" s="18">
        <v>3.59281437125748E-2</v>
      </c>
      <c r="N13" s="18">
        <v>9.0909090909090898E-2</v>
      </c>
      <c r="O13" s="18">
        <v>0.13196480938416399</v>
      </c>
      <c r="P13" s="18">
        <v>4.3887147335423198E-2</v>
      </c>
      <c r="Q13" s="18"/>
      <c r="R13" s="18">
        <v>6.9256756756756799E-2</v>
      </c>
      <c r="S13" s="18">
        <v>9.1743119266055106E-2</v>
      </c>
      <c r="T13" s="18">
        <v>4.3227665706051903E-2</v>
      </c>
      <c r="U13" s="18">
        <v>0.15116279069767399</v>
      </c>
      <c r="V13" s="18"/>
      <c r="W13" s="18">
        <v>7.5617283950617301E-2</v>
      </c>
      <c r="X13" s="18">
        <v>5.9800664451827197E-2</v>
      </c>
      <c r="Y13" s="18">
        <v>6.4102564102564097E-2</v>
      </c>
      <c r="Z13" s="18"/>
      <c r="AA13" s="18">
        <v>6.3655030800821397E-2</v>
      </c>
      <c r="AB13" s="18">
        <v>8.3333333333333301E-2</v>
      </c>
      <c r="AC13" s="18">
        <v>4.5977011494252901E-2</v>
      </c>
      <c r="AD13" s="18">
        <v>9.03954802259887E-2</v>
      </c>
    </row>
    <row r="14" spans="2:30" x14ac:dyDescent="0.35">
      <c r="B14" s="15"/>
    </row>
    <row r="15" spans="2:30" x14ac:dyDescent="0.35">
      <c r="B15" t="s">
        <v>68</v>
      </c>
    </row>
    <row r="16" spans="2:30" x14ac:dyDescent="0.35">
      <c r="B16" t="s">
        <v>69</v>
      </c>
    </row>
    <row r="18" spans="2:2" x14ac:dyDescent="0.35">
      <c r="B18"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256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247</v>
      </c>
      <c r="C8" s="16">
        <v>0.152527849185947</v>
      </c>
      <c r="D8" s="16">
        <v>0.15633423180593001</v>
      </c>
      <c r="E8" s="16">
        <v>0.15384615384615399</v>
      </c>
      <c r="F8" s="16"/>
      <c r="G8" s="16">
        <v>0.36842105263157898</v>
      </c>
      <c r="H8" s="16">
        <v>0.18379446640316199</v>
      </c>
      <c r="I8" s="16">
        <v>0.10352941176470599</v>
      </c>
      <c r="J8" s="16">
        <v>0.111731843575419</v>
      </c>
      <c r="K8" s="16"/>
      <c r="L8" s="16">
        <v>0.178260869565217</v>
      </c>
      <c r="M8" s="16">
        <v>0.14371257485029901</v>
      </c>
      <c r="N8" s="16">
        <v>0.2</v>
      </c>
      <c r="O8" s="16">
        <v>0.15835777126099701</v>
      </c>
      <c r="P8" s="16">
        <v>0.115987460815047</v>
      </c>
      <c r="Q8" s="16"/>
      <c r="R8" s="16">
        <v>0.133445945945946</v>
      </c>
      <c r="S8" s="16">
        <v>0.119266055045872</v>
      </c>
      <c r="T8" s="16">
        <v>0.181556195965418</v>
      </c>
      <c r="U8" s="16">
        <v>0.186046511627907</v>
      </c>
      <c r="V8" s="16"/>
      <c r="W8" s="16">
        <v>0.16203703703703701</v>
      </c>
      <c r="X8" s="16">
        <v>0.13953488372093001</v>
      </c>
      <c r="Y8" s="16">
        <v>0.16666666666666699</v>
      </c>
      <c r="Z8" s="16"/>
      <c r="AA8" s="16">
        <v>0.14168377823408601</v>
      </c>
      <c r="AB8" s="16">
        <v>0.13636363636363599</v>
      </c>
      <c r="AC8" s="16">
        <v>0.20114942528735599</v>
      </c>
      <c r="AD8" s="16">
        <v>0.169491525423729</v>
      </c>
    </row>
    <row r="9" spans="2:30" x14ac:dyDescent="0.35">
      <c r="B9" s="17" t="s">
        <v>248</v>
      </c>
      <c r="C9" s="16">
        <v>0.113967437874893</v>
      </c>
      <c r="D9" s="16">
        <v>0.11141060197664</v>
      </c>
      <c r="E9" s="16">
        <v>0.15384615384615399</v>
      </c>
      <c r="F9" s="16"/>
      <c r="G9" s="16">
        <v>8.7719298245614002E-2</v>
      </c>
      <c r="H9" s="16">
        <v>0.116600790513834</v>
      </c>
      <c r="I9" s="16">
        <v>0.13882352941176501</v>
      </c>
      <c r="J9" s="16">
        <v>5.5865921787709501E-2</v>
      </c>
      <c r="K9" s="16"/>
      <c r="L9" s="16">
        <v>0.13478260869565201</v>
      </c>
      <c r="M9" s="16">
        <v>8.9820359281437098E-2</v>
      </c>
      <c r="N9" s="16">
        <v>0.118181818181818</v>
      </c>
      <c r="O9" s="16">
        <v>0.120234604105572</v>
      </c>
      <c r="P9" s="16">
        <v>0.10344827586206901</v>
      </c>
      <c r="Q9" s="16"/>
      <c r="R9" s="16">
        <v>0.119932432432432</v>
      </c>
      <c r="S9" s="16">
        <v>7.3394495412843999E-2</v>
      </c>
      <c r="T9" s="16">
        <v>0.103746397694524</v>
      </c>
      <c r="U9" s="16">
        <v>0.186046511627907</v>
      </c>
      <c r="V9" s="16"/>
      <c r="W9" s="16">
        <v>0.117283950617284</v>
      </c>
      <c r="X9" s="16">
        <v>0.12624584717608001</v>
      </c>
      <c r="Y9" s="16">
        <v>0.102564102564103</v>
      </c>
      <c r="Z9" s="16"/>
      <c r="AA9" s="16">
        <v>9.8562628336755706E-2</v>
      </c>
      <c r="AB9" s="16">
        <v>0.13257575757575801</v>
      </c>
      <c r="AC9" s="16">
        <v>0.109195402298851</v>
      </c>
      <c r="AD9" s="16">
        <v>0.14689265536723201</v>
      </c>
    </row>
    <row r="10" spans="2:30" x14ac:dyDescent="0.35">
      <c r="B10" s="17" t="s">
        <v>249</v>
      </c>
      <c r="C10" s="16">
        <v>0.132819194515853</v>
      </c>
      <c r="D10" s="16">
        <v>0.12668463611859801</v>
      </c>
      <c r="E10" s="16">
        <v>0.15384615384615399</v>
      </c>
      <c r="F10" s="16"/>
      <c r="G10" s="16">
        <v>0.175438596491228</v>
      </c>
      <c r="H10" s="16">
        <v>0.14822134387351801</v>
      </c>
      <c r="I10" s="16">
        <v>0.11529411764705901</v>
      </c>
      <c r="J10" s="16">
        <v>0.11731843575419</v>
      </c>
      <c r="K10" s="16"/>
      <c r="L10" s="16">
        <v>0.15652173913043499</v>
      </c>
      <c r="M10" s="16">
        <v>9.5808383233532898E-2</v>
      </c>
      <c r="N10" s="16">
        <v>0.15454545454545501</v>
      </c>
      <c r="O10" s="16">
        <v>0.12903225806451599</v>
      </c>
      <c r="P10" s="16">
        <v>0.13166144200627</v>
      </c>
      <c r="Q10" s="16"/>
      <c r="R10" s="16">
        <v>0.121621621621622</v>
      </c>
      <c r="S10" s="16">
        <v>0.12844036697247699</v>
      </c>
      <c r="T10" s="16">
        <v>0.15273775216138299</v>
      </c>
      <c r="U10" s="16">
        <v>0.127906976744186</v>
      </c>
      <c r="V10" s="16"/>
      <c r="W10" s="16">
        <v>0.13117283950617301</v>
      </c>
      <c r="X10" s="16">
        <v>0.13289036544850499</v>
      </c>
      <c r="Y10" s="16">
        <v>7.69230769230769E-2</v>
      </c>
      <c r="Z10" s="16"/>
      <c r="AA10" s="16">
        <v>0.12936344969199201</v>
      </c>
      <c r="AB10" s="16">
        <v>0.117424242424242</v>
      </c>
      <c r="AC10" s="16">
        <v>0.12068965517241401</v>
      </c>
      <c r="AD10" s="16">
        <v>0.152542372881356</v>
      </c>
    </row>
    <row r="11" spans="2:30" x14ac:dyDescent="0.35">
      <c r="B11" s="17" t="s">
        <v>250</v>
      </c>
      <c r="C11" s="16">
        <v>0.15167095115681201</v>
      </c>
      <c r="D11" s="16">
        <v>0.15363881401617299</v>
      </c>
      <c r="E11" s="16">
        <v>0.15384615384615399</v>
      </c>
      <c r="F11" s="16"/>
      <c r="G11" s="16">
        <v>0.21052631578947401</v>
      </c>
      <c r="H11" s="16">
        <v>0.158102766798419</v>
      </c>
      <c r="I11" s="16">
        <v>0.155294117647059</v>
      </c>
      <c r="J11" s="16">
        <v>0.106145251396648</v>
      </c>
      <c r="K11" s="16"/>
      <c r="L11" s="16">
        <v>0.15217391304347799</v>
      </c>
      <c r="M11" s="16">
        <v>0.13772455089820401</v>
      </c>
      <c r="N11" s="16">
        <v>0.163636363636364</v>
      </c>
      <c r="O11" s="16">
        <v>0.16129032258064499</v>
      </c>
      <c r="P11" s="16">
        <v>0.14420062695924801</v>
      </c>
      <c r="Q11" s="16"/>
      <c r="R11" s="16">
        <v>0.14864864864864899</v>
      </c>
      <c r="S11" s="16">
        <v>0.13761467889908299</v>
      </c>
      <c r="T11" s="16">
        <v>0.164265129682997</v>
      </c>
      <c r="U11" s="16">
        <v>0.17441860465116299</v>
      </c>
      <c r="V11" s="16"/>
      <c r="W11" s="16">
        <v>0.15123456790123499</v>
      </c>
      <c r="X11" s="16">
        <v>0.162790697674419</v>
      </c>
      <c r="Y11" s="16">
        <v>0.15384615384615399</v>
      </c>
      <c r="Z11" s="16"/>
      <c r="AA11" s="16">
        <v>0.17453798767967099</v>
      </c>
      <c r="AB11" s="16">
        <v>0.125</v>
      </c>
      <c r="AC11" s="16">
        <v>0.18390804597701099</v>
      </c>
      <c r="AD11" s="16">
        <v>0.129943502824859</v>
      </c>
    </row>
    <row r="12" spans="2:30" x14ac:dyDescent="0.35">
      <c r="B12" s="17" t="s">
        <v>251</v>
      </c>
      <c r="C12" s="16">
        <v>8.3976006855184193E-2</v>
      </c>
      <c r="D12" s="16">
        <v>8.6253369272237201E-2</v>
      </c>
      <c r="E12" s="16">
        <v>7.69230769230769E-2</v>
      </c>
      <c r="F12" s="16"/>
      <c r="G12" s="16">
        <v>8.7719298245614002E-2</v>
      </c>
      <c r="H12" s="16">
        <v>9.4861660079051405E-2</v>
      </c>
      <c r="I12" s="16">
        <v>7.2941176470588204E-2</v>
      </c>
      <c r="J12" s="16">
        <v>7.8212290502793297E-2</v>
      </c>
      <c r="K12" s="16"/>
      <c r="L12" s="16">
        <v>7.3913043478260901E-2</v>
      </c>
      <c r="M12" s="16">
        <v>8.3832335329341298E-2</v>
      </c>
      <c r="N12" s="16">
        <v>4.5454545454545497E-2</v>
      </c>
      <c r="O12" s="16">
        <v>9.6774193548387094E-2</v>
      </c>
      <c r="P12" s="16">
        <v>9.0909090909090898E-2</v>
      </c>
      <c r="Q12" s="16"/>
      <c r="R12" s="16">
        <v>8.4459459459459499E-2</v>
      </c>
      <c r="S12" s="16">
        <v>9.1743119266055106E-2</v>
      </c>
      <c r="T12" s="16">
        <v>8.9337175792507204E-2</v>
      </c>
      <c r="U12" s="16">
        <v>4.6511627906976702E-2</v>
      </c>
      <c r="V12" s="16"/>
      <c r="W12" s="16">
        <v>8.1790123456790098E-2</v>
      </c>
      <c r="X12" s="16">
        <v>8.3056478405315604E-2</v>
      </c>
      <c r="Y12" s="16">
        <v>0.102564102564103</v>
      </c>
      <c r="Z12" s="16"/>
      <c r="AA12" s="16">
        <v>8.8295687885010299E-2</v>
      </c>
      <c r="AB12" s="16">
        <v>9.8484848484848495E-2</v>
      </c>
      <c r="AC12" s="16">
        <v>4.0229885057471299E-2</v>
      </c>
      <c r="AD12" s="16">
        <v>9.6045197740112997E-2</v>
      </c>
    </row>
    <row r="13" spans="2:30" x14ac:dyDescent="0.35">
      <c r="B13" s="17" t="s">
        <v>252</v>
      </c>
      <c r="C13" s="16">
        <v>9.6829477292202204E-2</v>
      </c>
      <c r="D13" s="16">
        <v>9.9730458221024304E-2</v>
      </c>
      <c r="E13" s="16">
        <v>0</v>
      </c>
      <c r="F13" s="16"/>
      <c r="G13" s="16">
        <v>0</v>
      </c>
      <c r="H13" s="16">
        <v>8.10276679841897E-2</v>
      </c>
      <c r="I13" s="16">
        <v>9.8823529411764699E-2</v>
      </c>
      <c r="J13" s="16">
        <v>0.16759776536312801</v>
      </c>
      <c r="K13" s="16"/>
      <c r="L13" s="16">
        <v>8.6956521739130405E-2</v>
      </c>
      <c r="M13" s="16">
        <v>0.17365269461077801</v>
      </c>
      <c r="N13" s="16">
        <v>9.0909090909090898E-2</v>
      </c>
      <c r="O13" s="16">
        <v>7.9178885630498505E-2</v>
      </c>
      <c r="P13" s="16">
        <v>8.4639498432601906E-2</v>
      </c>
      <c r="Q13" s="16"/>
      <c r="R13" s="16">
        <v>0.106418918918919</v>
      </c>
      <c r="S13" s="16">
        <v>9.1743119266055106E-2</v>
      </c>
      <c r="T13" s="16">
        <v>8.9337175792507204E-2</v>
      </c>
      <c r="U13" s="16">
        <v>4.6511627906976702E-2</v>
      </c>
      <c r="V13" s="16"/>
      <c r="W13" s="16">
        <v>9.1049382716049398E-2</v>
      </c>
      <c r="X13" s="16">
        <v>8.3056478405315604E-2</v>
      </c>
      <c r="Y13" s="16">
        <v>0.128205128205128</v>
      </c>
      <c r="Z13" s="16"/>
      <c r="AA13" s="16">
        <v>0.102669404517454</v>
      </c>
      <c r="AB13" s="16">
        <v>0.11363636363636399</v>
      </c>
      <c r="AC13" s="16">
        <v>8.04597701149425E-2</v>
      </c>
      <c r="AD13" s="16">
        <v>7.9096045197740106E-2</v>
      </c>
    </row>
    <row r="14" spans="2:30" x14ac:dyDescent="0.35">
      <c r="B14" s="17" t="s">
        <v>253</v>
      </c>
      <c r="C14" s="16">
        <v>7.6263924592973403E-2</v>
      </c>
      <c r="D14" s="16">
        <v>7.2776280323450099E-2</v>
      </c>
      <c r="E14" s="16">
        <v>0.15384615384615399</v>
      </c>
      <c r="F14" s="16"/>
      <c r="G14" s="16">
        <v>0</v>
      </c>
      <c r="H14" s="16">
        <v>5.9288537549407098E-2</v>
      </c>
      <c r="I14" s="16">
        <v>0.10117647058823501</v>
      </c>
      <c r="J14" s="16">
        <v>8.9385474860335198E-2</v>
      </c>
      <c r="K14" s="16"/>
      <c r="L14" s="16">
        <v>5.6521739130434803E-2</v>
      </c>
      <c r="M14" s="16">
        <v>9.5808383233532898E-2</v>
      </c>
      <c r="N14" s="16">
        <v>0.1</v>
      </c>
      <c r="O14" s="16">
        <v>7.62463343108504E-2</v>
      </c>
      <c r="P14" s="16">
        <v>7.2100313479623798E-2</v>
      </c>
      <c r="Q14" s="16"/>
      <c r="R14" s="16">
        <v>8.1081081081081099E-2</v>
      </c>
      <c r="S14" s="16">
        <v>9.1743119266055106E-2</v>
      </c>
      <c r="T14" s="16">
        <v>6.3400576368876096E-2</v>
      </c>
      <c r="U14" s="16">
        <v>8.1395348837209294E-2</v>
      </c>
      <c r="V14" s="16"/>
      <c r="W14" s="16">
        <v>8.1790123456790098E-2</v>
      </c>
      <c r="X14" s="16">
        <v>5.9800664451827197E-2</v>
      </c>
      <c r="Y14" s="16">
        <v>7.69230769230769E-2</v>
      </c>
      <c r="Z14" s="16"/>
      <c r="AA14" s="16">
        <v>8.2135523613962994E-2</v>
      </c>
      <c r="AB14" s="16">
        <v>7.9545454545454503E-2</v>
      </c>
      <c r="AC14" s="16">
        <v>6.8965517241379296E-2</v>
      </c>
      <c r="AD14" s="16">
        <v>6.7796610169491497E-2</v>
      </c>
    </row>
    <row r="15" spans="2:30" x14ac:dyDescent="0.35">
      <c r="B15" s="17" t="s">
        <v>254</v>
      </c>
      <c r="C15" s="16">
        <v>6.0839760068551803E-2</v>
      </c>
      <c r="D15" s="16">
        <v>5.92991913746631E-2</v>
      </c>
      <c r="E15" s="16">
        <v>0.15384615384615399</v>
      </c>
      <c r="F15" s="16"/>
      <c r="G15" s="16">
        <v>0</v>
      </c>
      <c r="H15" s="16">
        <v>6.1264822134387401E-2</v>
      </c>
      <c r="I15" s="16">
        <v>5.6470588235294099E-2</v>
      </c>
      <c r="J15" s="16">
        <v>8.9385474860335198E-2</v>
      </c>
      <c r="K15" s="16"/>
      <c r="L15" s="16">
        <v>6.08695652173913E-2</v>
      </c>
      <c r="M15" s="16">
        <v>5.9880239520958098E-2</v>
      </c>
      <c r="N15" s="16">
        <v>4.5454545454545497E-2</v>
      </c>
      <c r="O15" s="16">
        <v>5.2785923753665698E-2</v>
      </c>
      <c r="P15" s="16">
        <v>7.5235109717868301E-2</v>
      </c>
      <c r="Q15" s="16"/>
      <c r="R15" s="16">
        <v>5.4054054054054099E-2</v>
      </c>
      <c r="S15" s="16">
        <v>8.2568807339449504E-2</v>
      </c>
      <c r="T15" s="16">
        <v>6.9164265129683003E-2</v>
      </c>
      <c r="U15" s="16">
        <v>3.4883720930232599E-2</v>
      </c>
      <c r="V15" s="16"/>
      <c r="W15" s="16">
        <v>5.5555555555555601E-2</v>
      </c>
      <c r="X15" s="16">
        <v>6.6445182724252497E-2</v>
      </c>
      <c r="Y15" s="16">
        <v>6.4102564102564097E-2</v>
      </c>
      <c r="Z15" s="16"/>
      <c r="AA15" s="16">
        <v>5.5441478439425103E-2</v>
      </c>
      <c r="AB15" s="16">
        <v>5.3030303030302997E-2</v>
      </c>
      <c r="AC15" s="16">
        <v>7.4712643678160898E-2</v>
      </c>
      <c r="AD15" s="16">
        <v>5.6497175141242903E-2</v>
      </c>
    </row>
    <row r="16" spans="2:30" x14ac:dyDescent="0.35">
      <c r="B16" s="17" t="s">
        <v>255</v>
      </c>
      <c r="C16" s="16">
        <v>0.118251928020566</v>
      </c>
      <c r="D16" s="16">
        <v>0.12039532794249801</v>
      </c>
      <c r="E16" s="16">
        <v>0</v>
      </c>
      <c r="F16" s="16"/>
      <c r="G16" s="16">
        <v>1.7543859649122799E-2</v>
      </c>
      <c r="H16" s="16">
        <v>8.3003952569169995E-2</v>
      </c>
      <c r="I16" s="16">
        <v>0.14823529411764699</v>
      </c>
      <c r="J16" s="16">
        <v>0.17877094972067001</v>
      </c>
      <c r="K16" s="16"/>
      <c r="L16" s="16">
        <v>8.2608695652173894E-2</v>
      </c>
      <c r="M16" s="16">
        <v>0.119760479041916</v>
      </c>
      <c r="N16" s="16">
        <v>6.3636363636363602E-2</v>
      </c>
      <c r="O16" s="16">
        <v>0.117302052785924</v>
      </c>
      <c r="P16" s="16">
        <v>0.163009404388715</v>
      </c>
      <c r="Q16" s="16"/>
      <c r="R16" s="16">
        <v>0.133445945945946</v>
      </c>
      <c r="S16" s="16">
        <v>0.17431192660550501</v>
      </c>
      <c r="T16" s="16">
        <v>7.7809798270893404E-2</v>
      </c>
      <c r="U16" s="16">
        <v>0.116279069767442</v>
      </c>
      <c r="V16" s="16"/>
      <c r="W16" s="16">
        <v>0.114197530864198</v>
      </c>
      <c r="X16" s="16">
        <v>0.136212624584718</v>
      </c>
      <c r="Y16" s="16">
        <v>0.128205128205128</v>
      </c>
      <c r="Z16" s="16"/>
      <c r="AA16" s="16">
        <v>0.121149897330595</v>
      </c>
      <c r="AB16" s="16">
        <v>0.13257575757575801</v>
      </c>
      <c r="AC16" s="16">
        <v>0.109195402298851</v>
      </c>
      <c r="AD16" s="16">
        <v>8.4745762711864403E-2</v>
      </c>
    </row>
    <row r="17" spans="2:30" x14ac:dyDescent="0.35">
      <c r="B17" s="17" t="s">
        <v>64</v>
      </c>
      <c r="C17" s="18">
        <v>1.2853470437018E-2</v>
      </c>
      <c r="D17" s="18">
        <v>1.3477088948787099E-2</v>
      </c>
      <c r="E17" s="18">
        <v>0</v>
      </c>
      <c r="F17" s="18"/>
      <c r="G17" s="18">
        <v>5.2631578947368397E-2</v>
      </c>
      <c r="H17" s="18">
        <v>1.38339920948617E-2</v>
      </c>
      <c r="I17" s="18">
        <v>9.4117647058823504E-3</v>
      </c>
      <c r="J17" s="18">
        <v>5.5865921787709499E-3</v>
      </c>
      <c r="K17" s="18"/>
      <c r="L17" s="18">
        <v>1.7391304347826101E-2</v>
      </c>
      <c r="M17" s="18">
        <v>0</v>
      </c>
      <c r="N17" s="18">
        <v>1.8181818181818198E-2</v>
      </c>
      <c r="O17" s="18">
        <v>8.7976539589442806E-3</v>
      </c>
      <c r="P17" s="18">
        <v>1.88087774294671E-2</v>
      </c>
      <c r="Q17" s="18"/>
      <c r="R17" s="18">
        <v>1.68918918918919E-2</v>
      </c>
      <c r="S17" s="18">
        <v>9.1743119266055103E-3</v>
      </c>
      <c r="T17" s="18">
        <v>8.6455331412103806E-3</v>
      </c>
      <c r="U17" s="18">
        <v>0</v>
      </c>
      <c r="V17" s="18"/>
      <c r="W17" s="18">
        <v>1.38888888888889E-2</v>
      </c>
      <c r="X17" s="18">
        <v>9.9667774086378697E-3</v>
      </c>
      <c r="Y17" s="18">
        <v>0</v>
      </c>
      <c r="Z17" s="18"/>
      <c r="AA17" s="18">
        <v>6.1601642710472299E-3</v>
      </c>
      <c r="AB17" s="18">
        <v>1.13636363636364E-2</v>
      </c>
      <c r="AC17" s="18">
        <v>1.1494252873563199E-2</v>
      </c>
      <c r="AD17" s="18">
        <v>1.6949152542372899E-2</v>
      </c>
    </row>
    <row r="18" spans="2:30" x14ac:dyDescent="0.35">
      <c r="B18" s="15"/>
    </row>
    <row r="19" spans="2:30" x14ac:dyDescent="0.35">
      <c r="B19" t="s">
        <v>68</v>
      </c>
    </row>
    <row r="20" spans="2:30" x14ac:dyDescent="0.35">
      <c r="B20" t="s">
        <v>69</v>
      </c>
    </row>
    <row r="22" spans="2:30" x14ac:dyDescent="0.35">
      <c r="B22"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262</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257</v>
      </c>
      <c r="C8" s="16">
        <v>0.43187660668380501</v>
      </c>
      <c r="D8" s="16">
        <v>0.42587601078167098</v>
      </c>
      <c r="E8" s="16">
        <v>0.92307692307692302</v>
      </c>
      <c r="F8" s="16"/>
      <c r="G8" s="16">
        <v>0.50877192982456099</v>
      </c>
      <c r="H8" s="16">
        <v>0.42094861660079103</v>
      </c>
      <c r="I8" s="16">
        <v>0.41882352941176498</v>
      </c>
      <c r="J8" s="16">
        <v>0.46927374301676</v>
      </c>
      <c r="K8" s="16"/>
      <c r="L8" s="16">
        <v>0.44782608695652198</v>
      </c>
      <c r="M8" s="16">
        <v>0.37125748502993999</v>
      </c>
      <c r="N8" s="16">
        <v>0.472727272727273</v>
      </c>
      <c r="O8" s="16">
        <v>0.47214076246334302</v>
      </c>
      <c r="P8" s="16">
        <v>0.39498432601880901</v>
      </c>
      <c r="Q8" s="16"/>
      <c r="R8" s="16">
        <v>0.46959459459459502</v>
      </c>
      <c r="S8" s="16">
        <v>0.46788990825688098</v>
      </c>
      <c r="T8" s="16">
        <v>0.37175792507204602</v>
      </c>
      <c r="U8" s="16">
        <v>0.36046511627907002</v>
      </c>
      <c r="V8" s="16"/>
      <c r="W8" s="16">
        <v>0.422839506172839</v>
      </c>
      <c r="X8" s="16">
        <v>0.45182724252491702</v>
      </c>
      <c r="Y8" s="16">
        <v>0.34615384615384598</v>
      </c>
      <c r="Z8" s="16"/>
      <c r="AA8" s="16">
        <v>0.44147843942505099</v>
      </c>
      <c r="AB8" s="16">
        <v>0.32954545454545497</v>
      </c>
      <c r="AC8" s="16">
        <v>0.5</v>
      </c>
      <c r="AD8" s="16">
        <v>0.46327683615819198</v>
      </c>
    </row>
    <row r="9" spans="2:30" x14ac:dyDescent="0.35">
      <c r="B9" s="17" t="s">
        <v>258</v>
      </c>
      <c r="C9" s="16">
        <v>0.19365895458440399</v>
      </c>
      <c r="D9" s="16">
        <v>0.199460916442049</v>
      </c>
      <c r="E9" s="16">
        <v>0</v>
      </c>
      <c r="F9" s="16"/>
      <c r="G9" s="16">
        <v>8.7719298245614002E-2</v>
      </c>
      <c r="H9" s="16">
        <v>0.201581027667984</v>
      </c>
      <c r="I9" s="16">
        <v>0.188235294117647</v>
      </c>
      <c r="J9" s="16">
        <v>0.217877094972067</v>
      </c>
      <c r="K9" s="16"/>
      <c r="L9" s="16">
        <v>0.22608695652173899</v>
      </c>
      <c r="M9" s="16">
        <v>0.22155688622754499</v>
      </c>
      <c r="N9" s="16">
        <v>0.18181818181818199</v>
      </c>
      <c r="O9" s="16">
        <v>0.19941348973607001</v>
      </c>
      <c r="P9" s="16">
        <v>0.15360501567398099</v>
      </c>
      <c r="Q9" s="16"/>
      <c r="R9" s="16">
        <v>0.17229729729729701</v>
      </c>
      <c r="S9" s="16">
        <v>0.192660550458716</v>
      </c>
      <c r="T9" s="16">
        <v>0.22478386167146999</v>
      </c>
      <c r="U9" s="16">
        <v>0.24418604651162801</v>
      </c>
      <c r="V9" s="16"/>
      <c r="W9" s="16">
        <v>0.202160493827161</v>
      </c>
      <c r="X9" s="16">
        <v>0.209302325581395</v>
      </c>
      <c r="Y9" s="16">
        <v>0.230769230769231</v>
      </c>
      <c r="Z9" s="16"/>
      <c r="AA9" s="16">
        <v>0.193018480492813</v>
      </c>
      <c r="AB9" s="16">
        <v>0.24621212121212099</v>
      </c>
      <c r="AC9" s="16">
        <v>0.160919540229885</v>
      </c>
      <c r="AD9" s="16">
        <v>0.19774011299434999</v>
      </c>
    </row>
    <row r="10" spans="2:30" x14ac:dyDescent="0.35">
      <c r="B10" s="17" t="s">
        <v>259</v>
      </c>
      <c r="C10" s="16">
        <v>0.19965724078834601</v>
      </c>
      <c r="D10" s="16">
        <v>0.19856244384546301</v>
      </c>
      <c r="E10" s="16">
        <v>0</v>
      </c>
      <c r="F10" s="16"/>
      <c r="G10" s="16">
        <v>0.157894736842105</v>
      </c>
      <c r="H10" s="16">
        <v>0.19960474308300399</v>
      </c>
      <c r="I10" s="16">
        <v>0.21176470588235299</v>
      </c>
      <c r="J10" s="16">
        <v>0.18435754189944101</v>
      </c>
      <c r="K10" s="16"/>
      <c r="L10" s="16">
        <v>0.178260869565217</v>
      </c>
      <c r="M10" s="16">
        <v>0.25748502994012001</v>
      </c>
      <c r="N10" s="16">
        <v>0.13636363636363599</v>
      </c>
      <c r="O10" s="16">
        <v>0.18768328445747801</v>
      </c>
      <c r="P10" s="16">
        <v>0.21943573667711599</v>
      </c>
      <c r="Q10" s="16"/>
      <c r="R10" s="16">
        <v>0.20101351351351401</v>
      </c>
      <c r="S10" s="16">
        <v>0.21100917431192701</v>
      </c>
      <c r="T10" s="16">
        <v>0.190201729106628</v>
      </c>
      <c r="U10" s="16">
        <v>0.232558139534884</v>
      </c>
      <c r="V10" s="16"/>
      <c r="W10" s="16">
        <v>0.18364197530864201</v>
      </c>
      <c r="X10" s="16">
        <v>0.21594684385382101</v>
      </c>
      <c r="Y10" s="16">
        <v>0.243589743589744</v>
      </c>
      <c r="Z10" s="16"/>
      <c r="AA10" s="16">
        <v>0.195071868583162</v>
      </c>
      <c r="AB10" s="16">
        <v>0.21212121212121199</v>
      </c>
      <c r="AC10" s="16">
        <v>0.18390804597701099</v>
      </c>
      <c r="AD10" s="16">
        <v>0.19774011299434999</v>
      </c>
    </row>
    <row r="11" spans="2:30" x14ac:dyDescent="0.35">
      <c r="B11" s="17" t="s">
        <v>260</v>
      </c>
      <c r="C11" s="16">
        <v>8.2262210796915203E-2</v>
      </c>
      <c r="D11" s="16">
        <v>8.3557951482479798E-2</v>
      </c>
      <c r="E11" s="16">
        <v>0</v>
      </c>
      <c r="F11" s="16"/>
      <c r="G11" s="16">
        <v>8.7719298245614002E-2</v>
      </c>
      <c r="H11" s="16">
        <v>7.5098814229248995E-2</v>
      </c>
      <c r="I11" s="16">
        <v>9.41176470588235E-2</v>
      </c>
      <c r="J11" s="16">
        <v>7.2625698324022395E-2</v>
      </c>
      <c r="K11" s="16"/>
      <c r="L11" s="16">
        <v>6.5217391304347797E-2</v>
      </c>
      <c r="M11" s="16">
        <v>0.101796407185629</v>
      </c>
      <c r="N11" s="16">
        <v>6.3636363636363602E-2</v>
      </c>
      <c r="O11" s="16">
        <v>5.8651026392961901E-2</v>
      </c>
      <c r="P11" s="16">
        <v>0.115987460815047</v>
      </c>
      <c r="Q11" s="16"/>
      <c r="R11" s="16">
        <v>8.6148648648648601E-2</v>
      </c>
      <c r="S11" s="16">
        <v>7.3394495412843999E-2</v>
      </c>
      <c r="T11" s="16">
        <v>9.2219020172910698E-2</v>
      </c>
      <c r="U11" s="16">
        <v>3.4883720930232599E-2</v>
      </c>
      <c r="V11" s="16"/>
      <c r="W11" s="16">
        <v>9.5679012345678993E-2</v>
      </c>
      <c r="X11" s="16">
        <v>6.3122923588039906E-2</v>
      </c>
      <c r="Y11" s="16">
        <v>0.102564102564103</v>
      </c>
      <c r="Z11" s="16"/>
      <c r="AA11" s="16">
        <v>8.2135523613962994E-2</v>
      </c>
      <c r="AB11" s="16">
        <v>0.102272727272727</v>
      </c>
      <c r="AC11" s="16">
        <v>8.04597701149425E-2</v>
      </c>
      <c r="AD11" s="16">
        <v>5.6497175141242903E-2</v>
      </c>
    </row>
    <row r="12" spans="2:30" x14ac:dyDescent="0.35">
      <c r="B12" s="17" t="s">
        <v>261</v>
      </c>
      <c r="C12" s="16">
        <v>7.1122536418166196E-2</v>
      </c>
      <c r="D12" s="16">
        <v>7.1877807726864307E-2</v>
      </c>
      <c r="E12" s="16">
        <v>7.69230769230769E-2</v>
      </c>
      <c r="F12" s="16"/>
      <c r="G12" s="16">
        <v>0.12280701754386</v>
      </c>
      <c r="H12" s="16">
        <v>8.3003952569169995E-2</v>
      </c>
      <c r="I12" s="16">
        <v>6.5882352941176503E-2</v>
      </c>
      <c r="J12" s="16">
        <v>3.3519553072625698E-2</v>
      </c>
      <c r="K12" s="16"/>
      <c r="L12" s="16">
        <v>6.5217391304347797E-2</v>
      </c>
      <c r="M12" s="16">
        <v>2.9940119760479E-2</v>
      </c>
      <c r="N12" s="16">
        <v>0.118181818181818</v>
      </c>
      <c r="O12" s="16">
        <v>6.7448680351906196E-2</v>
      </c>
      <c r="P12" s="16">
        <v>8.4639498432601906E-2</v>
      </c>
      <c r="Q12" s="16"/>
      <c r="R12" s="16">
        <v>4.89864864864865E-2</v>
      </c>
      <c r="S12" s="16">
        <v>4.5871559633027498E-2</v>
      </c>
      <c r="T12" s="16">
        <v>0.103746397694524</v>
      </c>
      <c r="U12" s="16">
        <v>0.116279069767442</v>
      </c>
      <c r="V12" s="16"/>
      <c r="W12" s="16">
        <v>8.0246913580246895E-2</v>
      </c>
      <c r="X12" s="16">
        <v>3.6544850498338902E-2</v>
      </c>
      <c r="Y12" s="16">
        <v>6.4102564102564097E-2</v>
      </c>
      <c r="Z12" s="16"/>
      <c r="AA12" s="16">
        <v>7.8028747433264906E-2</v>
      </c>
      <c r="AB12" s="16">
        <v>7.9545454545454503E-2</v>
      </c>
      <c r="AC12" s="16">
        <v>4.0229885057471299E-2</v>
      </c>
      <c r="AD12" s="16">
        <v>6.21468926553672E-2</v>
      </c>
    </row>
    <row r="13" spans="2:30" x14ac:dyDescent="0.35">
      <c r="B13" s="17" t="s">
        <v>64</v>
      </c>
      <c r="C13" s="18">
        <v>2.1422450728363299E-2</v>
      </c>
      <c r="D13" s="18">
        <v>2.0664869721473501E-2</v>
      </c>
      <c r="E13" s="18">
        <v>0</v>
      </c>
      <c r="F13" s="18"/>
      <c r="G13" s="18">
        <v>3.5087719298245598E-2</v>
      </c>
      <c r="H13" s="18">
        <v>1.97628458498024E-2</v>
      </c>
      <c r="I13" s="18">
        <v>2.11764705882353E-2</v>
      </c>
      <c r="J13" s="18">
        <v>2.23463687150838E-2</v>
      </c>
      <c r="K13" s="18"/>
      <c r="L13" s="18">
        <v>1.7391304347826101E-2</v>
      </c>
      <c r="M13" s="18">
        <v>1.79640718562874E-2</v>
      </c>
      <c r="N13" s="18">
        <v>2.7272727272727299E-2</v>
      </c>
      <c r="O13" s="18">
        <v>1.46627565982405E-2</v>
      </c>
      <c r="P13" s="18">
        <v>3.1347962382445103E-2</v>
      </c>
      <c r="Q13" s="18"/>
      <c r="R13" s="18">
        <v>2.1959459459459499E-2</v>
      </c>
      <c r="S13" s="18">
        <v>9.1743119266055103E-3</v>
      </c>
      <c r="T13" s="18">
        <v>1.7291066282420799E-2</v>
      </c>
      <c r="U13" s="18">
        <v>1.16279069767442E-2</v>
      </c>
      <c r="V13" s="18"/>
      <c r="W13" s="18">
        <v>1.54320987654321E-2</v>
      </c>
      <c r="X13" s="18">
        <v>2.32558139534884E-2</v>
      </c>
      <c r="Y13" s="18">
        <v>1.2820512820512799E-2</v>
      </c>
      <c r="Z13" s="18"/>
      <c r="AA13" s="18">
        <v>1.02669404517454E-2</v>
      </c>
      <c r="AB13" s="18">
        <v>3.03030303030303E-2</v>
      </c>
      <c r="AC13" s="18">
        <v>3.4482758620689703E-2</v>
      </c>
      <c r="AD13" s="18">
        <v>2.2598870056497199E-2</v>
      </c>
    </row>
    <row r="14" spans="2:30" x14ac:dyDescent="0.35">
      <c r="B14" s="15"/>
    </row>
    <row r="15" spans="2:30" x14ac:dyDescent="0.35">
      <c r="B15" t="s">
        <v>68</v>
      </c>
    </row>
    <row r="16" spans="2:30" x14ac:dyDescent="0.35">
      <c r="B16" t="s">
        <v>69</v>
      </c>
    </row>
    <row r="18" spans="2:2" x14ac:dyDescent="0.35">
      <c r="B18"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271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263</v>
      </c>
      <c r="C8" s="16">
        <v>0.458440445586975</v>
      </c>
      <c r="D8" s="16">
        <v>0.46271338724168898</v>
      </c>
      <c r="E8" s="16">
        <v>0.53846153846153799</v>
      </c>
      <c r="F8" s="16"/>
      <c r="G8" s="16">
        <v>0.45614035087719301</v>
      </c>
      <c r="H8" s="16">
        <v>0.468379446640316</v>
      </c>
      <c r="I8" s="16">
        <v>0.46117647058823502</v>
      </c>
      <c r="J8" s="16">
        <v>0.42458100558659201</v>
      </c>
      <c r="K8" s="16"/>
      <c r="L8" s="16">
        <v>0.41739130434782601</v>
      </c>
      <c r="M8" s="16">
        <v>0.45508982035928103</v>
      </c>
      <c r="N8" s="16">
        <v>0.4</v>
      </c>
      <c r="O8" s="16">
        <v>0.48093841642228702</v>
      </c>
      <c r="P8" s="16">
        <v>0.4858934169279</v>
      </c>
      <c r="Q8" s="16"/>
      <c r="R8" s="16">
        <v>0.45270270270270302</v>
      </c>
      <c r="S8" s="16">
        <v>0.43119266055045902</v>
      </c>
      <c r="T8" s="16">
        <v>0.455331412103746</v>
      </c>
      <c r="U8" s="16">
        <v>0.56976744186046502</v>
      </c>
      <c r="V8" s="16"/>
      <c r="W8" s="16">
        <v>0.44290123456790098</v>
      </c>
      <c r="X8" s="16">
        <v>0.47840531561461802</v>
      </c>
      <c r="Y8" s="16">
        <v>0.53846153846153799</v>
      </c>
      <c r="Z8" s="16"/>
      <c r="AA8" s="16">
        <v>0.47843942505133502</v>
      </c>
      <c r="AB8" s="16">
        <v>0.46969696969697</v>
      </c>
      <c r="AC8" s="16">
        <v>0.43678160919540199</v>
      </c>
      <c r="AD8" s="16">
        <v>0.418079096045198</v>
      </c>
    </row>
    <row r="9" spans="2:30" x14ac:dyDescent="0.35">
      <c r="B9" s="17" t="s">
        <v>264</v>
      </c>
      <c r="C9" s="16">
        <v>0.18937446443873199</v>
      </c>
      <c r="D9" s="16">
        <v>0.19047619047618999</v>
      </c>
      <c r="E9" s="16">
        <v>0.230769230769231</v>
      </c>
      <c r="F9" s="16"/>
      <c r="G9" s="16">
        <v>0.21052631578947401</v>
      </c>
      <c r="H9" s="16">
        <v>0.187747035573123</v>
      </c>
      <c r="I9" s="16">
        <v>0.20235294117647101</v>
      </c>
      <c r="J9" s="16">
        <v>0.15642458100558701</v>
      </c>
      <c r="K9" s="16"/>
      <c r="L9" s="16">
        <v>0.19130434782608699</v>
      </c>
      <c r="M9" s="16">
        <v>0.25149700598802399</v>
      </c>
      <c r="N9" s="16">
        <v>0.190909090909091</v>
      </c>
      <c r="O9" s="16">
        <v>0.19354838709677399</v>
      </c>
      <c r="P9" s="16">
        <v>0.15047021943573699</v>
      </c>
      <c r="Q9" s="16"/>
      <c r="R9" s="16">
        <v>0.17229729729729701</v>
      </c>
      <c r="S9" s="16">
        <v>0.16513761467889901</v>
      </c>
      <c r="T9" s="16">
        <v>0.22478386167146999</v>
      </c>
      <c r="U9" s="16">
        <v>0.19767441860465099</v>
      </c>
      <c r="V9" s="16"/>
      <c r="W9" s="16">
        <v>0.20833333333333301</v>
      </c>
      <c r="X9" s="16">
        <v>0.172757475083056</v>
      </c>
      <c r="Y9" s="16">
        <v>0.141025641025641</v>
      </c>
      <c r="Z9" s="16"/>
      <c r="AA9" s="16">
        <v>0.18891170431211499</v>
      </c>
      <c r="AB9" s="16">
        <v>0.19318181818181801</v>
      </c>
      <c r="AC9" s="16">
        <v>0.14942528735632199</v>
      </c>
      <c r="AD9" s="16">
        <v>0.225988700564972</v>
      </c>
    </row>
    <row r="10" spans="2:30" ht="29" x14ac:dyDescent="0.35">
      <c r="B10" s="17" t="s">
        <v>265</v>
      </c>
      <c r="C10" s="16">
        <v>0.110539845758355</v>
      </c>
      <c r="D10" s="16">
        <v>0.109613656783468</v>
      </c>
      <c r="E10" s="16">
        <v>0.15384615384615399</v>
      </c>
      <c r="F10" s="16"/>
      <c r="G10" s="16">
        <v>1.7543859649122799E-2</v>
      </c>
      <c r="H10" s="16">
        <v>0.102766798418972</v>
      </c>
      <c r="I10" s="16">
        <v>0.122352941176471</v>
      </c>
      <c r="J10" s="16">
        <v>0.13407821229050301</v>
      </c>
      <c r="K10" s="16"/>
      <c r="L10" s="16">
        <v>0.108695652173913</v>
      </c>
      <c r="M10" s="16">
        <v>0.107784431137725</v>
      </c>
      <c r="N10" s="16">
        <v>8.1818181818181804E-2</v>
      </c>
      <c r="O10" s="16">
        <v>0.134897360703812</v>
      </c>
      <c r="P10" s="16">
        <v>9.7178683385579903E-2</v>
      </c>
      <c r="Q10" s="16"/>
      <c r="R10" s="16">
        <v>9.62837837837838E-2</v>
      </c>
      <c r="S10" s="16">
        <v>0.12844036697247699</v>
      </c>
      <c r="T10" s="16">
        <v>0.14121037463976899</v>
      </c>
      <c r="U10" s="16">
        <v>8.1395348837209294E-2</v>
      </c>
      <c r="V10" s="16"/>
      <c r="W10" s="16">
        <v>9.4135802469135804E-2</v>
      </c>
      <c r="X10" s="16">
        <v>0.146179401993355</v>
      </c>
      <c r="Y10" s="16">
        <v>0.16666666666666699</v>
      </c>
      <c r="Z10" s="16"/>
      <c r="AA10" s="16">
        <v>0.102669404517454</v>
      </c>
      <c r="AB10" s="16">
        <v>0.125</v>
      </c>
      <c r="AC10" s="16">
        <v>0.109195402298851</v>
      </c>
      <c r="AD10" s="16">
        <v>0.10734463276836199</v>
      </c>
    </row>
    <row r="11" spans="2:30" x14ac:dyDescent="0.35">
      <c r="B11" s="17" t="s">
        <v>266</v>
      </c>
      <c r="C11" s="16">
        <v>4.2844901456726599E-2</v>
      </c>
      <c r="D11" s="16">
        <v>4.40251572327044E-2</v>
      </c>
      <c r="E11" s="16">
        <v>0</v>
      </c>
      <c r="F11" s="16"/>
      <c r="G11" s="16">
        <v>0.21052631578947401</v>
      </c>
      <c r="H11" s="16">
        <v>5.9288537549407098E-2</v>
      </c>
      <c r="I11" s="16">
        <v>1.8823529411764701E-2</v>
      </c>
      <c r="J11" s="16">
        <v>0</v>
      </c>
      <c r="K11" s="16"/>
      <c r="L11" s="16">
        <v>6.5217391304347797E-2</v>
      </c>
      <c r="M11" s="16">
        <v>2.9940119760479E-2</v>
      </c>
      <c r="N11" s="16">
        <v>4.5454545454545497E-2</v>
      </c>
      <c r="O11" s="16">
        <v>4.6920821114369501E-2</v>
      </c>
      <c r="P11" s="16">
        <v>2.8213166144200601E-2</v>
      </c>
      <c r="Q11" s="16"/>
      <c r="R11" s="16">
        <v>3.04054054054054E-2</v>
      </c>
      <c r="S11" s="16">
        <v>8.2568807339449504E-2</v>
      </c>
      <c r="T11" s="16">
        <v>5.4755043227665702E-2</v>
      </c>
      <c r="U11" s="16">
        <v>4.6511627906976702E-2</v>
      </c>
      <c r="V11" s="16"/>
      <c r="W11" s="16">
        <v>4.7839506172839497E-2</v>
      </c>
      <c r="X11" s="16">
        <v>3.6544850498338902E-2</v>
      </c>
      <c r="Y11" s="16">
        <v>2.5641025641025599E-2</v>
      </c>
      <c r="Z11" s="16"/>
      <c r="AA11" s="16">
        <v>3.2854209445585203E-2</v>
      </c>
      <c r="AB11" s="16">
        <v>4.1666666666666699E-2</v>
      </c>
      <c r="AC11" s="16">
        <v>5.1724137931034503E-2</v>
      </c>
      <c r="AD11" s="16">
        <v>5.0847457627118599E-2</v>
      </c>
    </row>
    <row r="12" spans="2:30" x14ac:dyDescent="0.35">
      <c r="B12" s="17" t="s">
        <v>267</v>
      </c>
      <c r="C12" s="16">
        <v>7.4550128534704399E-2</v>
      </c>
      <c r="D12" s="16">
        <v>7.6370170709793406E-2</v>
      </c>
      <c r="E12" s="16">
        <v>0</v>
      </c>
      <c r="F12" s="16"/>
      <c r="G12" s="16">
        <v>5.2631578947368397E-2</v>
      </c>
      <c r="H12" s="16">
        <v>9.2885375494071207E-2</v>
      </c>
      <c r="I12" s="16">
        <v>5.17647058823529E-2</v>
      </c>
      <c r="J12" s="16">
        <v>8.3798882681564199E-2</v>
      </c>
      <c r="K12" s="16"/>
      <c r="L12" s="16">
        <v>0.108695652173913</v>
      </c>
      <c r="M12" s="16">
        <v>7.1856287425149698E-2</v>
      </c>
      <c r="N12" s="16">
        <v>0.109090909090909</v>
      </c>
      <c r="O12" s="16">
        <v>4.1055718475073298E-2</v>
      </c>
      <c r="P12" s="16">
        <v>7.5235109717868301E-2</v>
      </c>
      <c r="Q12" s="16"/>
      <c r="R12" s="16">
        <v>8.9527027027027001E-2</v>
      </c>
      <c r="S12" s="16">
        <v>8.2568807339449504E-2</v>
      </c>
      <c r="T12" s="16">
        <v>5.4755043227665702E-2</v>
      </c>
      <c r="U12" s="16">
        <v>1.16279069767442E-2</v>
      </c>
      <c r="V12" s="16"/>
      <c r="W12" s="16">
        <v>9.2592592592592601E-2</v>
      </c>
      <c r="X12" s="16">
        <v>4.6511627906976702E-2</v>
      </c>
      <c r="Y12" s="16">
        <v>2.5641025641025599E-2</v>
      </c>
      <c r="Z12" s="16"/>
      <c r="AA12" s="16">
        <v>6.9815195071868605E-2</v>
      </c>
      <c r="AB12" s="16">
        <v>4.9242424242424199E-2</v>
      </c>
      <c r="AC12" s="16">
        <v>0.12068965517241401</v>
      </c>
      <c r="AD12" s="16">
        <v>9.6045197740112997E-2</v>
      </c>
    </row>
    <row r="13" spans="2:30" x14ac:dyDescent="0.35">
      <c r="B13" s="17" t="s">
        <v>268</v>
      </c>
      <c r="C13" s="16">
        <v>2.3136246786632401E-2</v>
      </c>
      <c r="D13" s="16">
        <v>2.2461814914645099E-2</v>
      </c>
      <c r="E13" s="16">
        <v>0</v>
      </c>
      <c r="F13" s="16"/>
      <c r="G13" s="16">
        <v>1.7543859649122799E-2</v>
      </c>
      <c r="H13" s="16">
        <v>2.1739130434782601E-2</v>
      </c>
      <c r="I13" s="16">
        <v>2.8235294117647101E-2</v>
      </c>
      <c r="J13" s="16">
        <v>1.67597765363128E-2</v>
      </c>
      <c r="K13" s="16"/>
      <c r="L13" s="16">
        <v>2.6086956521739101E-2</v>
      </c>
      <c r="M13" s="16">
        <v>5.9880239520958096E-3</v>
      </c>
      <c r="N13" s="16">
        <v>3.6363636363636397E-2</v>
      </c>
      <c r="O13" s="16">
        <v>2.0527859237536701E-2</v>
      </c>
      <c r="P13" s="16">
        <v>2.8213166144200601E-2</v>
      </c>
      <c r="Q13" s="16"/>
      <c r="R13" s="16">
        <v>3.5472972972972999E-2</v>
      </c>
      <c r="S13" s="16">
        <v>1.8348623853211E-2</v>
      </c>
      <c r="T13" s="16">
        <v>5.7636887608069204E-3</v>
      </c>
      <c r="U13" s="16">
        <v>0</v>
      </c>
      <c r="V13" s="16"/>
      <c r="W13" s="16">
        <v>2.3148148148148098E-2</v>
      </c>
      <c r="X13" s="16">
        <v>2.32558139534884E-2</v>
      </c>
      <c r="Y13" s="16">
        <v>2.5641025641025599E-2</v>
      </c>
      <c r="Z13" s="16"/>
      <c r="AA13" s="16">
        <v>2.8747433264887101E-2</v>
      </c>
      <c r="AB13" s="16">
        <v>1.8939393939393898E-2</v>
      </c>
      <c r="AC13" s="16">
        <v>2.2988505747126398E-2</v>
      </c>
      <c r="AD13" s="16">
        <v>1.6949152542372899E-2</v>
      </c>
    </row>
    <row r="14" spans="2:30" x14ac:dyDescent="0.35">
      <c r="B14" s="17" t="s">
        <v>269</v>
      </c>
      <c r="C14" s="16">
        <v>1.6281062553556099E-2</v>
      </c>
      <c r="D14" s="16">
        <v>1.7070979335130299E-2</v>
      </c>
      <c r="E14" s="16">
        <v>0</v>
      </c>
      <c r="F14" s="16"/>
      <c r="G14" s="16">
        <v>0</v>
      </c>
      <c r="H14" s="16">
        <v>0</v>
      </c>
      <c r="I14" s="16">
        <v>1.6470588235294101E-2</v>
      </c>
      <c r="J14" s="16">
        <v>6.7039106145251395E-2</v>
      </c>
      <c r="K14" s="16"/>
      <c r="L14" s="16">
        <v>1.3043478260869599E-2</v>
      </c>
      <c r="M14" s="16">
        <v>1.19760479041916E-2</v>
      </c>
      <c r="N14" s="16">
        <v>1.8181818181818198E-2</v>
      </c>
      <c r="O14" s="16">
        <v>1.17302052785924E-2</v>
      </c>
      <c r="P14" s="16">
        <v>2.5078369905956101E-2</v>
      </c>
      <c r="Q14" s="16"/>
      <c r="R14" s="16">
        <v>2.1959459459459499E-2</v>
      </c>
      <c r="S14" s="16">
        <v>9.1743119266055103E-3</v>
      </c>
      <c r="T14" s="16">
        <v>5.7636887608069204E-3</v>
      </c>
      <c r="U14" s="16">
        <v>3.4883720930232599E-2</v>
      </c>
      <c r="V14" s="16"/>
      <c r="W14" s="16">
        <v>1.54320987654321E-2</v>
      </c>
      <c r="X14" s="16">
        <v>2.32558139534884E-2</v>
      </c>
      <c r="Y14" s="16">
        <v>1.2820512820512799E-2</v>
      </c>
      <c r="Z14" s="16"/>
      <c r="AA14" s="16">
        <v>1.6427104722792601E-2</v>
      </c>
      <c r="AB14" s="16">
        <v>2.27272727272727E-2</v>
      </c>
      <c r="AC14" s="16">
        <v>5.74712643678161E-3</v>
      </c>
      <c r="AD14" s="16">
        <v>2.2598870056497199E-2</v>
      </c>
    </row>
    <row r="15" spans="2:30" x14ac:dyDescent="0.35">
      <c r="B15" s="17" t="s">
        <v>78</v>
      </c>
      <c r="C15" s="16">
        <v>1.02827763496144E-2</v>
      </c>
      <c r="D15" s="16">
        <v>9.8831985624438495E-3</v>
      </c>
      <c r="E15" s="16">
        <v>7.69230769230769E-2</v>
      </c>
      <c r="F15" s="16"/>
      <c r="G15" s="16">
        <v>0</v>
      </c>
      <c r="H15" s="16">
        <v>7.9051383399209498E-3</v>
      </c>
      <c r="I15" s="16">
        <v>9.4117647058823504E-3</v>
      </c>
      <c r="J15" s="16">
        <v>2.23463687150838E-2</v>
      </c>
      <c r="K15" s="16"/>
      <c r="L15" s="16">
        <v>4.3478260869565201E-3</v>
      </c>
      <c r="M15" s="16">
        <v>1.19760479041916E-2</v>
      </c>
      <c r="N15" s="16">
        <v>9.0909090909090905E-3</v>
      </c>
      <c r="O15" s="16">
        <v>1.46627565982405E-2</v>
      </c>
      <c r="P15" s="16">
        <v>9.4043887147335394E-3</v>
      </c>
      <c r="Q15" s="16"/>
      <c r="R15" s="16">
        <v>6.7567567567567597E-3</v>
      </c>
      <c r="S15" s="16">
        <v>1.8348623853211E-2</v>
      </c>
      <c r="T15" s="16">
        <v>1.1527377521613799E-2</v>
      </c>
      <c r="U15" s="16">
        <v>2.32558139534884E-2</v>
      </c>
      <c r="V15" s="16"/>
      <c r="W15" s="16">
        <v>1.08024691358025E-2</v>
      </c>
      <c r="X15" s="16">
        <v>1.32890365448505E-2</v>
      </c>
      <c r="Y15" s="16">
        <v>0</v>
      </c>
      <c r="Z15" s="16"/>
      <c r="AA15" s="16">
        <v>1.6427104722792601E-2</v>
      </c>
      <c r="AB15" s="16">
        <v>1.13636363636364E-2</v>
      </c>
      <c r="AC15" s="16">
        <v>0</v>
      </c>
      <c r="AD15" s="16">
        <v>5.6497175141242903E-3</v>
      </c>
    </row>
    <row r="16" spans="2:30" x14ac:dyDescent="0.35">
      <c r="B16" s="17" t="s">
        <v>270</v>
      </c>
      <c r="C16" s="16">
        <v>4.1131105398457601E-2</v>
      </c>
      <c r="D16" s="16">
        <v>3.5040431266846403E-2</v>
      </c>
      <c r="E16" s="16">
        <v>0</v>
      </c>
      <c r="F16" s="16"/>
      <c r="G16" s="16">
        <v>0</v>
      </c>
      <c r="H16" s="16">
        <v>2.1739130434782601E-2</v>
      </c>
      <c r="I16" s="16">
        <v>5.41176470588235E-2</v>
      </c>
      <c r="J16" s="16">
        <v>7.8212290502793297E-2</v>
      </c>
      <c r="K16" s="16"/>
      <c r="L16" s="16">
        <v>2.1739130434782601E-2</v>
      </c>
      <c r="M16" s="16">
        <v>4.1916167664670698E-2</v>
      </c>
      <c r="N16" s="16">
        <v>4.5454545454545497E-2</v>
      </c>
      <c r="O16" s="16">
        <v>3.81231671554252E-2</v>
      </c>
      <c r="P16" s="16">
        <v>5.6426332288401299E-2</v>
      </c>
      <c r="Q16" s="16"/>
      <c r="R16" s="16">
        <v>4.72972972972973E-2</v>
      </c>
      <c r="S16" s="16">
        <v>4.5871559633027498E-2</v>
      </c>
      <c r="T16" s="16">
        <v>2.59365994236311E-2</v>
      </c>
      <c r="U16" s="16">
        <v>2.32558139534884E-2</v>
      </c>
      <c r="V16" s="16"/>
      <c r="W16" s="16">
        <v>2.9320987654321E-2</v>
      </c>
      <c r="X16" s="16">
        <v>3.6544850498338902E-2</v>
      </c>
      <c r="Y16" s="16">
        <v>6.4102564102564097E-2</v>
      </c>
      <c r="Z16" s="16"/>
      <c r="AA16" s="16">
        <v>4.3121149897330603E-2</v>
      </c>
      <c r="AB16" s="16">
        <v>4.1666666666666699E-2</v>
      </c>
      <c r="AC16" s="16">
        <v>5.1724137931034503E-2</v>
      </c>
      <c r="AD16" s="16">
        <v>5.6497175141242903E-3</v>
      </c>
    </row>
    <row r="17" spans="2:30" x14ac:dyDescent="0.35">
      <c r="B17" s="17" t="s">
        <v>64</v>
      </c>
      <c r="C17" s="18">
        <v>3.3419023136246798E-2</v>
      </c>
      <c r="D17" s="18">
        <v>3.2345013477088999E-2</v>
      </c>
      <c r="E17" s="18">
        <v>0</v>
      </c>
      <c r="F17" s="18"/>
      <c r="G17" s="18">
        <v>3.5087719298245598E-2</v>
      </c>
      <c r="H17" s="18">
        <v>3.7549407114624497E-2</v>
      </c>
      <c r="I17" s="18">
        <v>3.5294117647058802E-2</v>
      </c>
      <c r="J17" s="18">
        <v>1.67597765363128E-2</v>
      </c>
      <c r="K17" s="18"/>
      <c r="L17" s="18">
        <v>4.3478260869565202E-2</v>
      </c>
      <c r="M17" s="18">
        <v>1.19760479041916E-2</v>
      </c>
      <c r="N17" s="18">
        <v>6.3636363636363602E-2</v>
      </c>
      <c r="O17" s="18">
        <v>1.7595307917888599E-2</v>
      </c>
      <c r="P17" s="18">
        <v>4.3887147335423198E-2</v>
      </c>
      <c r="Q17" s="18"/>
      <c r="R17" s="18">
        <v>4.72972972972973E-2</v>
      </c>
      <c r="S17" s="18">
        <v>1.8348623853211E-2</v>
      </c>
      <c r="T17" s="18">
        <v>2.0172910662824201E-2</v>
      </c>
      <c r="U17" s="18">
        <v>1.16279069767442E-2</v>
      </c>
      <c r="V17" s="18"/>
      <c r="W17" s="18">
        <v>3.5493827160493797E-2</v>
      </c>
      <c r="X17" s="18">
        <v>2.32558139534884E-2</v>
      </c>
      <c r="Y17" s="18">
        <v>0</v>
      </c>
      <c r="Z17" s="18"/>
      <c r="AA17" s="18">
        <v>2.2587268993839799E-2</v>
      </c>
      <c r="AB17" s="18">
        <v>2.6515151515151499E-2</v>
      </c>
      <c r="AC17" s="18">
        <v>5.1724137931034503E-2</v>
      </c>
      <c r="AD17" s="18">
        <v>5.0847457627118599E-2</v>
      </c>
    </row>
    <row r="18" spans="2:30" x14ac:dyDescent="0.35">
      <c r="B18" s="15"/>
    </row>
    <row r="19" spans="2:30" x14ac:dyDescent="0.35">
      <c r="B19" t="s">
        <v>68</v>
      </c>
    </row>
    <row r="20" spans="2:30" x14ac:dyDescent="0.35">
      <c r="B20" t="s">
        <v>69</v>
      </c>
    </row>
    <row r="22" spans="2:30" x14ac:dyDescent="0.35">
      <c r="B22"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280</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272</v>
      </c>
      <c r="C8" s="16">
        <v>1.19965724078835E-2</v>
      </c>
      <c r="D8" s="16">
        <v>1.25786163522013E-2</v>
      </c>
      <c r="E8" s="16">
        <v>0</v>
      </c>
      <c r="F8" s="16"/>
      <c r="G8" s="16">
        <v>3.5087719298245598E-2</v>
      </c>
      <c r="H8" s="16">
        <v>1.58102766798419E-2</v>
      </c>
      <c r="I8" s="16">
        <v>9.4117647058823504E-3</v>
      </c>
      <c r="J8" s="16">
        <v>0</v>
      </c>
      <c r="K8" s="16"/>
      <c r="L8" s="16">
        <v>2.1739130434782601E-2</v>
      </c>
      <c r="M8" s="16">
        <v>5.9880239520958096E-3</v>
      </c>
      <c r="N8" s="16">
        <v>2.7272727272727299E-2</v>
      </c>
      <c r="O8" s="16">
        <v>5.8651026392961903E-3</v>
      </c>
      <c r="P8" s="16">
        <v>9.4043887147335394E-3</v>
      </c>
      <c r="Q8" s="16"/>
      <c r="R8" s="16">
        <v>1.35135135135135E-2</v>
      </c>
      <c r="S8" s="16">
        <v>9.1743119266055103E-3</v>
      </c>
      <c r="T8" s="16">
        <v>1.4409221902017299E-2</v>
      </c>
      <c r="U8" s="16">
        <v>0</v>
      </c>
      <c r="V8" s="16"/>
      <c r="W8" s="16">
        <v>1.54320987654321E-2</v>
      </c>
      <c r="X8" s="16">
        <v>3.3222591362126199E-3</v>
      </c>
      <c r="Y8" s="16">
        <v>1.2820512820512799E-2</v>
      </c>
      <c r="Z8" s="16"/>
      <c r="AA8" s="16">
        <v>1.02669404517454E-2</v>
      </c>
      <c r="AB8" s="16">
        <v>1.13636363636364E-2</v>
      </c>
      <c r="AC8" s="16">
        <v>1.1494252873563199E-2</v>
      </c>
      <c r="AD8" s="16">
        <v>1.6949152542372899E-2</v>
      </c>
    </row>
    <row r="9" spans="2:30" x14ac:dyDescent="0.35">
      <c r="B9" s="17" t="s">
        <v>273</v>
      </c>
      <c r="C9" s="16">
        <v>1.5424164524421601E-2</v>
      </c>
      <c r="D9" s="16">
        <v>1.5274034141958701E-2</v>
      </c>
      <c r="E9" s="16">
        <v>0</v>
      </c>
      <c r="F9" s="16"/>
      <c r="G9" s="16">
        <v>1.7543859649122799E-2</v>
      </c>
      <c r="H9" s="16">
        <v>2.1739130434782601E-2</v>
      </c>
      <c r="I9" s="16">
        <v>9.4117647058823504E-3</v>
      </c>
      <c r="J9" s="16">
        <v>1.11731843575419E-2</v>
      </c>
      <c r="K9" s="16"/>
      <c r="L9" s="16">
        <v>1.7391304347826101E-2</v>
      </c>
      <c r="M9" s="16">
        <v>1.19760479041916E-2</v>
      </c>
      <c r="N9" s="16">
        <v>0</v>
      </c>
      <c r="O9" s="16">
        <v>2.0527859237536701E-2</v>
      </c>
      <c r="P9" s="16">
        <v>1.56739811912226E-2</v>
      </c>
      <c r="Q9" s="16"/>
      <c r="R9" s="16">
        <v>1.1824324324324301E-2</v>
      </c>
      <c r="S9" s="16">
        <v>1.8348623853211E-2</v>
      </c>
      <c r="T9" s="16">
        <v>2.0172910662824201E-2</v>
      </c>
      <c r="U9" s="16">
        <v>1.16279069767442E-2</v>
      </c>
      <c r="V9" s="16"/>
      <c r="W9" s="16">
        <v>2.00617283950617E-2</v>
      </c>
      <c r="X9" s="16">
        <v>1.32890365448505E-2</v>
      </c>
      <c r="Y9" s="16">
        <v>1.2820512820512799E-2</v>
      </c>
      <c r="Z9" s="16"/>
      <c r="AA9" s="16">
        <v>8.2135523613963007E-3</v>
      </c>
      <c r="AB9" s="16">
        <v>1.5151515151515201E-2</v>
      </c>
      <c r="AC9" s="16">
        <v>1.72413793103448E-2</v>
      </c>
      <c r="AD9" s="16">
        <v>3.3898305084745797E-2</v>
      </c>
    </row>
    <row r="10" spans="2:30" x14ac:dyDescent="0.35">
      <c r="B10" s="17" t="s">
        <v>274</v>
      </c>
      <c r="C10" s="16">
        <v>4.0274207369323099E-2</v>
      </c>
      <c r="D10" s="16">
        <v>4.0431266846361197E-2</v>
      </c>
      <c r="E10" s="16">
        <v>0</v>
      </c>
      <c r="F10" s="16"/>
      <c r="G10" s="16">
        <v>8.7719298245614002E-2</v>
      </c>
      <c r="H10" s="16">
        <v>3.9525691699604702E-2</v>
      </c>
      <c r="I10" s="16">
        <v>3.7647058823529402E-2</v>
      </c>
      <c r="J10" s="16">
        <v>3.3519553072625698E-2</v>
      </c>
      <c r="K10" s="16"/>
      <c r="L10" s="16">
        <v>3.4782608695652202E-2</v>
      </c>
      <c r="M10" s="16">
        <v>2.39520958083832E-2</v>
      </c>
      <c r="N10" s="16">
        <v>8.1818181818181804E-2</v>
      </c>
      <c r="O10" s="16">
        <v>4.1055718475073298E-2</v>
      </c>
      <c r="P10" s="16">
        <v>3.7617554858934199E-2</v>
      </c>
      <c r="Q10" s="16"/>
      <c r="R10" s="16">
        <v>3.7162162162162199E-2</v>
      </c>
      <c r="S10" s="16">
        <v>9.1743119266055103E-3</v>
      </c>
      <c r="T10" s="16">
        <v>6.0518731988472602E-2</v>
      </c>
      <c r="U10" s="16">
        <v>3.4883720930232599E-2</v>
      </c>
      <c r="V10" s="16"/>
      <c r="W10" s="16">
        <v>5.5555555555555601E-2</v>
      </c>
      <c r="X10" s="16">
        <v>2.32558139534884E-2</v>
      </c>
      <c r="Y10" s="16">
        <v>2.5641025641025599E-2</v>
      </c>
      <c r="Z10" s="16"/>
      <c r="AA10" s="16">
        <v>3.2854209445585203E-2</v>
      </c>
      <c r="AB10" s="16">
        <v>4.5454545454545497E-2</v>
      </c>
      <c r="AC10" s="16">
        <v>4.0229885057471299E-2</v>
      </c>
      <c r="AD10" s="16">
        <v>4.5197740112994399E-2</v>
      </c>
    </row>
    <row r="11" spans="2:30" x14ac:dyDescent="0.35">
      <c r="B11" s="17" t="s">
        <v>275</v>
      </c>
      <c r="C11" s="16">
        <v>0.235646958011997</v>
      </c>
      <c r="D11" s="16">
        <v>0.234501347708895</v>
      </c>
      <c r="E11" s="16">
        <v>0.30769230769230799</v>
      </c>
      <c r="F11" s="16"/>
      <c r="G11" s="16">
        <v>0.140350877192982</v>
      </c>
      <c r="H11" s="16">
        <v>0.21541501976284599</v>
      </c>
      <c r="I11" s="16">
        <v>0.26588235294117601</v>
      </c>
      <c r="J11" s="16">
        <v>0.25139664804469303</v>
      </c>
      <c r="K11" s="16"/>
      <c r="L11" s="16">
        <v>0.291304347826087</v>
      </c>
      <c r="M11" s="16">
        <v>0.26347305389221598</v>
      </c>
      <c r="N11" s="16">
        <v>0.22727272727272699</v>
      </c>
      <c r="O11" s="16">
        <v>0.21994134897360701</v>
      </c>
      <c r="P11" s="16">
        <v>0.20062695924764901</v>
      </c>
      <c r="Q11" s="16"/>
      <c r="R11" s="16">
        <v>0.26351351351351299</v>
      </c>
      <c r="S11" s="16">
        <v>0.22018348623853201</v>
      </c>
      <c r="T11" s="16">
        <v>0.18443804034582101</v>
      </c>
      <c r="U11" s="16">
        <v>0.22093023255814001</v>
      </c>
      <c r="V11" s="16"/>
      <c r="W11" s="16">
        <v>0.25462962962962998</v>
      </c>
      <c r="X11" s="16">
        <v>0.19269102990033199</v>
      </c>
      <c r="Y11" s="16">
        <v>0.17948717948717899</v>
      </c>
      <c r="Z11" s="16"/>
      <c r="AA11" s="16">
        <v>0.207392197125257</v>
      </c>
      <c r="AB11" s="16">
        <v>0.21969696969697</v>
      </c>
      <c r="AC11" s="16">
        <v>0.27011494252873602</v>
      </c>
      <c r="AD11" s="16">
        <v>0.28248587570621497</v>
      </c>
    </row>
    <row r="12" spans="2:30" x14ac:dyDescent="0.35">
      <c r="B12" s="17" t="s">
        <v>276</v>
      </c>
      <c r="C12" s="16">
        <v>0.17395029991430999</v>
      </c>
      <c r="D12" s="16">
        <v>0.17430368373764599</v>
      </c>
      <c r="E12" s="16">
        <v>0.38461538461538503</v>
      </c>
      <c r="F12" s="16"/>
      <c r="G12" s="16">
        <v>0.22807017543859601</v>
      </c>
      <c r="H12" s="16">
        <v>0.185770750988142</v>
      </c>
      <c r="I12" s="16">
        <v>0.14823529411764699</v>
      </c>
      <c r="J12" s="16">
        <v>0.18435754189944101</v>
      </c>
      <c r="K12" s="16"/>
      <c r="L12" s="16">
        <v>0.19565217391304299</v>
      </c>
      <c r="M12" s="16">
        <v>0.13173652694610799</v>
      </c>
      <c r="N12" s="16">
        <v>0.17272727272727301</v>
      </c>
      <c r="O12" s="16">
        <v>0.14662756598240501</v>
      </c>
      <c r="P12" s="16">
        <v>0.21003134796238199</v>
      </c>
      <c r="Q12" s="16"/>
      <c r="R12" s="16">
        <v>0.1875</v>
      </c>
      <c r="S12" s="16">
        <v>0.18348623853210999</v>
      </c>
      <c r="T12" s="16">
        <v>0.14985590778098001</v>
      </c>
      <c r="U12" s="16">
        <v>0.13953488372093001</v>
      </c>
      <c r="V12" s="16"/>
      <c r="W12" s="16">
        <v>0.16049382716049401</v>
      </c>
      <c r="X12" s="16">
        <v>0.18936877076412001</v>
      </c>
      <c r="Y12" s="16">
        <v>0.19230769230769201</v>
      </c>
      <c r="Z12" s="16"/>
      <c r="AA12" s="16">
        <v>0.172484599589322</v>
      </c>
      <c r="AB12" s="16">
        <v>0.140151515151515</v>
      </c>
      <c r="AC12" s="16">
        <v>0.18965517241379301</v>
      </c>
      <c r="AD12" s="16">
        <v>0.21468926553672299</v>
      </c>
    </row>
    <row r="13" spans="2:30" x14ac:dyDescent="0.35">
      <c r="B13" s="17" t="s">
        <v>277</v>
      </c>
      <c r="C13" s="16">
        <v>0.107969151670951</v>
      </c>
      <c r="D13" s="16">
        <v>0.106918238993711</v>
      </c>
      <c r="E13" s="16">
        <v>0.230769230769231</v>
      </c>
      <c r="F13" s="16"/>
      <c r="G13" s="16">
        <v>0.105263157894737</v>
      </c>
      <c r="H13" s="16">
        <v>9.6837944664031603E-2</v>
      </c>
      <c r="I13" s="16">
        <v>0.122352941176471</v>
      </c>
      <c r="J13" s="16">
        <v>0.106145251396648</v>
      </c>
      <c r="K13" s="16"/>
      <c r="L13" s="16">
        <v>6.5217391304347797E-2</v>
      </c>
      <c r="M13" s="16">
        <v>0.19161676646706599</v>
      </c>
      <c r="N13" s="16">
        <v>0.12727272727272701</v>
      </c>
      <c r="O13" s="16">
        <v>0.117302052785924</v>
      </c>
      <c r="P13" s="16">
        <v>7.8369905956112901E-2</v>
      </c>
      <c r="Q13" s="16"/>
      <c r="R13" s="16">
        <v>8.4459459459459499E-2</v>
      </c>
      <c r="S13" s="16">
        <v>0.155963302752294</v>
      </c>
      <c r="T13" s="16">
        <v>0.12968299711815601</v>
      </c>
      <c r="U13" s="16">
        <v>0.13953488372093001</v>
      </c>
      <c r="V13" s="16"/>
      <c r="W13" s="16">
        <v>0.11882716049382699</v>
      </c>
      <c r="X13" s="16">
        <v>0.112956810631229</v>
      </c>
      <c r="Y13" s="16">
        <v>8.9743589743589702E-2</v>
      </c>
      <c r="Z13" s="16"/>
      <c r="AA13" s="16">
        <v>0.12731006160164299</v>
      </c>
      <c r="AB13" s="16">
        <v>0.102272727272727</v>
      </c>
      <c r="AC13" s="16">
        <v>9.1954022988505704E-2</v>
      </c>
      <c r="AD13" s="16">
        <v>7.9096045197740106E-2</v>
      </c>
    </row>
    <row r="14" spans="2:30" x14ac:dyDescent="0.35">
      <c r="B14" s="17" t="s">
        <v>278</v>
      </c>
      <c r="C14" s="16">
        <v>0.15424164524421599</v>
      </c>
      <c r="D14" s="16">
        <v>0.15274034141958701</v>
      </c>
      <c r="E14" s="16">
        <v>7.69230769230769E-2</v>
      </c>
      <c r="F14" s="16"/>
      <c r="G14" s="16">
        <v>0.105263157894737</v>
      </c>
      <c r="H14" s="16">
        <v>0.16205533596837901</v>
      </c>
      <c r="I14" s="16">
        <v>0.14823529411764699</v>
      </c>
      <c r="J14" s="16">
        <v>0.16201117318435801</v>
      </c>
      <c r="K14" s="16"/>
      <c r="L14" s="16">
        <v>0.1</v>
      </c>
      <c r="M14" s="16">
        <v>0.18562874251497</v>
      </c>
      <c r="N14" s="16">
        <v>0.13636363636363599</v>
      </c>
      <c r="O14" s="16">
        <v>0.16715542521994101</v>
      </c>
      <c r="P14" s="16">
        <v>0.16927899686520401</v>
      </c>
      <c r="Q14" s="16"/>
      <c r="R14" s="16">
        <v>0.141891891891892</v>
      </c>
      <c r="S14" s="16">
        <v>0.155963302752294</v>
      </c>
      <c r="T14" s="16">
        <v>0.181556195965418</v>
      </c>
      <c r="U14" s="16">
        <v>0.15116279069767399</v>
      </c>
      <c r="V14" s="16"/>
      <c r="W14" s="16">
        <v>0.14660493827160501</v>
      </c>
      <c r="X14" s="16">
        <v>0.16943521594684399</v>
      </c>
      <c r="Y14" s="16">
        <v>0.128205128205128</v>
      </c>
      <c r="Z14" s="16"/>
      <c r="AA14" s="16">
        <v>0.16632443531827501</v>
      </c>
      <c r="AB14" s="16">
        <v>0.174242424242424</v>
      </c>
      <c r="AC14" s="16">
        <v>0.13793103448275901</v>
      </c>
      <c r="AD14" s="16">
        <v>0.13559322033898299</v>
      </c>
    </row>
    <row r="15" spans="2:30" x14ac:dyDescent="0.35">
      <c r="B15" s="17" t="s">
        <v>279</v>
      </c>
      <c r="C15" s="16">
        <v>0.22879177377891999</v>
      </c>
      <c r="D15" s="16">
        <v>0.230907457322552</v>
      </c>
      <c r="E15" s="16">
        <v>0</v>
      </c>
      <c r="F15" s="16"/>
      <c r="G15" s="16">
        <v>0.21052631578947401</v>
      </c>
      <c r="H15" s="16">
        <v>0.22332015810276701</v>
      </c>
      <c r="I15" s="16">
        <v>0.23294117647058801</v>
      </c>
      <c r="J15" s="16">
        <v>0.240223463687151</v>
      </c>
      <c r="K15" s="16"/>
      <c r="L15" s="16">
        <v>0.23478260869565201</v>
      </c>
      <c r="M15" s="16">
        <v>0.179640718562874</v>
      </c>
      <c r="N15" s="16">
        <v>0.18181818181818199</v>
      </c>
      <c r="O15" s="16">
        <v>0.249266862170088</v>
      </c>
      <c r="P15" s="16">
        <v>0.24451410658307199</v>
      </c>
      <c r="Q15" s="16"/>
      <c r="R15" s="16">
        <v>0.222972972972973</v>
      </c>
      <c r="S15" s="16">
        <v>0.23853211009174299</v>
      </c>
      <c r="T15" s="16">
        <v>0.22478386167146999</v>
      </c>
      <c r="U15" s="16">
        <v>0.290697674418605</v>
      </c>
      <c r="V15" s="16"/>
      <c r="W15" s="16">
        <v>0.195987654320988</v>
      </c>
      <c r="X15" s="16">
        <v>0.26910299003322302</v>
      </c>
      <c r="Y15" s="16">
        <v>0.34615384615384598</v>
      </c>
      <c r="Z15" s="16"/>
      <c r="AA15" s="16">
        <v>0.24435318275154</v>
      </c>
      <c r="AB15" s="16">
        <v>0.26136363636363602</v>
      </c>
      <c r="AC15" s="16">
        <v>0.21839080459770099</v>
      </c>
      <c r="AD15" s="16">
        <v>0.15819209039547999</v>
      </c>
    </row>
    <row r="16" spans="2:30" x14ac:dyDescent="0.35">
      <c r="B16" s="17" t="s">
        <v>64</v>
      </c>
      <c r="C16" s="18">
        <v>3.1705227077977703E-2</v>
      </c>
      <c r="D16" s="18">
        <v>3.2345013477088999E-2</v>
      </c>
      <c r="E16" s="18">
        <v>0</v>
      </c>
      <c r="F16" s="18"/>
      <c r="G16" s="18">
        <v>7.0175438596491196E-2</v>
      </c>
      <c r="H16" s="18">
        <v>3.9525691699604702E-2</v>
      </c>
      <c r="I16" s="18">
        <v>2.5882352941176499E-2</v>
      </c>
      <c r="J16" s="18">
        <v>1.11731843575419E-2</v>
      </c>
      <c r="K16" s="18"/>
      <c r="L16" s="18">
        <v>3.9130434782608699E-2</v>
      </c>
      <c r="M16" s="18">
        <v>5.9880239520958096E-3</v>
      </c>
      <c r="N16" s="18">
        <v>4.5454545454545497E-2</v>
      </c>
      <c r="O16" s="18">
        <v>3.2258064516128997E-2</v>
      </c>
      <c r="P16" s="18">
        <v>3.4482758620689703E-2</v>
      </c>
      <c r="Q16" s="18"/>
      <c r="R16" s="18">
        <v>3.7162162162162199E-2</v>
      </c>
      <c r="S16" s="18">
        <v>9.1743119266055103E-3</v>
      </c>
      <c r="T16" s="18">
        <v>3.4582132564841501E-2</v>
      </c>
      <c r="U16" s="18">
        <v>1.16279069767442E-2</v>
      </c>
      <c r="V16" s="18"/>
      <c r="W16" s="18">
        <v>3.2407407407407399E-2</v>
      </c>
      <c r="X16" s="18">
        <v>2.6578073089701001E-2</v>
      </c>
      <c r="Y16" s="18">
        <v>1.2820512820512799E-2</v>
      </c>
      <c r="Z16" s="18"/>
      <c r="AA16" s="18">
        <v>3.08008213552361E-2</v>
      </c>
      <c r="AB16" s="18">
        <v>3.03030303030303E-2</v>
      </c>
      <c r="AC16" s="18">
        <v>2.2988505747126398E-2</v>
      </c>
      <c r="AD16" s="18">
        <v>3.3898305084745797E-2</v>
      </c>
    </row>
    <row r="17" spans="2:2" x14ac:dyDescent="0.35">
      <c r="B17" s="15"/>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281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272</v>
      </c>
      <c r="C8" s="16">
        <v>0.14910025706940899</v>
      </c>
      <c r="D8" s="16">
        <v>0.15004492362982899</v>
      </c>
      <c r="E8" s="16">
        <v>7.69230769230769E-2</v>
      </c>
      <c r="F8" s="16"/>
      <c r="G8" s="16">
        <v>0.105263157894737</v>
      </c>
      <c r="H8" s="16">
        <v>0.158102766798419</v>
      </c>
      <c r="I8" s="16">
        <v>0.16470588235294101</v>
      </c>
      <c r="J8" s="16">
        <v>0.100558659217877</v>
      </c>
      <c r="K8" s="16"/>
      <c r="L8" s="16">
        <v>0.143478260869565</v>
      </c>
      <c r="M8" s="16">
        <v>0.179640718562874</v>
      </c>
      <c r="N8" s="16">
        <v>0.17272727272727301</v>
      </c>
      <c r="O8" s="16">
        <v>0.117302052785924</v>
      </c>
      <c r="P8" s="16">
        <v>0.163009404388715</v>
      </c>
      <c r="Q8" s="16"/>
      <c r="R8" s="16">
        <v>0.17398648648648599</v>
      </c>
      <c r="S8" s="16">
        <v>0.13761467889908299</v>
      </c>
      <c r="T8" s="16">
        <v>0.112391930835735</v>
      </c>
      <c r="U8" s="16">
        <v>0.104651162790698</v>
      </c>
      <c r="V8" s="16"/>
      <c r="W8" s="16">
        <v>0.16666666666666699</v>
      </c>
      <c r="X8" s="16">
        <v>0.12624584717608001</v>
      </c>
      <c r="Y8" s="16">
        <v>5.1282051282051301E-2</v>
      </c>
      <c r="Z8" s="16"/>
      <c r="AA8" s="16">
        <v>0.15195071868583199</v>
      </c>
      <c r="AB8" s="16">
        <v>0.12878787878787901</v>
      </c>
      <c r="AC8" s="16">
        <v>0.18965517241379301</v>
      </c>
      <c r="AD8" s="16">
        <v>0.14124293785310699</v>
      </c>
    </row>
    <row r="9" spans="2:30" x14ac:dyDescent="0.35">
      <c r="B9" s="17" t="s">
        <v>273</v>
      </c>
      <c r="C9" s="16">
        <v>7.0265638389031701E-2</v>
      </c>
      <c r="D9" s="16">
        <v>7.0080862533692695E-2</v>
      </c>
      <c r="E9" s="16">
        <v>0</v>
      </c>
      <c r="F9" s="16"/>
      <c r="G9" s="16">
        <v>0.175438596491228</v>
      </c>
      <c r="H9" s="16">
        <v>5.73122529644269E-2</v>
      </c>
      <c r="I9" s="16">
        <v>6.8235294117647102E-2</v>
      </c>
      <c r="J9" s="16">
        <v>7.8212290502793297E-2</v>
      </c>
      <c r="K9" s="16"/>
      <c r="L9" s="16">
        <v>5.21739130434783E-2</v>
      </c>
      <c r="M9" s="16">
        <v>5.9880239520958098E-2</v>
      </c>
      <c r="N9" s="16">
        <v>8.1818181818181804E-2</v>
      </c>
      <c r="O9" s="16">
        <v>7.9178885630498505E-2</v>
      </c>
      <c r="P9" s="16">
        <v>7.5235109717868301E-2</v>
      </c>
      <c r="Q9" s="16"/>
      <c r="R9" s="16">
        <v>8.1081081081081099E-2</v>
      </c>
      <c r="S9" s="16">
        <v>7.3394495412843999E-2</v>
      </c>
      <c r="T9" s="16">
        <v>5.18731988472622E-2</v>
      </c>
      <c r="U9" s="16">
        <v>4.6511627906976702E-2</v>
      </c>
      <c r="V9" s="16"/>
      <c r="W9" s="16">
        <v>6.9444444444444406E-2</v>
      </c>
      <c r="X9" s="16">
        <v>5.6478405315614599E-2</v>
      </c>
      <c r="Y9" s="16">
        <v>7.69230769230769E-2</v>
      </c>
      <c r="Z9" s="16"/>
      <c r="AA9" s="16">
        <v>8.0082135523613998E-2</v>
      </c>
      <c r="AB9" s="16">
        <v>7.1969696969697003E-2</v>
      </c>
      <c r="AC9" s="16">
        <v>5.7471264367816098E-2</v>
      </c>
      <c r="AD9" s="16">
        <v>5.0847457627118599E-2</v>
      </c>
    </row>
    <row r="10" spans="2:30" x14ac:dyDescent="0.35">
      <c r="B10" s="17" t="s">
        <v>274</v>
      </c>
      <c r="C10" s="16">
        <v>5.9982862039417301E-2</v>
      </c>
      <c r="D10" s="16">
        <v>6.0197663971248899E-2</v>
      </c>
      <c r="E10" s="16">
        <v>0</v>
      </c>
      <c r="F10" s="16"/>
      <c r="G10" s="16">
        <v>5.2631578947368397E-2</v>
      </c>
      <c r="H10" s="16">
        <v>5.9288537549407098E-2</v>
      </c>
      <c r="I10" s="16">
        <v>6.3529411764705904E-2</v>
      </c>
      <c r="J10" s="16">
        <v>5.5865921787709501E-2</v>
      </c>
      <c r="K10" s="16"/>
      <c r="L10" s="16">
        <v>6.9565217391304293E-2</v>
      </c>
      <c r="M10" s="16">
        <v>5.3892215568862298E-2</v>
      </c>
      <c r="N10" s="16">
        <v>4.5454545454545497E-2</v>
      </c>
      <c r="O10" s="16">
        <v>5.5718475073313803E-2</v>
      </c>
      <c r="P10" s="16">
        <v>6.5830721003134807E-2</v>
      </c>
      <c r="Q10" s="16"/>
      <c r="R10" s="16">
        <v>6.41891891891892E-2</v>
      </c>
      <c r="S10" s="16">
        <v>4.5871559633027498E-2</v>
      </c>
      <c r="T10" s="16">
        <v>6.0518731988472602E-2</v>
      </c>
      <c r="U10" s="16">
        <v>5.8139534883720902E-2</v>
      </c>
      <c r="V10" s="16"/>
      <c r="W10" s="16">
        <v>7.5617283950617301E-2</v>
      </c>
      <c r="X10" s="16">
        <v>3.6544850498338902E-2</v>
      </c>
      <c r="Y10" s="16">
        <v>2.5641025641025599E-2</v>
      </c>
      <c r="Z10" s="16"/>
      <c r="AA10" s="16">
        <v>4.7227926078028698E-2</v>
      </c>
      <c r="AB10" s="16">
        <v>6.0606060606060601E-2</v>
      </c>
      <c r="AC10" s="16">
        <v>8.04597701149425E-2</v>
      </c>
      <c r="AD10" s="16">
        <v>7.3446327683615795E-2</v>
      </c>
    </row>
    <row r="11" spans="2:30" x14ac:dyDescent="0.35">
      <c r="B11" s="17" t="s">
        <v>275</v>
      </c>
      <c r="C11" s="16">
        <v>0.161953727506427</v>
      </c>
      <c r="D11" s="16">
        <v>0.162623539982031</v>
      </c>
      <c r="E11" s="16">
        <v>0.15384615384615399</v>
      </c>
      <c r="F11" s="16"/>
      <c r="G11" s="16">
        <v>8.7719298245614002E-2</v>
      </c>
      <c r="H11" s="16">
        <v>0.13636363636363599</v>
      </c>
      <c r="I11" s="16">
        <v>0.17647058823529399</v>
      </c>
      <c r="J11" s="16">
        <v>0.223463687150838</v>
      </c>
      <c r="K11" s="16"/>
      <c r="L11" s="16">
        <v>0.2</v>
      </c>
      <c r="M11" s="16">
        <v>0.19161676646706599</v>
      </c>
      <c r="N11" s="16">
        <v>0.2</v>
      </c>
      <c r="O11" s="16">
        <v>0.120234604105572</v>
      </c>
      <c r="P11" s="16">
        <v>0.15047021943573699</v>
      </c>
      <c r="Q11" s="16"/>
      <c r="R11" s="16">
        <v>0.16722972972972999</v>
      </c>
      <c r="S11" s="16">
        <v>0.119266055045872</v>
      </c>
      <c r="T11" s="16">
        <v>0.164265129682997</v>
      </c>
      <c r="U11" s="16">
        <v>0.162790697674419</v>
      </c>
      <c r="V11" s="16"/>
      <c r="W11" s="16">
        <v>0.16820987654321001</v>
      </c>
      <c r="X11" s="16">
        <v>0.122923588039867</v>
      </c>
      <c r="Y11" s="16">
        <v>0.21794871794871801</v>
      </c>
      <c r="Z11" s="16"/>
      <c r="AA11" s="16">
        <v>0.15195071868583199</v>
      </c>
      <c r="AB11" s="16">
        <v>0.14393939393939401</v>
      </c>
      <c r="AC11" s="16">
        <v>0.195402298850575</v>
      </c>
      <c r="AD11" s="16">
        <v>0.19209039548022599</v>
      </c>
    </row>
    <row r="12" spans="2:30" x14ac:dyDescent="0.35">
      <c r="B12" s="17" t="s">
        <v>276</v>
      </c>
      <c r="C12" s="16">
        <v>0.113967437874893</v>
      </c>
      <c r="D12" s="16">
        <v>0.110512129380054</v>
      </c>
      <c r="E12" s="16">
        <v>0.38461538461538503</v>
      </c>
      <c r="F12" s="16"/>
      <c r="G12" s="16">
        <v>0.157894736842105</v>
      </c>
      <c r="H12" s="16">
        <v>0.12055335968379401</v>
      </c>
      <c r="I12" s="16">
        <v>0.10117647058823501</v>
      </c>
      <c r="J12" s="16">
        <v>0.111731843575419</v>
      </c>
      <c r="K12" s="16"/>
      <c r="L12" s="16">
        <v>0.12608695652173901</v>
      </c>
      <c r="M12" s="16">
        <v>0.14371257485029901</v>
      </c>
      <c r="N12" s="16">
        <v>0.109090909090909</v>
      </c>
      <c r="O12" s="16">
        <v>0.10557184750733099</v>
      </c>
      <c r="P12" s="16">
        <v>0.100313479623824</v>
      </c>
      <c r="Q12" s="16"/>
      <c r="R12" s="16">
        <v>0.114864864864865</v>
      </c>
      <c r="S12" s="16">
        <v>9.1743119266055106E-2</v>
      </c>
      <c r="T12" s="16">
        <v>0.11527377521613801</v>
      </c>
      <c r="U12" s="16">
        <v>0.13953488372093001</v>
      </c>
      <c r="V12" s="16"/>
      <c r="W12" s="16">
        <v>0.10339506172839499</v>
      </c>
      <c r="X12" s="16">
        <v>0.12624584717608001</v>
      </c>
      <c r="Y12" s="16">
        <v>0.15384615384615399</v>
      </c>
      <c r="Z12" s="16"/>
      <c r="AA12" s="16">
        <v>0.108829568788501</v>
      </c>
      <c r="AB12" s="16">
        <v>0.11363636363636399</v>
      </c>
      <c r="AC12" s="16">
        <v>9.1954022988505704E-2</v>
      </c>
      <c r="AD12" s="16">
        <v>0.14689265536723201</v>
      </c>
    </row>
    <row r="13" spans="2:30" x14ac:dyDescent="0.35">
      <c r="B13" s="17" t="s">
        <v>277</v>
      </c>
      <c r="C13" s="16">
        <v>0.110539845758355</v>
      </c>
      <c r="D13" s="16">
        <v>0.109613656783468</v>
      </c>
      <c r="E13" s="16">
        <v>0.230769230769231</v>
      </c>
      <c r="F13" s="16"/>
      <c r="G13" s="16">
        <v>0.12280701754386</v>
      </c>
      <c r="H13" s="16">
        <v>0.124505928853755</v>
      </c>
      <c r="I13" s="16">
        <v>0.08</v>
      </c>
      <c r="J13" s="16">
        <v>0.13966480446927401</v>
      </c>
      <c r="K13" s="16"/>
      <c r="L13" s="16">
        <v>7.8260869565217397E-2</v>
      </c>
      <c r="M13" s="16">
        <v>0.125748502994012</v>
      </c>
      <c r="N13" s="16">
        <v>7.2727272727272696E-2</v>
      </c>
      <c r="O13" s="16">
        <v>0.120234604105572</v>
      </c>
      <c r="P13" s="16">
        <v>0.128526645768025</v>
      </c>
      <c r="Q13" s="16"/>
      <c r="R13" s="16">
        <v>8.1081081081081099E-2</v>
      </c>
      <c r="S13" s="16">
        <v>0.13761467889908299</v>
      </c>
      <c r="T13" s="16">
        <v>0.15273775216138299</v>
      </c>
      <c r="U13" s="16">
        <v>0.116279069767442</v>
      </c>
      <c r="V13" s="16"/>
      <c r="W13" s="16">
        <v>0.11111111111111099</v>
      </c>
      <c r="X13" s="16">
        <v>0.136212624584718</v>
      </c>
      <c r="Y13" s="16">
        <v>0.102564102564103</v>
      </c>
      <c r="Z13" s="16"/>
      <c r="AA13" s="16">
        <v>0.12731006160164299</v>
      </c>
      <c r="AB13" s="16">
        <v>0.12121212121212099</v>
      </c>
      <c r="AC13" s="16">
        <v>6.8965517241379296E-2</v>
      </c>
      <c r="AD13" s="16">
        <v>0.10734463276836199</v>
      </c>
    </row>
    <row r="14" spans="2:30" x14ac:dyDescent="0.35">
      <c r="B14" s="17" t="s">
        <v>278</v>
      </c>
      <c r="C14" s="16">
        <v>0.13024850042844899</v>
      </c>
      <c r="D14" s="16">
        <v>0.131176999101527</v>
      </c>
      <c r="E14" s="16">
        <v>0</v>
      </c>
      <c r="F14" s="16"/>
      <c r="G14" s="16">
        <v>0.105263157894737</v>
      </c>
      <c r="H14" s="16">
        <v>0.116600790513834</v>
      </c>
      <c r="I14" s="16">
        <v>0.14352941176470599</v>
      </c>
      <c r="J14" s="16">
        <v>0.14525139664804501</v>
      </c>
      <c r="K14" s="16"/>
      <c r="L14" s="16">
        <v>0.11304347826087</v>
      </c>
      <c r="M14" s="16">
        <v>0.125748502994012</v>
      </c>
      <c r="N14" s="16">
        <v>0.12727272727272701</v>
      </c>
      <c r="O14" s="16">
        <v>0.155425219941349</v>
      </c>
      <c r="P14" s="16">
        <v>0.119122257053292</v>
      </c>
      <c r="Q14" s="16"/>
      <c r="R14" s="16">
        <v>0.111486486486486</v>
      </c>
      <c r="S14" s="16">
        <v>0.16513761467889901</v>
      </c>
      <c r="T14" s="16">
        <v>0.14985590778098001</v>
      </c>
      <c r="U14" s="16">
        <v>0.17441860465116299</v>
      </c>
      <c r="V14" s="16"/>
      <c r="W14" s="16">
        <v>0.12654320987654299</v>
      </c>
      <c r="X14" s="16">
        <v>0.17940199335548199</v>
      </c>
      <c r="Y14" s="16">
        <v>0.115384615384615</v>
      </c>
      <c r="Z14" s="16"/>
      <c r="AA14" s="16">
        <v>0.147843942505133</v>
      </c>
      <c r="AB14" s="16">
        <v>0.14772727272727301</v>
      </c>
      <c r="AC14" s="16">
        <v>0.126436781609195</v>
      </c>
      <c r="AD14" s="16">
        <v>7.9096045197740106E-2</v>
      </c>
    </row>
    <row r="15" spans="2:30" x14ac:dyDescent="0.35">
      <c r="B15" s="17" t="s">
        <v>279</v>
      </c>
      <c r="C15" s="16">
        <v>0.13624678663239101</v>
      </c>
      <c r="D15" s="16">
        <v>0.13746630727762801</v>
      </c>
      <c r="E15" s="16">
        <v>0.15384615384615399</v>
      </c>
      <c r="F15" s="16"/>
      <c r="G15" s="16">
        <v>0.140350877192982</v>
      </c>
      <c r="H15" s="16">
        <v>0.15217391304347799</v>
      </c>
      <c r="I15" s="16">
        <v>0.129411764705882</v>
      </c>
      <c r="J15" s="16">
        <v>0.106145251396648</v>
      </c>
      <c r="K15" s="16"/>
      <c r="L15" s="16">
        <v>0.143478260869565</v>
      </c>
      <c r="M15" s="16">
        <v>0.107784431137725</v>
      </c>
      <c r="N15" s="16">
        <v>9.0909090909090898E-2</v>
      </c>
      <c r="O15" s="16">
        <v>0.18181818181818199</v>
      </c>
      <c r="P15" s="16">
        <v>0.112852664576803</v>
      </c>
      <c r="Q15" s="16"/>
      <c r="R15" s="16">
        <v>0.13006756756756799</v>
      </c>
      <c r="S15" s="16">
        <v>0.18348623853210999</v>
      </c>
      <c r="T15" s="16">
        <v>0.12968299711815601</v>
      </c>
      <c r="U15" s="16">
        <v>0.15116279069767399</v>
      </c>
      <c r="V15" s="16"/>
      <c r="W15" s="16">
        <v>0.117283950617284</v>
      </c>
      <c r="X15" s="16">
        <v>0.162790697674419</v>
      </c>
      <c r="Y15" s="16">
        <v>0.16666666666666699</v>
      </c>
      <c r="Z15" s="16"/>
      <c r="AA15" s="16">
        <v>0.12525667351129399</v>
      </c>
      <c r="AB15" s="16">
        <v>0.14772727272727301</v>
      </c>
      <c r="AC15" s="16">
        <v>0.13793103448275901</v>
      </c>
      <c r="AD15" s="16">
        <v>0.124293785310734</v>
      </c>
    </row>
    <row r="16" spans="2:30" x14ac:dyDescent="0.35">
      <c r="B16" s="17" t="s">
        <v>64</v>
      </c>
      <c r="C16" s="18">
        <v>6.7694944301628104E-2</v>
      </c>
      <c r="D16" s="18">
        <v>6.8283917340521097E-2</v>
      </c>
      <c r="E16" s="18">
        <v>0</v>
      </c>
      <c r="F16" s="18"/>
      <c r="G16" s="18">
        <v>5.2631578947368397E-2</v>
      </c>
      <c r="H16" s="18">
        <v>7.5098814229248995E-2</v>
      </c>
      <c r="I16" s="18">
        <v>7.2941176470588204E-2</v>
      </c>
      <c r="J16" s="18">
        <v>3.91061452513966E-2</v>
      </c>
      <c r="K16" s="18"/>
      <c r="L16" s="18">
        <v>7.3913043478260901E-2</v>
      </c>
      <c r="M16" s="18">
        <v>1.19760479041916E-2</v>
      </c>
      <c r="N16" s="18">
        <v>0.1</v>
      </c>
      <c r="O16" s="18">
        <v>6.4516129032258104E-2</v>
      </c>
      <c r="P16" s="18">
        <v>8.4639498432601906E-2</v>
      </c>
      <c r="Q16" s="18"/>
      <c r="R16" s="18">
        <v>7.60135135135135E-2</v>
      </c>
      <c r="S16" s="18">
        <v>4.5871559633027498E-2</v>
      </c>
      <c r="T16" s="18">
        <v>6.3400576368876096E-2</v>
      </c>
      <c r="U16" s="18">
        <v>4.6511627906976702E-2</v>
      </c>
      <c r="V16" s="18"/>
      <c r="W16" s="18">
        <v>6.1728395061728399E-2</v>
      </c>
      <c r="X16" s="18">
        <v>5.3156146179402002E-2</v>
      </c>
      <c r="Y16" s="18">
        <v>8.9743589743589702E-2</v>
      </c>
      <c r="Z16" s="18"/>
      <c r="AA16" s="18">
        <v>5.9548254620123198E-2</v>
      </c>
      <c r="AB16" s="18">
        <v>6.4393939393939406E-2</v>
      </c>
      <c r="AC16" s="18">
        <v>5.1724137931034503E-2</v>
      </c>
      <c r="AD16" s="18">
        <v>8.4745762711864403E-2</v>
      </c>
    </row>
    <row r="17" spans="2:2" x14ac:dyDescent="0.35">
      <c r="B17" s="15"/>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287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282</v>
      </c>
      <c r="C8" s="16">
        <v>0.58697514995715505</v>
      </c>
      <c r="D8" s="16">
        <v>0.59119496855345899</v>
      </c>
      <c r="E8" s="16">
        <v>0.69230769230769196</v>
      </c>
      <c r="F8" s="16"/>
      <c r="G8" s="16">
        <v>0.54385964912280704</v>
      </c>
      <c r="H8" s="16">
        <v>0.57905138339920903</v>
      </c>
      <c r="I8" s="16">
        <v>0.57882352941176496</v>
      </c>
      <c r="J8" s="16">
        <v>0.64245810055865904</v>
      </c>
      <c r="K8" s="16"/>
      <c r="L8" s="16">
        <v>0.62608695652173896</v>
      </c>
      <c r="M8" s="16">
        <v>0.56287425149700598</v>
      </c>
      <c r="N8" s="16">
        <v>0.63636363636363602</v>
      </c>
      <c r="O8" s="16">
        <v>0.55425219941349002</v>
      </c>
      <c r="P8" s="16">
        <v>0.58934169278996895</v>
      </c>
      <c r="Q8" s="16"/>
      <c r="R8" s="16">
        <v>0.57770270270270296</v>
      </c>
      <c r="S8" s="16">
        <v>0.596330275229358</v>
      </c>
      <c r="T8" s="16">
        <v>0.57636887608069198</v>
      </c>
      <c r="U8" s="16">
        <v>0.69767441860465096</v>
      </c>
      <c r="V8" s="16"/>
      <c r="W8" s="16">
        <v>0.60185185185185197</v>
      </c>
      <c r="X8" s="16">
        <v>0.58471760797342198</v>
      </c>
      <c r="Y8" s="16">
        <v>0.5</v>
      </c>
      <c r="Z8" s="16"/>
      <c r="AA8" s="16">
        <v>0.57700205338808996</v>
      </c>
      <c r="AB8" s="16">
        <v>0.56818181818181801</v>
      </c>
      <c r="AC8" s="16">
        <v>0.66666666666666696</v>
      </c>
      <c r="AD8" s="16">
        <v>0.59887005649717495</v>
      </c>
    </row>
    <row r="9" spans="2:30" ht="43.5" x14ac:dyDescent="0.35">
      <c r="B9" s="17" t="s">
        <v>283</v>
      </c>
      <c r="C9" s="16">
        <v>0.113110539845758</v>
      </c>
      <c r="D9" s="16">
        <v>0.114106019766397</v>
      </c>
      <c r="E9" s="16">
        <v>7.69230769230769E-2</v>
      </c>
      <c r="F9" s="16"/>
      <c r="G9" s="16">
        <v>0.140350877192982</v>
      </c>
      <c r="H9" s="16">
        <v>0.110671936758893</v>
      </c>
      <c r="I9" s="16">
        <v>0.11529411764705901</v>
      </c>
      <c r="J9" s="16">
        <v>0.106145251396648</v>
      </c>
      <c r="K9" s="16"/>
      <c r="L9" s="16">
        <v>0.108695652173913</v>
      </c>
      <c r="M9" s="16">
        <v>0.119760479041916</v>
      </c>
      <c r="N9" s="16">
        <v>8.1818181818181804E-2</v>
      </c>
      <c r="O9" s="16">
        <v>0.12316715542522</v>
      </c>
      <c r="P9" s="16">
        <v>0.112852664576803</v>
      </c>
      <c r="Q9" s="16"/>
      <c r="R9" s="16">
        <v>0.12331081081081099</v>
      </c>
      <c r="S9" s="16">
        <v>0.12844036697247699</v>
      </c>
      <c r="T9" s="16">
        <v>0.109510086455331</v>
      </c>
      <c r="U9" s="16">
        <v>5.8139534883720902E-2</v>
      </c>
      <c r="V9" s="16"/>
      <c r="W9" s="16">
        <v>0.104938271604938</v>
      </c>
      <c r="X9" s="16">
        <v>0.14285714285714299</v>
      </c>
      <c r="Y9" s="16">
        <v>0.128205128205128</v>
      </c>
      <c r="Z9" s="16"/>
      <c r="AA9" s="16">
        <v>0.12525667351129399</v>
      </c>
      <c r="AB9" s="16">
        <v>9.4696969696969696E-2</v>
      </c>
      <c r="AC9" s="16">
        <v>9.1954022988505704E-2</v>
      </c>
      <c r="AD9" s="16">
        <v>0.124293785310734</v>
      </c>
    </row>
    <row r="10" spans="2:30" ht="43.5" x14ac:dyDescent="0.35">
      <c r="B10" s="17" t="s">
        <v>284</v>
      </c>
      <c r="C10" s="16">
        <v>9.4258783204798594E-2</v>
      </c>
      <c r="D10" s="16">
        <v>8.9847259658580397E-2</v>
      </c>
      <c r="E10" s="16">
        <v>0.230769230769231</v>
      </c>
      <c r="F10" s="16"/>
      <c r="G10" s="16">
        <v>0.175438596491228</v>
      </c>
      <c r="H10" s="16">
        <v>0.100790513833992</v>
      </c>
      <c r="I10" s="16">
        <v>7.0588235294117604E-2</v>
      </c>
      <c r="J10" s="16">
        <v>0.106145251396648</v>
      </c>
      <c r="K10" s="16"/>
      <c r="L10" s="16">
        <v>6.9565217391304293E-2</v>
      </c>
      <c r="M10" s="16">
        <v>0.13173652694610799</v>
      </c>
      <c r="N10" s="16">
        <v>0.13636363636363599</v>
      </c>
      <c r="O10" s="16">
        <v>9.0909090909090898E-2</v>
      </c>
      <c r="P10" s="16">
        <v>8.1504702194357403E-2</v>
      </c>
      <c r="Q10" s="16"/>
      <c r="R10" s="16">
        <v>9.12162162162162E-2</v>
      </c>
      <c r="S10" s="16">
        <v>0.100917431192661</v>
      </c>
      <c r="T10" s="16">
        <v>0.100864553314121</v>
      </c>
      <c r="U10" s="16">
        <v>9.3023255813953501E-2</v>
      </c>
      <c r="V10" s="16"/>
      <c r="W10" s="16">
        <v>9.2592592592592601E-2</v>
      </c>
      <c r="X10" s="16">
        <v>0.106312292358804</v>
      </c>
      <c r="Y10" s="16">
        <v>0.115384615384615</v>
      </c>
      <c r="Z10" s="16"/>
      <c r="AA10" s="16">
        <v>0.10677618069815201</v>
      </c>
      <c r="AB10" s="16">
        <v>7.1969696969697003E-2</v>
      </c>
      <c r="AC10" s="16">
        <v>7.4712643678160898E-2</v>
      </c>
      <c r="AD10" s="16">
        <v>0.129943502824859</v>
      </c>
    </row>
    <row r="11" spans="2:30" x14ac:dyDescent="0.35">
      <c r="B11" s="17" t="s">
        <v>285</v>
      </c>
      <c r="C11" s="16">
        <v>8.0548414738646101E-2</v>
      </c>
      <c r="D11" s="16">
        <v>8.0862533692722394E-2</v>
      </c>
      <c r="E11" s="16">
        <v>0</v>
      </c>
      <c r="F11" s="16"/>
      <c r="G11" s="16">
        <v>8.7719298245614002E-2</v>
      </c>
      <c r="H11" s="16">
        <v>7.3122529644268797E-2</v>
      </c>
      <c r="I11" s="16">
        <v>9.64705882352941E-2</v>
      </c>
      <c r="J11" s="16">
        <v>6.1452513966480403E-2</v>
      </c>
      <c r="K11" s="16"/>
      <c r="L11" s="16">
        <v>6.5217391304347797E-2</v>
      </c>
      <c r="M11" s="16">
        <v>7.7844311377245498E-2</v>
      </c>
      <c r="N11" s="16">
        <v>3.6363636363636397E-2</v>
      </c>
      <c r="O11" s="16">
        <v>0.10557184750733099</v>
      </c>
      <c r="P11" s="16">
        <v>8.1504702194357403E-2</v>
      </c>
      <c r="Q11" s="16"/>
      <c r="R11" s="16">
        <v>7.2635135135135101E-2</v>
      </c>
      <c r="S11" s="16">
        <v>9.1743119266055106E-2</v>
      </c>
      <c r="T11" s="16">
        <v>9.5100864553314096E-2</v>
      </c>
      <c r="U11" s="16">
        <v>6.9767441860465101E-2</v>
      </c>
      <c r="V11" s="16"/>
      <c r="W11" s="16">
        <v>7.4074074074074098E-2</v>
      </c>
      <c r="X11" s="16">
        <v>7.3089700996677706E-2</v>
      </c>
      <c r="Y11" s="16">
        <v>0.128205128205128</v>
      </c>
      <c r="Z11" s="16"/>
      <c r="AA11" s="16">
        <v>7.3921971252566707E-2</v>
      </c>
      <c r="AB11" s="16">
        <v>0.12121212121212099</v>
      </c>
      <c r="AC11" s="16">
        <v>6.3218390804597693E-2</v>
      </c>
      <c r="AD11" s="16">
        <v>3.9548022598870101E-2</v>
      </c>
    </row>
    <row r="12" spans="2:30" ht="29" x14ac:dyDescent="0.35">
      <c r="B12" s="17" t="s">
        <v>286</v>
      </c>
      <c r="C12" s="16">
        <v>5.1413881748072002E-2</v>
      </c>
      <c r="D12" s="16">
        <v>5.3009883198562403E-2</v>
      </c>
      <c r="E12" s="16">
        <v>0</v>
      </c>
      <c r="F12" s="16"/>
      <c r="G12" s="16">
        <v>0</v>
      </c>
      <c r="H12" s="16">
        <v>5.73122529644269E-2</v>
      </c>
      <c r="I12" s="16">
        <v>5.6470588235294099E-2</v>
      </c>
      <c r="J12" s="16">
        <v>3.91061452513966E-2</v>
      </c>
      <c r="K12" s="16"/>
      <c r="L12" s="16">
        <v>6.9565217391304293E-2</v>
      </c>
      <c r="M12" s="16">
        <v>3.59281437125748E-2</v>
      </c>
      <c r="N12" s="16">
        <v>4.5454545454545497E-2</v>
      </c>
      <c r="O12" s="16">
        <v>5.5718475073313803E-2</v>
      </c>
      <c r="P12" s="16">
        <v>4.3887147335423198E-2</v>
      </c>
      <c r="Q12" s="16"/>
      <c r="R12" s="16">
        <v>5.0675675675675699E-2</v>
      </c>
      <c r="S12" s="16">
        <v>3.6697247706422E-2</v>
      </c>
      <c r="T12" s="16">
        <v>6.3400576368876096E-2</v>
      </c>
      <c r="U12" s="16">
        <v>3.4883720930232599E-2</v>
      </c>
      <c r="V12" s="16"/>
      <c r="W12" s="16">
        <v>5.7098765432098797E-2</v>
      </c>
      <c r="X12" s="16">
        <v>3.32225913621262E-2</v>
      </c>
      <c r="Y12" s="16">
        <v>8.9743589743589702E-2</v>
      </c>
      <c r="Z12" s="16"/>
      <c r="AA12" s="16">
        <v>6.3655030800821397E-2</v>
      </c>
      <c r="AB12" s="16">
        <v>5.6818181818181802E-2</v>
      </c>
      <c r="AC12" s="16">
        <v>2.2988505747126398E-2</v>
      </c>
      <c r="AD12" s="16">
        <v>4.5197740112994399E-2</v>
      </c>
    </row>
    <row r="13" spans="2:30" x14ac:dyDescent="0.35">
      <c r="B13" s="17" t="s">
        <v>97</v>
      </c>
      <c r="C13" s="18">
        <v>7.3693230505569807E-2</v>
      </c>
      <c r="D13" s="18">
        <v>7.0979335130278501E-2</v>
      </c>
      <c r="E13" s="18">
        <v>0</v>
      </c>
      <c r="F13" s="18"/>
      <c r="G13" s="18">
        <v>5.2631578947368397E-2</v>
      </c>
      <c r="H13" s="18">
        <v>7.9051383399209502E-2</v>
      </c>
      <c r="I13" s="18">
        <v>8.2352941176470601E-2</v>
      </c>
      <c r="J13" s="18">
        <v>4.4692737430167599E-2</v>
      </c>
      <c r="K13" s="18"/>
      <c r="L13" s="18">
        <v>6.08695652173913E-2</v>
      </c>
      <c r="M13" s="18">
        <v>7.1856287425149698E-2</v>
      </c>
      <c r="N13" s="18">
        <v>6.3636363636363602E-2</v>
      </c>
      <c r="O13" s="18">
        <v>7.0381231671554301E-2</v>
      </c>
      <c r="P13" s="18">
        <v>9.0909090909090898E-2</v>
      </c>
      <c r="Q13" s="18"/>
      <c r="R13" s="18">
        <v>8.4459459459459499E-2</v>
      </c>
      <c r="S13" s="18">
        <v>4.5871559633027498E-2</v>
      </c>
      <c r="T13" s="18">
        <v>5.4755043227665702E-2</v>
      </c>
      <c r="U13" s="18">
        <v>4.6511627906976702E-2</v>
      </c>
      <c r="V13" s="18"/>
      <c r="W13" s="18">
        <v>6.9444444444444406E-2</v>
      </c>
      <c r="X13" s="18">
        <v>5.9800664451827197E-2</v>
      </c>
      <c r="Y13" s="18">
        <v>3.8461538461538498E-2</v>
      </c>
      <c r="Z13" s="18"/>
      <c r="AA13" s="18">
        <v>5.3388090349076003E-2</v>
      </c>
      <c r="AB13" s="18">
        <v>8.7121212121212099E-2</v>
      </c>
      <c r="AC13" s="18">
        <v>8.04597701149425E-2</v>
      </c>
      <c r="AD13" s="18">
        <v>6.21468926553672E-2</v>
      </c>
    </row>
    <row r="14" spans="2:30" x14ac:dyDescent="0.35">
      <c r="B14" s="15"/>
    </row>
    <row r="15" spans="2:30" x14ac:dyDescent="0.35">
      <c r="B15" t="s">
        <v>68</v>
      </c>
    </row>
    <row r="16" spans="2:30" x14ac:dyDescent="0.35">
      <c r="B16" t="s">
        <v>69</v>
      </c>
    </row>
    <row r="18" spans="2:2" x14ac:dyDescent="0.35">
      <c r="B18"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D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291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288</v>
      </c>
      <c r="C8" s="16">
        <v>0.61953727506426703</v>
      </c>
      <c r="D8" s="16">
        <v>0.62264150943396201</v>
      </c>
      <c r="E8" s="16">
        <v>0.76923076923076905</v>
      </c>
      <c r="F8" s="16"/>
      <c r="G8" s="16">
        <v>0.45614035087719301</v>
      </c>
      <c r="H8" s="16">
        <v>0.59288537549407105</v>
      </c>
      <c r="I8" s="16">
        <v>0.66117647058823503</v>
      </c>
      <c r="J8" s="16">
        <v>0.64804469273743004</v>
      </c>
      <c r="K8" s="16"/>
      <c r="L8" s="16">
        <v>0.62608695652173896</v>
      </c>
      <c r="M8" s="16">
        <v>0.62874251497005995</v>
      </c>
      <c r="N8" s="16">
        <v>0.55454545454545501</v>
      </c>
      <c r="O8" s="16">
        <v>0.62170087976539601</v>
      </c>
      <c r="P8" s="16">
        <v>0.63009404388714696</v>
      </c>
      <c r="Q8" s="16"/>
      <c r="R8" s="16">
        <v>0.57432432432432401</v>
      </c>
      <c r="S8" s="16">
        <v>0.74311926605504597</v>
      </c>
      <c r="T8" s="16">
        <v>0.65417867435158505</v>
      </c>
      <c r="U8" s="16">
        <v>0.67441860465116299</v>
      </c>
      <c r="V8" s="16"/>
      <c r="W8" s="16">
        <v>0.60648148148148195</v>
      </c>
      <c r="X8" s="16">
        <v>0.68438538205980104</v>
      </c>
      <c r="Y8" s="16">
        <v>0.67948717948717996</v>
      </c>
      <c r="Z8" s="16"/>
      <c r="AA8" s="16">
        <v>0.681724845995893</v>
      </c>
      <c r="AB8" s="16">
        <v>0.59469696969696995</v>
      </c>
      <c r="AC8" s="16">
        <v>0.59770114942528696</v>
      </c>
      <c r="AD8" s="16">
        <v>0.57627118644067798</v>
      </c>
    </row>
    <row r="9" spans="2:30" ht="43.5" x14ac:dyDescent="0.35">
      <c r="B9" s="17" t="s">
        <v>289</v>
      </c>
      <c r="C9" s="16">
        <v>0.107969151670951</v>
      </c>
      <c r="D9" s="16">
        <v>0.107816711590297</v>
      </c>
      <c r="E9" s="16">
        <v>0.15384615384615399</v>
      </c>
      <c r="F9" s="16"/>
      <c r="G9" s="16">
        <v>0.21052631578947401</v>
      </c>
      <c r="H9" s="16">
        <v>0.13636363636363599</v>
      </c>
      <c r="I9" s="16">
        <v>7.7647058823529402E-2</v>
      </c>
      <c r="J9" s="16">
        <v>6.7039106145251395E-2</v>
      </c>
      <c r="K9" s="16"/>
      <c r="L9" s="16">
        <v>8.6956521739130405E-2</v>
      </c>
      <c r="M9" s="16">
        <v>0.13173652694610799</v>
      </c>
      <c r="N9" s="16">
        <v>8.1818181818181804E-2</v>
      </c>
      <c r="O9" s="16">
        <v>0.13196480938416399</v>
      </c>
      <c r="P9" s="16">
        <v>9.40438871473354E-2</v>
      </c>
      <c r="Q9" s="16"/>
      <c r="R9" s="16">
        <v>0.12331081081081099</v>
      </c>
      <c r="S9" s="16">
        <v>7.3394495412843999E-2</v>
      </c>
      <c r="T9" s="16">
        <v>9.7982708933717605E-2</v>
      </c>
      <c r="U9" s="16">
        <v>8.1395348837209294E-2</v>
      </c>
      <c r="V9" s="16"/>
      <c r="W9" s="16">
        <v>0.112654320987654</v>
      </c>
      <c r="X9" s="16">
        <v>9.3023255813953501E-2</v>
      </c>
      <c r="Y9" s="16">
        <v>8.9743589743589702E-2</v>
      </c>
      <c r="Z9" s="16"/>
      <c r="AA9" s="16">
        <v>8.8295687885010299E-2</v>
      </c>
      <c r="AB9" s="16">
        <v>9.8484848484848495E-2</v>
      </c>
      <c r="AC9" s="16">
        <v>0.126436781609195</v>
      </c>
      <c r="AD9" s="16">
        <v>0.13559322033898299</v>
      </c>
    </row>
    <row r="10" spans="2:30" x14ac:dyDescent="0.35">
      <c r="B10" s="17" t="s">
        <v>290</v>
      </c>
      <c r="C10" s="16">
        <v>0.13110539845758401</v>
      </c>
      <c r="D10" s="16">
        <v>0.13027852650494201</v>
      </c>
      <c r="E10" s="16">
        <v>0</v>
      </c>
      <c r="F10" s="16"/>
      <c r="G10" s="16">
        <v>0.175438596491228</v>
      </c>
      <c r="H10" s="16">
        <v>0.138339920948617</v>
      </c>
      <c r="I10" s="16">
        <v>0.124705882352941</v>
      </c>
      <c r="J10" s="16">
        <v>0.111731843575419</v>
      </c>
      <c r="K10" s="16"/>
      <c r="L10" s="16">
        <v>0.15652173913043499</v>
      </c>
      <c r="M10" s="16">
        <v>0.101796407185629</v>
      </c>
      <c r="N10" s="16">
        <v>0.22727272727272699</v>
      </c>
      <c r="O10" s="16">
        <v>0.12316715542522</v>
      </c>
      <c r="P10" s="16">
        <v>0.10344827586206901</v>
      </c>
      <c r="Q10" s="16"/>
      <c r="R10" s="16">
        <v>0.15371621621621601</v>
      </c>
      <c r="S10" s="16">
        <v>0.100917431192661</v>
      </c>
      <c r="T10" s="16">
        <v>9.7982708933717605E-2</v>
      </c>
      <c r="U10" s="16">
        <v>0.15116279069767399</v>
      </c>
      <c r="V10" s="16"/>
      <c r="W10" s="16">
        <v>0.140432098765432</v>
      </c>
      <c r="X10" s="16">
        <v>0.116279069767442</v>
      </c>
      <c r="Y10" s="16">
        <v>0.102564102564103</v>
      </c>
      <c r="Z10" s="16"/>
      <c r="AA10" s="16">
        <v>0.102669404517454</v>
      </c>
      <c r="AB10" s="16">
        <v>0.14772727272727301</v>
      </c>
      <c r="AC10" s="16">
        <v>0.14367816091954</v>
      </c>
      <c r="AD10" s="16">
        <v>0.14689265536723201</v>
      </c>
    </row>
    <row r="11" spans="2:30" x14ac:dyDescent="0.35">
      <c r="B11" s="17" t="s">
        <v>97</v>
      </c>
      <c r="C11" s="18">
        <v>0.14138817480719801</v>
      </c>
      <c r="D11" s="18">
        <v>0.13926325247079999</v>
      </c>
      <c r="E11" s="18">
        <v>7.69230769230769E-2</v>
      </c>
      <c r="F11" s="18"/>
      <c r="G11" s="18">
        <v>0.157894736842105</v>
      </c>
      <c r="H11" s="18">
        <v>0.13241106719367601</v>
      </c>
      <c r="I11" s="18">
        <v>0.13647058823529401</v>
      </c>
      <c r="J11" s="18">
        <v>0.17318435754189901</v>
      </c>
      <c r="K11" s="18"/>
      <c r="L11" s="18">
        <v>0.13043478260869601</v>
      </c>
      <c r="M11" s="18">
        <v>0.13772455089820401</v>
      </c>
      <c r="N11" s="18">
        <v>0.13636363636363599</v>
      </c>
      <c r="O11" s="18">
        <v>0.12316715542522</v>
      </c>
      <c r="P11" s="18">
        <v>0.17241379310344801</v>
      </c>
      <c r="Q11" s="18"/>
      <c r="R11" s="18">
        <v>0.14864864864864899</v>
      </c>
      <c r="S11" s="18">
        <v>8.2568807339449504E-2</v>
      </c>
      <c r="T11" s="18">
        <v>0.14985590778098001</v>
      </c>
      <c r="U11" s="18">
        <v>9.3023255813953501E-2</v>
      </c>
      <c r="V11" s="18"/>
      <c r="W11" s="18">
        <v>0.140432098765432</v>
      </c>
      <c r="X11" s="18">
        <v>0.106312292358804</v>
      </c>
      <c r="Y11" s="18">
        <v>0.128205128205128</v>
      </c>
      <c r="Z11" s="18"/>
      <c r="AA11" s="18">
        <v>0.12731006160164299</v>
      </c>
      <c r="AB11" s="18">
        <v>0.15909090909090901</v>
      </c>
      <c r="AC11" s="18">
        <v>0.13218390804597699</v>
      </c>
      <c r="AD11" s="18">
        <v>0.14124293785310699</v>
      </c>
    </row>
    <row r="12" spans="2:30" x14ac:dyDescent="0.35">
      <c r="B12" s="15"/>
    </row>
    <row r="13" spans="2:30" x14ac:dyDescent="0.35">
      <c r="B13" t="s">
        <v>68</v>
      </c>
    </row>
    <row r="14" spans="2:30" x14ac:dyDescent="0.35">
      <c r="B14" t="s">
        <v>69</v>
      </c>
    </row>
    <row r="16" spans="2:30" x14ac:dyDescent="0.35">
      <c r="B16"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D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294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292</v>
      </c>
      <c r="C8" s="16">
        <v>0.71036846615252802</v>
      </c>
      <c r="D8" s="16">
        <v>0.70979335130278498</v>
      </c>
      <c r="E8" s="16">
        <v>0.61538461538461497</v>
      </c>
      <c r="F8" s="16"/>
      <c r="G8" s="16">
        <v>0.77192982456140302</v>
      </c>
      <c r="H8" s="16">
        <v>0.70553359683794503</v>
      </c>
      <c r="I8" s="16">
        <v>0.70117647058823496</v>
      </c>
      <c r="J8" s="16">
        <v>0.72625698324022303</v>
      </c>
      <c r="K8" s="16"/>
      <c r="L8" s="16">
        <v>0.64347826086956506</v>
      </c>
      <c r="M8" s="16">
        <v>0.71257485029940104</v>
      </c>
      <c r="N8" s="16">
        <v>0.72727272727272696</v>
      </c>
      <c r="O8" s="16">
        <v>0.74486803519061595</v>
      </c>
      <c r="P8" s="16">
        <v>0.71473354231974895</v>
      </c>
      <c r="Q8" s="16"/>
      <c r="R8" s="16">
        <v>0.71452702702702697</v>
      </c>
      <c r="S8" s="16">
        <v>0.73394495412843996</v>
      </c>
      <c r="T8" s="16">
        <v>0.70317002881844404</v>
      </c>
      <c r="U8" s="16">
        <v>0.67441860465116299</v>
      </c>
      <c r="V8" s="16"/>
      <c r="W8" s="16">
        <v>0.72530864197530898</v>
      </c>
      <c r="X8" s="16">
        <v>0.71096345514950199</v>
      </c>
      <c r="Y8" s="16">
        <v>0.66666666666666696</v>
      </c>
      <c r="Z8" s="16"/>
      <c r="AA8" s="16">
        <v>0.69404517453798797</v>
      </c>
      <c r="AB8" s="16">
        <v>0.71212121212121204</v>
      </c>
      <c r="AC8" s="16">
        <v>0.76436781609195403</v>
      </c>
      <c r="AD8" s="16">
        <v>0.72316384180791005</v>
      </c>
    </row>
    <row r="9" spans="2:30" x14ac:dyDescent="0.35">
      <c r="B9" s="17" t="s">
        <v>293</v>
      </c>
      <c r="C9" s="16">
        <v>0.27249357326478102</v>
      </c>
      <c r="D9" s="16">
        <v>0.27403414195866999</v>
      </c>
      <c r="E9" s="16">
        <v>0.38461538461538503</v>
      </c>
      <c r="F9" s="16"/>
      <c r="G9" s="16">
        <v>0.21052631578947401</v>
      </c>
      <c r="H9" s="16">
        <v>0.27667984189723299</v>
      </c>
      <c r="I9" s="16">
        <v>0.27764705882352902</v>
      </c>
      <c r="J9" s="16">
        <v>0.26815642458100603</v>
      </c>
      <c r="K9" s="16"/>
      <c r="L9" s="16">
        <v>0.33478260869565202</v>
      </c>
      <c r="M9" s="16">
        <v>0.28143712574850299</v>
      </c>
      <c r="N9" s="16">
        <v>0.263636363636364</v>
      </c>
      <c r="O9" s="16">
        <v>0.23460410557184799</v>
      </c>
      <c r="P9" s="16">
        <v>0.26645768025078398</v>
      </c>
      <c r="Q9" s="16"/>
      <c r="R9" s="16">
        <v>0.266891891891892</v>
      </c>
      <c r="S9" s="16">
        <v>0.247706422018349</v>
      </c>
      <c r="T9" s="16">
        <v>0.28242074927953897</v>
      </c>
      <c r="U9" s="16">
        <v>0.31395348837209303</v>
      </c>
      <c r="V9" s="16"/>
      <c r="W9" s="16">
        <v>0.25925925925925902</v>
      </c>
      <c r="X9" s="16">
        <v>0.27574750830564798</v>
      </c>
      <c r="Y9" s="16">
        <v>0.32051282051282098</v>
      </c>
      <c r="Z9" s="16"/>
      <c r="AA9" s="16">
        <v>0.291581108829569</v>
      </c>
      <c r="AB9" s="16">
        <v>0.27272727272727298</v>
      </c>
      <c r="AC9" s="16">
        <v>0.21264367816092</v>
      </c>
      <c r="AD9" s="16">
        <v>0.25423728813559299</v>
      </c>
    </row>
    <row r="10" spans="2:30" x14ac:dyDescent="0.35">
      <c r="B10" s="17" t="s">
        <v>64</v>
      </c>
      <c r="C10" s="18">
        <v>1.7137960582690698E-2</v>
      </c>
      <c r="D10" s="18">
        <v>1.61725067385445E-2</v>
      </c>
      <c r="E10" s="18">
        <v>0</v>
      </c>
      <c r="F10" s="18"/>
      <c r="G10" s="18">
        <v>1.7543859649122799E-2</v>
      </c>
      <c r="H10" s="18">
        <v>1.7786561264822101E-2</v>
      </c>
      <c r="I10" s="18">
        <v>2.11764705882353E-2</v>
      </c>
      <c r="J10" s="18">
        <v>5.5865921787709499E-3</v>
      </c>
      <c r="K10" s="18"/>
      <c r="L10" s="18">
        <v>2.1739130434782601E-2</v>
      </c>
      <c r="M10" s="18">
        <v>5.9880239520958096E-3</v>
      </c>
      <c r="N10" s="18">
        <v>9.0909090909090905E-3</v>
      </c>
      <c r="O10" s="18">
        <v>2.0527859237536701E-2</v>
      </c>
      <c r="P10" s="18">
        <v>1.88087774294671E-2</v>
      </c>
      <c r="Q10" s="18"/>
      <c r="R10" s="18">
        <v>1.8581081081081099E-2</v>
      </c>
      <c r="S10" s="18">
        <v>1.8348623853211E-2</v>
      </c>
      <c r="T10" s="18">
        <v>1.4409221902017299E-2</v>
      </c>
      <c r="U10" s="18">
        <v>1.16279069767442E-2</v>
      </c>
      <c r="V10" s="18"/>
      <c r="W10" s="18">
        <v>1.54320987654321E-2</v>
      </c>
      <c r="X10" s="18">
        <v>1.32890365448505E-2</v>
      </c>
      <c r="Y10" s="18">
        <v>1.2820512820512799E-2</v>
      </c>
      <c r="Z10" s="18"/>
      <c r="AA10" s="18">
        <v>1.43737166324435E-2</v>
      </c>
      <c r="AB10" s="18">
        <v>1.5151515151515201E-2</v>
      </c>
      <c r="AC10" s="18">
        <v>2.2988505747126398E-2</v>
      </c>
      <c r="AD10" s="18">
        <v>2.2598870056497199E-2</v>
      </c>
    </row>
    <row r="11" spans="2:30" x14ac:dyDescent="0.35">
      <c r="B11" s="15"/>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D15"/>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298</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295</v>
      </c>
      <c r="C8" s="16">
        <v>0.40102827763496102</v>
      </c>
      <c r="D8" s="16">
        <v>0.39982030548068298</v>
      </c>
      <c r="E8" s="16">
        <v>0.61538461538461497</v>
      </c>
      <c r="F8" s="16"/>
      <c r="G8" s="16">
        <v>0.40350877192982498</v>
      </c>
      <c r="H8" s="16">
        <v>0.39328063241106698</v>
      </c>
      <c r="I8" s="16">
        <v>0.41647058823529398</v>
      </c>
      <c r="J8" s="16">
        <v>0.38547486033519601</v>
      </c>
      <c r="K8" s="16"/>
      <c r="L8" s="16">
        <v>0.46956521739130402</v>
      </c>
      <c r="M8" s="16">
        <v>0.28742514970059901</v>
      </c>
      <c r="N8" s="16">
        <v>0.43636363636363601</v>
      </c>
      <c r="O8" s="16">
        <v>0.36950146627566</v>
      </c>
      <c r="P8" s="16">
        <v>0.43260188087774298</v>
      </c>
      <c r="Q8" s="16"/>
      <c r="R8" s="16">
        <v>0.45101351351351299</v>
      </c>
      <c r="S8" s="16">
        <v>0.42201834862385301</v>
      </c>
      <c r="T8" s="16">
        <v>0.29971181556196003</v>
      </c>
      <c r="U8" s="16">
        <v>0.34883720930232598</v>
      </c>
      <c r="V8" s="16"/>
      <c r="W8" s="16">
        <v>0.41512345679012302</v>
      </c>
      <c r="X8" s="16">
        <v>0.41528239202657802</v>
      </c>
      <c r="Y8" s="16">
        <v>0.256410256410256</v>
      </c>
      <c r="Z8" s="16"/>
      <c r="AA8" s="16">
        <v>0.40657084188911702</v>
      </c>
      <c r="AB8" s="16">
        <v>0.40530303030303</v>
      </c>
      <c r="AC8" s="16">
        <v>0.40229885057471299</v>
      </c>
      <c r="AD8" s="16">
        <v>0.38983050847457601</v>
      </c>
    </row>
    <row r="9" spans="2:30" x14ac:dyDescent="0.35">
      <c r="B9" s="17" t="s">
        <v>296</v>
      </c>
      <c r="C9" s="16">
        <v>0.50728363324764403</v>
      </c>
      <c r="D9" s="16">
        <v>0.51123090745732302</v>
      </c>
      <c r="E9" s="16">
        <v>0.38461538461538503</v>
      </c>
      <c r="F9" s="16"/>
      <c r="G9" s="16">
        <v>0.47368421052631599</v>
      </c>
      <c r="H9" s="16">
        <v>0.50395256916996001</v>
      </c>
      <c r="I9" s="16">
        <v>0.48705882352941199</v>
      </c>
      <c r="J9" s="16">
        <v>0.57541899441340805</v>
      </c>
      <c r="K9" s="16"/>
      <c r="L9" s="16">
        <v>0.44347826086956499</v>
      </c>
      <c r="M9" s="16">
        <v>0.64670658682634696</v>
      </c>
      <c r="N9" s="16">
        <v>0.49090909090909102</v>
      </c>
      <c r="O9" s="16">
        <v>0.53079178885630496</v>
      </c>
      <c r="P9" s="16">
        <v>0.46081504702194398</v>
      </c>
      <c r="Q9" s="16"/>
      <c r="R9" s="16">
        <v>0.445945945945946</v>
      </c>
      <c r="S9" s="16">
        <v>0.54128440366972497</v>
      </c>
      <c r="T9" s="16">
        <v>0.59654178674351599</v>
      </c>
      <c r="U9" s="16">
        <v>0.61627906976744196</v>
      </c>
      <c r="V9" s="16"/>
      <c r="W9" s="16">
        <v>0.48148148148148101</v>
      </c>
      <c r="X9" s="16">
        <v>0.52823920265780699</v>
      </c>
      <c r="Y9" s="16">
        <v>0.71794871794871795</v>
      </c>
      <c r="Z9" s="16"/>
      <c r="AA9" s="16">
        <v>0.51334702258726905</v>
      </c>
      <c r="AB9" s="16">
        <v>0.51893939393939403</v>
      </c>
      <c r="AC9" s="16">
        <v>0.48275862068965503</v>
      </c>
      <c r="AD9" s="16">
        <v>0.51412429378531099</v>
      </c>
    </row>
    <row r="10" spans="2:30" x14ac:dyDescent="0.35">
      <c r="B10" s="17" t="s">
        <v>297</v>
      </c>
      <c r="C10" s="18">
        <v>9.1688089117394997E-2</v>
      </c>
      <c r="D10" s="18">
        <v>8.8948787061994605E-2</v>
      </c>
      <c r="E10" s="18">
        <v>0</v>
      </c>
      <c r="F10" s="18"/>
      <c r="G10" s="18">
        <v>0.12280701754386</v>
      </c>
      <c r="H10" s="18">
        <v>0.102766798418972</v>
      </c>
      <c r="I10" s="18">
        <v>9.64705882352941E-2</v>
      </c>
      <c r="J10" s="18">
        <v>3.91061452513966E-2</v>
      </c>
      <c r="K10" s="18"/>
      <c r="L10" s="18">
        <v>8.6956521739130405E-2</v>
      </c>
      <c r="M10" s="18">
        <v>6.5868263473053898E-2</v>
      </c>
      <c r="N10" s="18">
        <v>7.2727272727272696E-2</v>
      </c>
      <c r="O10" s="18">
        <v>9.9706744868035199E-2</v>
      </c>
      <c r="P10" s="18">
        <v>0.10658307210031299</v>
      </c>
      <c r="Q10" s="18"/>
      <c r="R10" s="18">
        <v>0.103040540540541</v>
      </c>
      <c r="S10" s="18">
        <v>3.6697247706422E-2</v>
      </c>
      <c r="T10" s="18">
        <v>0.103746397694524</v>
      </c>
      <c r="U10" s="18">
        <v>3.4883720930232599E-2</v>
      </c>
      <c r="V10" s="18"/>
      <c r="W10" s="18">
        <v>0.10339506172839499</v>
      </c>
      <c r="X10" s="18">
        <v>5.6478405315614599E-2</v>
      </c>
      <c r="Y10" s="18">
        <v>2.5641025641025599E-2</v>
      </c>
      <c r="Z10" s="18"/>
      <c r="AA10" s="18">
        <v>8.0082135523613998E-2</v>
      </c>
      <c r="AB10" s="18">
        <v>7.5757575757575801E-2</v>
      </c>
      <c r="AC10" s="18">
        <v>0.114942528735632</v>
      </c>
      <c r="AD10" s="18">
        <v>9.6045197740112997E-2</v>
      </c>
    </row>
    <row r="11" spans="2:30" x14ac:dyDescent="0.35">
      <c r="B11" s="15"/>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D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299</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295</v>
      </c>
      <c r="C8" s="16">
        <v>0.44987146529562999</v>
      </c>
      <c r="D8" s="16">
        <v>0.45552560646900297</v>
      </c>
      <c r="E8" s="16">
        <v>0.230769230769231</v>
      </c>
      <c r="F8" s="16"/>
      <c r="G8" s="16">
        <v>0.31578947368421101</v>
      </c>
      <c r="H8" s="16">
        <v>0.42094861660079103</v>
      </c>
      <c r="I8" s="16">
        <v>0.46823529411764703</v>
      </c>
      <c r="J8" s="16">
        <v>0.53072625698324005</v>
      </c>
      <c r="K8" s="16"/>
      <c r="L8" s="16">
        <v>0.46521739130434803</v>
      </c>
      <c r="M8" s="16">
        <v>0.45508982035928103</v>
      </c>
      <c r="N8" s="16">
        <v>0.5</v>
      </c>
      <c r="O8" s="16">
        <v>0.401759530791789</v>
      </c>
      <c r="P8" s="16">
        <v>0.47021943573667702</v>
      </c>
      <c r="Q8" s="16"/>
      <c r="R8" s="16">
        <v>0.45101351351351299</v>
      </c>
      <c r="S8" s="16">
        <v>0.44954128440367003</v>
      </c>
      <c r="T8" s="16">
        <v>0.455331412103746</v>
      </c>
      <c r="U8" s="16">
        <v>0.43023255813953498</v>
      </c>
      <c r="V8" s="16"/>
      <c r="W8" s="16">
        <v>0.438271604938272</v>
      </c>
      <c r="X8" s="16">
        <v>0.43853820598006599</v>
      </c>
      <c r="Y8" s="16">
        <v>0.56410256410256399</v>
      </c>
      <c r="Z8" s="16"/>
      <c r="AA8" s="16">
        <v>0.45379876796714602</v>
      </c>
      <c r="AB8" s="16">
        <v>0.46212121212121199</v>
      </c>
      <c r="AC8" s="16">
        <v>0.45402298850574702</v>
      </c>
      <c r="AD8" s="16">
        <v>0.44067796610169502</v>
      </c>
    </row>
    <row r="9" spans="2:30" x14ac:dyDescent="0.35">
      <c r="B9" s="17" t="s">
        <v>296</v>
      </c>
      <c r="C9" s="16">
        <v>0.50299914310197102</v>
      </c>
      <c r="D9" s="16">
        <v>0.50134770889487901</v>
      </c>
      <c r="E9" s="16">
        <v>0.76923076923076905</v>
      </c>
      <c r="F9" s="16"/>
      <c r="G9" s="16">
        <v>0.54385964912280704</v>
      </c>
      <c r="H9" s="16">
        <v>0.53754940711462496</v>
      </c>
      <c r="I9" s="16">
        <v>0.48</v>
      </c>
      <c r="J9" s="16">
        <v>0.44692737430167601</v>
      </c>
      <c r="K9" s="16"/>
      <c r="L9" s="16">
        <v>0.48695652173913001</v>
      </c>
      <c r="M9" s="16">
        <v>0.52694610778443096</v>
      </c>
      <c r="N9" s="16">
        <v>0.472727272727273</v>
      </c>
      <c r="O9" s="16">
        <v>0.54252199413489699</v>
      </c>
      <c r="P9" s="16">
        <v>0.47021943573667702</v>
      </c>
      <c r="Q9" s="16"/>
      <c r="R9" s="16">
        <v>0.5</v>
      </c>
      <c r="S9" s="16">
        <v>0.53211009174311896</v>
      </c>
      <c r="T9" s="16">
        <v>0.49567723342939501</v>
      </c>
      <c r="U9" s="16">
        <v>0.5</v>
      </c>
      <c r="V9" s="16"/>
      <c r="W9" s="16">
        <v>0.50771604938271597</v>
      </c>
      <c r="X9" s="16">
        <v>0.52159468438538203</v>
      </c>
      <c r="Y9" s="16">
        <v>0.41025641025641002</v>
      </c>
      <c r="Z9" s="16"/>
      <c r="AA9" s="16">
        <v>0.51129363449692</v>
      </c>
      <c r="AB9" s="16">
        <v>0.47348484848484901</v>
      </c>
      <c r="AC9" s="16">
        <v>0.51149425287356298</v>
      </c>
      <c r="AD9" s="16">
        <v>0.51412429378531099</v>
      </c>
    </row>
    <row r="10" spans="2:30" x14ac:dyDescent="0.35">
      <c r="B10" s="17" t="s">
        <v>64</v>
      </c>
      <c r="C10" s="18">
        <v>4.7129391602399297E-2</v>
      </c>
      <c r="D10" s="18">
        <v>4.3126684636118601E-2</v>
      </c>
      <c r="E10" s="18">
        <v>0</v>
      </c>
      <c r="F10" s="18"/>
      <c r="G10" s="18">
        <v>0.140350877192982</v>
      </c>
      <c r="H10" s="18">
        <v>4.1501976284584997E-2</v>
      </c>
      <c r="I10" s="18">
        <v>5.17647058823529E-2</v>
      </c>
      <c r="J10" s="18">
        <v>2.23463687150838E-2</v>
      </c>
      <c r="K10" s="18"/>
      <c r="L10" s="18">
        <v>4.7826086956521699E-2</v>
      </c>
      <c r="M10" s="18">
        <v>1.79640718562874E-2</v>
      </c>
      <c r="N10" s="18">
        <v>2.7272727272727299E-2</v>
      </c>
      <c r="O10" s="18">
        <v>5.5718475073313803E-2</v>
      </c>
      <c r="P10" s="18">
        <v>5.9561128526645801E-2</v>
      </c>
      <c r="Q10" s="18"/>
      <c r="R10" s="18">
        <v>4.89864864864865E-2</v>
      </c>
      <c r="S10" s="18">
        <v>1.8348623853211E-2</v>
      </c>
      <c r="T10" s="18">
        <v>4.8991354466858802E-2</v>
      </c>
      <c r="U10" s="18">
        <v>6.9767441860465101E-2</v>
      </c>
      <c r="V10" s="18"/>
      <c r="W10" s="18">
        <v>5.4012345679012301E-2</v>
      </c>
      <c r="X10" s="18">
        <v>3.9867109634551499E-2</v>
      </c>
      <c r="Y10" s="18">
        <v>2.5641025641025599E-2</v>
      </c>
      <c r="Z10" s="18"/>
      <c r="AA10" s="18">
        <v>3.4907597535934302E-2</v>
      </c>
      <c r="AB10" s="18">
        <v>6.4393939393939406E-2</v>
      </c>
      <c r="AC10" s="18">
        <v>3.4482758620689703E-2</v>
      </c>
      <c r="AD10" s="18">
        <v>4.5197740112994399E-2</v>
      </c>
    </row>
    <row r="11" spans="2:30" x14ac:dyDescent="0.35">
      <c r="B11" s="15"/>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301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263</v>
      </c>
      <c r="C8" s="16">
        <v>0.483290488431877</v>
      </c>
      <c r="D8" s="16">
        <v>0.479784366576819</v>
      </c>
      <c r="E8" s="16">
        <v>0.61538461538461497</v>
      </c>
      <c r="F8" s="16"/>
      <c r="G8" s="16">
        <v>0.54385964912280704</v>
      </c>
      <c r="H8" s="16">
        <v>0.48814229249011898</v>
      </c>
      <c r="I8" s="16">
        <v>0.48235294117647098</v>
      </c>
      <c r="J8" s="16">
        <v>0.45251396648044701</v>
      </c>
      <c r="K8" s="16"/>
      <c r="L8" s="16">
        <v>0.47391304347826102</v>
      </c>
      <c r="M8" s="16">
        <v>0.52694610778443096</v>
      </c>
      <c r="N8" s="16">
        <v>0.45454545454545497</v>
      </c>
      <c r="O8" s="16">
        <v>0.49853372434017601</v>
      </c>
      <c r="P8" s="16">
        <v>0.46081504702194398</v>
      </c>
      <c r="Q8" s="16"/>
      <c r="R8" s="16">
        <v>0.50337837837837796</v>
      </c>
      <c r="S8" s="16">
        <v>0.52293577981651396</v>
      </c>
      <c r="T8" s="16">
        <v>0.42074927953890501</v>
      </c>
      <c r="U8" s="16">
        <v>0.56976744186046502</v>
      </c>
      <c r="V8" s="16"/>
      <c r="W8" s="16">
        <v>0.49228395061728403</v>
      </c>
      <c r="X8" s="16">
        <v>0.50498338870431903</v>
      </c>
      <c r="Y8" s="16">
        <v>0.42307692307692302</v>
      </c>
      <c r="Z8" s="16"/>
      <c r="AA8" s="16">
        <v>0.49897330595482497</v>
      </c>
      <c r="AB8" s="16">
        <v>0.45454545454545497</v>
      </c>
      <c r="AC8" s="16">
        <v>0.50574712643678199</v>
      </c>
      <c r="AD8" s="16">
        <v>0.47457627118644102</v>
      </c>
    </row>
    <row r="9" spans="2:30" x14ac:dyDescent="0.35">
      <c r="B9" s="17" t="s">
        <v>264</v>
      </c>
      <c r="C9" s="16">
        <v>0.20308483290488399</v>
      </c>
      <c r="D9" s="16">
        <v>0.20125786163522</v>
      </c>
      <c r="E9" s="16">
        <v>0.15384615384615399</v>
      </c>
      <c r="F9" s="16"/>
      <c r="G9" s="16">
        <v>0.31578947368421101</v>
      </c>
      <c r="H9" s="16">
        <v>0.187747035573123</v>
      </c>
      <c r="I9" s="16">
        <v>0.2</v>
      </c>
      <c r="J9" s="16">
        <v>0.217877094972067</v>
      </c>
      <c r="K9" s="16"/>
      <c r="L9" s="16">
        <v>0.16956521739130401</v>
      </c>
      <c r="M9" s="16">
        <v>0.22754491017964101</v>
      </c>
      <c r="N9" s="16">
        <v>0.236363636363636</v>
      </c>
      <c r="O9" s="16">
        <v>0.22287390029325499</v>
      </c>
      <c r="P9" s="16">
        <v>0.18181818181818199</v>
      </c>
      <c r="Q9" s="16"/>
      <c r="R9" s="16">
        <v>0.18243243243243201</v>
      </c>
      <c r="S9" s="16">
        <v>0.18348623853210999</v>
      </c>
      <c r="T9" s="16">
        <v>0.23054755043227701</v>
      </c>
      <c r="U9" s="16">
        <v>0.232558139534884</v>
      </c>
      <c r="V9" s="16"/>
      <c r="W9" s="16">
        <v>0.217592592592593</v>
      </c>
      <c r="X9" s="16">
        <v>0.18272425249169399</v>
      </c>
      <c r="Y9" s="16">
        <v>0.19230769230769201</v>
      </c>
      <c r="Z9" s="16"/>
      <c r="AA9" s="16">
        <v>0.207392197125257</v>
      </c>
      <c r="AB9" s="16">
        <v>0.22348484848484801</v>
      </c>
      <c r="AC9" s="16">
        <v>0.18965517241379301</v>
      </c>
      <c r="AD9" s="16">
        <v>0.19209039548022599</v>
      </c>
    </row>
    <row r="10" spans="2:30" x14ac:dyDescent="0.35">
      <c r="B10" s="17" t="s">
        <v>267</v>
      </c>
      <c r="C10" s="16">
        <v>0.120822622107969</v>
      </c>
      <c r="D10" s="16">
        <v>0.11949685534591201</v>
      </c>
      <c r="E10" s="16">
        <v>7.69230769230769E-2</v>
      </c>
      <c r="F10" s="16"/>
      <c r="G10" s="16">
        <v>5.2631578947368397E-2</v>
      </c>
      <c r="H10" s="16">
        <v>0.13241106719367601</v>
      </c>
      <c r="I10" s="16">
        <v>0.110588235294118</v>
      </c>
      <c r="J10" s="16">
        <v>0.13407821229050301</v>
      </c>
      <c r="K10" s="16"/>
      <c r="L10" s="16">
        <v>0.143478260869565</v>
      </c>
      <c r="M10" s="16">
        <v>0.101796407185629</v>
      </c>
      <c r="N10" s="16">
        <v>0.20909090909090899</v>
      </c>
      <c r="O10" s="16">
        <v>9.0909090909090898E-2</v>
      </c>
      <c r="P10" s="16">
        <v>0.115987460815047</v>
      </c>
      <c r="Q10" s="16"/>
      <c r="R10" s="16">
        <v>0.13175675675675699</v>
      </c>
      <c r="S10" s="16">
        <v>0.13761467889908299</v>
      </c>
      <c r="T10" s="16">
        <v>9.7982708933717605E-2</v>
      </c>
      <c r="U10" s="16">
        <v>0.116279069767442</v>
      </c>
      <c r="V10" s="16"/>
      <c r="W10" s="16">
        <v>0.11111111111111099</v>
      </c>
      <c r="X10" s="16">
        <v>0.146179401993355</v>
      </c>
      <c r="Y10" s="16">
        <v>0.102564102564103</v>
      </c>
      <c r="Z10" s="16"/>
      <c r="AA10" s="16">
        <v>0.13963039014373699</v>
      </c>
      <c r="AB10" s="16">
        <v>9.0909090909090898E-2</v>
      </c>
      <c r="AC10" s="16">
        <v>0.114942528735632</v>
      </c>
      <c r="AD10" s="16">
        <v>0.13559322033898299</v>
      </c>
    </row>
    <row r="11" spans="2:30" ht="29" x14ac:dyDescent="0.35">
      <c r="B11" s="17" t="s">
        <v>300</v>
      </c>
      <c r="C11" s="16">
        <v>0.119965724078835</v>
      </c>
      <c r="D11" s="16">
        <v>0.12309074573225499</v>
      </c>
      <c r="E11" s="16">
        <v>0</v>
      </c>
      <c r="F11" s="16"/>
      <c r="G11" s="16">
        <v>3.5087719298245598E-2</v>
      </c>
      <c r="H11" s="16">
        <v>0.10474308300395301</v>
      </c>
      <c r="I11" s="16">
        <v>0.122352941176471</v>
      </c>
      <c r="J11" s="16">
        <v>0.18435754189944101</v>
      </c>
      <c r="K11" s="16"/>
      <c r="L11" s="16">
        <v>0.11304347826087</v>
      </c>
      <c r="M11" s="16">
        <v>0.11377245508981999</v>
      </c>
      <c r="N11" s="16">
        <v>0.145454545454545</v>
      </c>
      <c r="O11" s="16">
        <v>0.114369501466276</v>
      </c>
      <c r="P11" s="16">
        <v>0.125391849529781</v>
      </c>
      <c r="Q11" s="16"/>
      <c r="R11" s="16">
        <v>0.11824324324324299</v>
      </c>
      <c r="S11" s="16">
        <v>8.2568807339449504E-2</v>
      </c>
      <c r="T11" s="16">
        <v>0.14121037463976899</v>
      </c>
      <c r="U11" s="16">
        <v>0.104651162790698</v>
      </c>
      <c r="V11" s="16"/>
      <c r="W11" s="16">
        <v>0.12345679012345701</v>
      </c>
      <c r="X11" s="16">
        <v>0.112956810631229</v>
      </c>
      <c r="Y11" s="16">
        <v>0.115384615384615</v>
      </c>
      <c r="Z11" s="16"/>
      <c r="AA11" s="16">
        <v>0.10677618069815201</v>
      </c>
      <c r="AB11" s="16">
        <v>0.14393939393939401</v>
      </c>
      <c r="AC11" s="16">
        <v>0.10344827586206901</v>
      </c>
      <c r="AD11" s="16">
        <v>0.14689265536723201</v>
      </c>
    </row>
    <row r="12" spans="2:30" ht="29" x14ac:dyDescent="0.35">
      <c r="B12" s="17" t="s">
        <v>265</v>
      </c>
      <c r="C12" s="16">
        <v>0.116538131962296</v>
      </c>
      <c r="D12" s="16">
        <v>0.112309074573226</v>
      </c>
      <c r="E12" s="16">
        <v>7.69230769230769E-2</v>
      </c>
      <c r="F12" s="16"/>
      <c r="G12" s="16">
        <v>0.140350877192982</v>
      </c>
      <c r="H12" s="16">
        <v>0.12055335968379401</v>
      </c>
      <c r="I12" s="16">
        <v>0.11764705882352899</v>
      </c>
      <c r="J12" s="16">
        <v>9.4972067039106101E-2</v>
      </c>
      <c r="K12" s="16"/>
      <c r="L12" s="16">
        <v>0.143478260869565</v>
      </c>
      <c r="M12" s="16">
        <v>6.5868263473053898E-2</v>
      </c>
      <c r="N12" s="16">
        <v>7.2727272727272696E-2</v>
      </c>
      <c r="O12" s="16">
        <v>0.12316715542522</v>
      </c>
      <c r="P12" s="16">
        <v>0.13166144200627</v>
      </c>
      <c r="Q12" s="16"/>
      <c r="R12" s="16">
        <v>9.62837837837838E-2</v>
      </c>
      <c r="S12" s="16">
        <v>0.16513761467889901</v>
      </c>
      <c r="T12" s="16">
        <v>0.118155619596542</v>
      </c>
      <c r="U12" s="16">
        <v>0.17441860465116299</v>
      </c>
      <c r="V12" s="16"/>
      <c r="W12" s="16">
        <v>9.8765432098765399E-2</v>
      </c>
      <c r="X12" s="16">
        <v>0.12956810631229199</v>
      </c>
      <c r="Y12" s="16">
        <v>0.21794871794871801</v>
      </c>
      <c r="Z12" s="16"/>
      <c r="AA12" s="16">
        <v>0.135523613963039</v>
      </c>
      <c r="AB12" s="16">
        <v>0.11363636363636399</v>
      </c>
      <c r="AC12" s="16">
        <v>9.1954022988505704E-2</v>
      </c>
      <c r="AD12" s="16">
        <v>0.101694915254237</v>
      </c>
    </row>
    <row r="13" spans="2:30" x14ac:dyDescent="0.35">
      <c r="B13" s="17" t="s">
        <v>64</v>
      </c>
      <c r="C13" s="16">
        <v>0.105398457583548</v>
      </c>
      <c r="D13" s="16">
        <v>0.105121293800539</v>
      </c>
      <c r="E13" s="16">
        <v>7.69230769230769E-2</v>
      </c>
      <c r="F13" s="16"/>
      <c r="G13" s="16">
        <v>3.5087719298245598E-2</v>
      </c>
      <c r="H13" s="16">
        <v>0.12055335968379401</v>
      </c>
      <c r="I13" s="16">
        <v>9.8823529411764699E-2</v>
      </c>
      <c r="J13" s="16">
        <v>0.100558659217877</v>
      </c>
      <c r="K13" s="16"/>
      <c r="L13" s="16">
        <v>0.11304347826087</v>
      </c>
      <c r="M13" s="16">
        <v>5.3892215568862298E-2</v>
      </c>
      <c r="N13" s="16">
        <v>0.1</v>
      </c>
      <c r="O13" s="16">
        <v>6.7448680351906196E-2</v>
      </c>
      <c r="P13" s="16">
        <v>0.16927899686520401</v>
      </c>
      <c r="Q13" s="16"/>
      <c r="R13" s="16">
        <v>0.10472972972973001</v>
      </c>
      <c r="S13" s="16">
        <v>0.100917431192661</v>
      </c>
      <c r="T13" s="16">
        <v>0.11527377521613801</v>
      </c>
      <c r="U13" s="16">
        <v>5.8139534883720902E-2</v>
      </c>
      <c r="V13" s="16"/>
      <c r="W13" s="16">
        <v>9.5679012345678993E-2</v>
      </c>
      <c r="X13" s="16">
        <v>0.106312292358804</v>
      </c>
      <c r="Y13" s="16">
        <v>0.102564102564103</v>
      </c>
      <c r="Z13" s="16"/>
      <c r="AA13" s="16">
        <v>9.4455852156057493E-2</v>
      </c>
      <c r="AB13" s="16">
        <v>9.0909090909090898E-2</v>
      </c>
      <c r="AC13" s="16">
        <v>0.13218390804597699</v>
      </c>
      <c r="AD13" s="16">
        <v>9.03954802259887E-2</v>
      </c>
    </row>
    <row r="14" spans="2:30" x14ac:dyDescent="0.35">
      <c r="B14" s="17" t="s">
        <v>268</v>
      </c>
      <c r="C14" s="16">
        <v>6.3410454155955406E-2</v>
      </c>
      <c r="D14" s="16">
        <v>6.2893081761006303E-2</v>
      </c>
      <c r="E14" s="16">
        <v>7.69230769230769E-2</v>
      </c>
      <c r="F14" s="16"/>
      <c r="G14" s="16">
        <v>7.0175438596491196E-2</v>
      </c>
      <c r="H14" s="16">
        <v>5.73122529644269E-2</v>
      </c>
      <c r="I14" s="16">
        <v>6.5882352941176503E-2</v>
      </c>
      <c r="J14" s="16">
        <v>7.2625698324022395E-2</v>
      </c>
      <c r="K14" s="16"/>
      <c r="L14" s="16">
        <v>7.8260869565217397E-2</v>
      </c>
      <c r="M14" s="16">
        <v>3.59281437125748E-2</v>
      </c>
      <c r="N14" s="16">
        <v>0.1</v>
      </c>
      <c r="O14" s="16">
        <v>3.5190615835777102E-2</v>
      </c>
      <c r="P14" s="16">
        <v>8.4639498432601906E-2</v>
      </c>
      <c r="Q14" s="16"/>
      <c r="R14" s="16">
        <v>6.7567567567567599E-2</v>
      </c>
      <c r="S14" s="16">
        <v>8.2568807339449504E-2</v>
      </c>
      <c r="T14" s="16">
        <v>4.3227665706051903E-2</v>
      </c>
      <c r="U14" s="16">
        <v>8.1395348837209294E-2</v>
      </c>
      <c r="V14" s="16"/>
      <c r="W14" s="16">
        <v>6.0185185185185203E-2</v>
      </c>
      <c r="X14" s="16">
        <v>7.9734219269102999E-2</v>
      </c>
      <c r="Y14" s="16">
        <v>5.1282051282051301E-2</v>
      </c>
      <c r="Z14" s="16"/>
      <c r="AA14" s="16">
        <v>7.3921971252566707E-2</v>
      </c>
      <c r="AB14" s="16">
        <v>6.8181818181818205E-2</v>
      </c>
      <c r="AC14" s="16">
        <v>4.0229885057471299E-2</v>
      </c>
      <c r="AD14" s="16">
        <v>6.21468926553672E-2</v>
      </c>
    </row>
    <row r="15" spans="2:30" x14ac:dyDescent="0.35">
      <c r="B15" s="17" t="s">
        <v>266</v>
      </c>
      <c r="C15" s="16">
        <v>5.2270779777206497E-2</v>
      </c>
      <c r="D15" s="16">
        <v>5.1212938005390798E-2</v>
      </c>
      <c r="E15" s="16">
        <v>7.69230769230769E-2</v>
      </c>
      <c r="F15" s="16"/>
      <c r="G15" s="16">
        <v>0.26315789473684198</v>
      </c>
      <c r="H15" s="16">
        <v>5.33596837944664E-2</v>
      </c>
      <c r="I15" s="16">
        <v>3.2941176470588203E-2</v>
      </c>
      <c r="J15" s="16">
        <v>2.7932960893854698E-2</v>
      </c>
      <c r="K15" s="16"/>
      <c r="L15" s="16">
        <v>6.5217391304347797E-2</v>
      </c>
      <c r="M15" s="16">
        <v>3.59281437125748E-2</v>
      </c>
      <c r="N15" s="16">
        <v>8.1818181818181804E-2</v>
      </c>
      <c r="O15" s="16">
        <v>4.6920821114369501E-2</v>
      </c>
      <c r="P15" s="16">
        <v>4.70219435736677E-2</v>
      </c>
      <c r="Q15" s="16"/>
      <c r="R15" s="16">
        <v>4.2229729729729701E-2</v>
      </c>
      <c r="S15" s="16">
        <v>5.5045871559633003E-2</v>
      </c>
      <c r="T15" s="16">
        <v>6.9164265129683003E-2</v>
      </c>
      <c r="U15" s="16">
        <v>4.6511627906976702E-2</v>
      </c>
      <c r="V15" s="16"/>
      <c r="W15" s="16">
        <v>4.9382716049382699E-2</v>
      </c>
      <c r="X15" s="16">
        <v>5.3156146179402002E-2</v>
      </c>
      <c r="Y15" s="16">
        <v>3.8461538461538498E-2</v>
      </c>
      <c r="Z15" s="16"/>
      <c r="AA15" s="16">
        <v>5.1334702258726897E-2</v>
      </c>
      <c r="AB15" s="16">
        <v>6.4393939393939406E-2</v>
      </c>
      <c r="AC15" s="16">
        <v>5.1724137931034503E-2</v>
      </c>
      <c r="AD15" s="16">
        <v>4.5197740112994399E-2</v>
      </c>
    </row>
    <row r="16" spans="2:30" x14ac:dyDescent="0.35">
      <c r="B16" s="17" t="s">
        <v>269</v>
      </c>
      <c r="C16" s="16">
        <v>4.1988003427592097E-2</v>
      </c>
      <c r="D16" s="16">
        <v>4.0431266846361197E-2</v>
      </c>
      <c r="E16" s="16">
        <v>0</v>
      </c>
      <c r="F16" s="16"/>
      <c r="G16" s="16">
        <v>5.2631578947368397E-2</v>
      </c>
      <c r="H16" s="16">
        <v>3.7549407114624497E-2</v>
      </c>
      <c r="I16" s="16">
        <v>3.5294117647058802E-2</v>
      </c>
      <c r="J16" s="16">
        <v>6.7039106145251395E-2</v>
      </c>
      <c r="K16" s="16"/>
      <c r="L16" s="16">
        <v>3.4782608695652202E-2</v>
      </c>
      <c r="M16" s="16">
        <v>2.9940119760479E-2</v>
      </c>
      <c r="N16" s="16">
        <v>6.3636363636363602E-2</v>
      </c>
      <c r="O16" s="16">
        <v>3.2258064516128997E-2</v>
      </c>
      <c r="P16" s="16">
        <v>5.6426332288401299E-2</v>
      </c>
      <c r="Q16" s="16"/>
      <c r="R16" s="16">
        <v>5.4054054054054099E-2</v>
      </c>
      <c r="S16" s="16">
        <v>2.7522935779816501E-2</v>
      </c>
      <c r="T16" s="16">
        <v>2.3054755043227699E-2</v>
      </c>
      <c r="U16" s="16">
        <v>3.4883720930232599E-2</v>
      </c>
      <c r="V16" s="16"/>
      <c r="W16" s="16">
        <v>3.8580246913580203E-2</v>
      </c>
      <c r="X16" s="16">
        <v>4.9833887043189397E-2</v>
      </c>
      <c r="Y16" s="16">
        <v>3.8461538461538498E-2</v>
      </c>
      <c r="Z16" s="16"/>
      <c r="AA16" s="16">
        <v>4.9281314168377797E-2</v>
      </c>
      <c r="AB16" s="16">
        <v>3.03030303030303E-2</v>
      </c>
      <c r="AC16" s="16">
        <v>2.8735632183908E-2</v>
      </c>
      <c r="AD16" s="16">
        <v>4.5197740112994399E-2</v>
      </c>
    </row>
    <row r="17" spans="2:30" x14ac:dyDescent="0.35">
      <c r="B17" s="17" t="s">
        <v>92</v>
      </c>
      <c r="C17" s="18">
        <v>7.7120822622108003E-3</v>
      </c>
      <c r="D17" s="18">
        <v>7.18778077268643E-3</v>
      </c>
      <c r="E17" s="18">
        <v>0</v>
      </c>
      <c r="F17" s="18"/>
      <c r="G17" s="18">
        <v>0</v>
      </c>
      <c r="H17" s="18">
        <v>5.9288537549407102E-3</v>
      </c>
      <c r="I17" s="18">
        <v>1.41176470588235E-2</v>
      </c>
      <c r="J17" s="18">
        <v>0</v>
      </c>
      <c r="K17" s="18"/>
      <c r="L17" s="18">
        <v>8.6956521739130401E-3</v>
      </c>
      <c r="M17" s="18">
        <v>1.19760479041916E-2</v>
      </c>
      <c r="N17" s="18">
        <v>0</v>
      </c>
      <c r="O17" s="18">
        <v>1.17302052785924E-2</v>
      </c>
      <c r="P17" s="18">
        <v>3.1347962382445101E-3</v>
      </c>
      <c r="Q17" s="18"/>
      <c r="R17" s="18">
        <v>8.4459459459459499E-3</v>
      </c>
      <c r="S17" s="18">
        <v>0</v>
      </c>
      <c r="T17" s="18">
        <v>1.1527377521613799E-2</v>
      </c>
      <c r="U17" s="18">
        <v>0</v>
      </c>
      <c r="V17" s="18"/>
      <c r="W17" s="18">
        <v>4.6296296296296302E-3</v>
      </c>
      <c r="X17" s="18">
        <v>1.32890365448505E-2</v>
      </c>
      <c r="Y17" s="18">
        <v>1.2820512820512799E-2</v>
      </c>
      <c r="Z17" s="18"/>
      <c r="AA17" s="18">
        <v>1.43737166324435E-2</v>
      </c>
      <c r="AB17" s="18">
        <v>0</v>
      </c>
      <c r="AC17" s="18">
        <v>0</v>
      </c>
      <c r="AD17" s="18">
        <v>5.6497175141242903E-3</v>
      </c>
    </row>
    <row r="18" spans="2:30" x14ac:dyDescent="0.35">
      <c r="B18" s="15"/>
    </row>
    <row r="19" spans="2:30" x14ac:dyDescent="0.35">
      <c r="B19" t="s">
        <v>68</v>
      </c>
    </row>
    <row r="20" spans="2:30" x14ac:dyDescent="0.35">
      <c r="B20" t="s">
        <v>69</v>
      </c>
    </row>
    <row r="22" spans="2:30" x14ac:dyDescent="0.35">
      <c r="B22"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D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305</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745</v>
      </c>
      <c r="D7" s="10">
        <v>706</v>
      </c>
      <c r="E7" s="10">
        <v>9</v>
      </c>
      <c r="F7" s="10"/>
      <c r="G7" s="10">
        <v>45</v>
      </c>
      <c r="H7" s="10">
        <v>318</v>
      </c>
      <c r="I7" s="10">
        <v>271</v>
      </c>
      <c r="J7" s="10">
        <v>111</v>
      </c>
      <c r="K7" s="10"/>
      <c r="L7" s="10">
        <v>137</v>
      </c>
      <c r="M7" s="10">
        <v>120</v>
      </c>
      <c r="N7" s="10">
        <v>68</v>
      </c>
      <c r="O7" s="10">
        <v>234</v>
      </c>
      <c r="P7" s="10">
        <v>186</v>
      </c>
      <c r="Q7" s="10"/>
      <c r="R7" s="10">
        <v>376</v>
      </c>
      <c r="S7" s="10">
        <v>74</v>
      </c>
      <c r="T7" s="10">
        <v>211</v>
      </c>
      <c r="U7" s="10">
        <v>64</v>
      </c>
      <c r="V7" s="10"/>
      <c r="W7" s="10">
        <v>422</v>
      </c>
      <c r="X7" s="10">
        <v>198</v>
      </c>
      <c r="Y7" s="10">
        <v>44</v>
      </c>
      <c r="Z7" s="10"/>
      <c r="AA7" s="10">
        <v>316</v>
      </c>
      <c r="AB7" s="10">
        <v>172</v>
      </c>
      <c r="AC7" s="10">
        <v>111</v>
      </c>
      <c r="AD7" s="10">
        <v>107</v>
      </c>
    </row>
    <row r="8" spans="2:30" x14ac:dyDescent="0.35">
      <c r="B8" s="17" t="s">
        <v>302</v>
      </c>
      <c r="C8" s="16">
        <v>0.29127516778523499</v>
      </c>
      <c r="D8" s="16">
        <v>0.29320113314447599</v>
      </c>
      <c r="E8" s="16">
        <v>0.11111111111111099</v>
      </c>
      <c r="F8" s="16"/>
      <c r="G8" s="16">
        <v>0.266666666666667</v>
      </c>
      <c r="H8" s="16">
        <v>0.25157232704402499</v>
      </c>
      <c r="I8" s="16">
        <v>0.34317343173431702</v>
      </c>
      <c r="J8" s="16">
        <v>0.28828828828828801</v>
      </c>
      <c r="K8" s="16"/>
      <c r="L8" s="16">
        <v>0.321167883211679</v>
      </c>
      <c r="M8" s="16">
        <v>0.241666666666667</v>
      </c>
      <c r="N8" s="16">
        <v>0.29411764705882398</v>
      </c>
      <c r="O8" s="16">
        <v>0.27777777777777801</v>
      </c>
      <c r="P8" s="16">
        <v>0.31720430107526898</v>
      </c>
      <c r="Q8" s="16"/>
      <c r="R8" s="16">
        <v>0.27659574468085102</v>
      </c>
      <c r="S8" s="16">
        <v>0.32432432432432401</v>
      </c>
      <c r="T8" s="16">
        <v>0.30805687203791499</v>
      </c>
      <c r="U8" s="16">
        <v>0.28125</v>
      </c>
      <c r="V8" s="16"/>
      <c r="W8" s="16">
        <v>0.303317535545024</v>
      </c>
      <c r="X8" s="16">
        <v>0.23737373737373699</v>
      </c>
      <c r="Y8" s="16">
        <v>0.27272727272727298</v>
      </c>
      <c r="Z8" s="16"/>
      <c r="AA8" s="16">
        <v>0.310126582278481</v>
      </c>
      <c r="AB8" s="16">
        <v>0.29651162790697699</v>
      </c>
      <c r="AC8" s="16">
        <v>0.24324324324324301</v>
      </c>
      <c r="AD8" s="16">
        <v>0.26168224299065401</v>
      </c>
    </row>
    <row r="9" spans="2:30" x14ac:dyDescent="0.35">
      <c r="B9" s="17" t="s">
        <v>303</v>
      </c>
      <c r="C9" s="16">
        <v>0.161073825503356</v>
      </c>
      <c r="D9" s="16">
        <v>0.165722379603399</v>
      </c>
      <c r="E9" s="16">
        <v>0.11111111111111099</v>
      </c>
      <c r="F9" s="16"/>
      <c r="G9" s="16">
        <v>0.133333333333333</v>
      </c>
      <c r="H9" s="16">
        <v>0.169811320754717</v>
      </c>
      <c r="I9" s="16">
        <v>0.15867158671586701</v>
      </c>
      <c r="J9" s="16">
        <v>0.153153153153153</v>
      </c>
      <c r="K9" s="16"/>
      <c r="L9" s="16">
        <v>0.17518248175182499</v>
      </c>
      <c r="M9" s="16">
        <v>0.16666666666666699</v>
      </c>
      <c r="N9" s="16">
        <v>0.17647058823529399</v>
      </c>
      <c r="O9" s="16">
        <v>0.128205128205128</v>
      </c>
      <c r="P9" s="16">
        <v>0.18279569892473099</v>
      </c>
      <c r="Q9" s="16"/>
      <c r="R9" s="16">
        <v>0.19148936170212799</v>
      </c>
      <c r="S9" s="16">
        <v>0.14864864864864899</v>
      </c>
      <c r="T9" s="16">
        <v>0.11848341232227499</v>
      </c>
      <c r="U9" s="16">
        <v>0.15625</v>
      </c>
      <c r="V9" s="16"/>
      <c r="W9" s="16">
        <v>0.16587677725118499</v>
      </c>
      <c r="X9" s="16">
        <v>0.19191919191919199</v>
      </c>
      <c r="Y9" s="16">
        <v>0.15909090909090901</v>
      </c>
      <c r="Z9" s="16"/>
      <c r="AA9" s="16">
        <v>0.139240506329114</v>
      </c>
      <c r="AB9" s="16">
        <v>0.15116279069767399</v>
      </c>
      <c r="AC9" s="16">
        <v>0.25225225225225201</v>
      </c>
      <c r="AD9" s="16">
        <v>0.13084112149532701</v>
      </c>
    </row>
    <row r="10" spans="2:30" x14ac:dyDescent="0.35">
      <c r="B10" s="17" t="s">
        <v>304</v>
      </c>
      <c r="C10" s="16">
        <v>0.44832214765100697</v>
      </c>
      <c r="D10" s="16">
        <v>0.44050991501416398</v>
      </c>
      <c r="E10" s="16">
        <v>0.77777777777777801</v>
      </c>
      <c r="F10" s="16"/>
      <c r="G10" s="16">
        <v>0.53333333333333299</v>
      </c>
      <c r="H10" s="16">
        <v>0.48742138364779902</v>
      </c>
      <c r="I10" s="16">
        <v>0.41697416974169699</v>
      </c>
      <c r="J10" s="16">
        <v>0.37837837837837801</v>
      </c>
      <c r="K10" s="16"/>
      <c r="L10" s="16">
        <v>0.386861313868613</v>
      </c>
      <c r="M10" s="16">
        <v>0.47499999999999998</v>
      </c>
      <c r="N10" s="16">
        <v>0.441176470588235</v>
      </c>
      <c r="O10" s="16">
        <v>0.50854700854700896</v>
      </c>
      <c r="P10" s="16">
        <v>0.40322580645161299</v>
      </c>
      <c r="Q10" s="16"/>
      <c r="R10" s="16">
        <v>0.430851063829787</v>
      </c>
      <c r="S10" s="16">
        <v>0.45945945945945899</v>
      </c>
      <c r="T10" s="16">
        <v>0.47393364928909998</v>
      </c>
      <c r="U10" s="16">
        <v>0.4375</v>
      </c>
      <c r="V10" s="16"/>
      <c r="W10" s="16">
        <v>0.45023696682464498</v>
      </c>
      <c r="X10" s="16">
        <v>0.45959595959596</v>
      </c>
      <c r="Y10" s="16">
        <v>0.43181818181818199</v>
      </c>
      <c r="Z10" s="16"/>
      <c r="AA10" s="16">
        <v>0.439873417721519</v>
      </c>
      <c r="AB10" s="16">
        <v>0.42441860465116299</v>
      </c>
      <c r="AC10" s="16">
        <v>0.44144144144144098</v>
      </c>
      <c r="AD10" s="16">
        <v>0.51401869158878499</v>
      </c>
    </row>
    <row r="11" spans="2:30" x14ac:dyDescent="0.35">
      <c r="B11" s="17" t="s">
        <v>92</v>
      </c>
      <c r="C11" s="18">
        <v>9.9328859060402702E-2</v>
      </c>
      <c r="D11" s="18">
        <v>0.10056657223796001</v>
      </c>
      <c r="E11" s="18">
        <v>0</v>
      </c>
      <c r="F11" s="18"/>
      <c r="G11" s="18">
        <v>6.6666666666666693E-2</v>
      </c>
      <c r="H11" s="18">
        <v>9.1194968553459099E-2</v>
      </c>
      <c r="I11" s="18">
        <v>8.1180811808118106E-2</v>
      </c>
      <c r="J11" s="18">
        <v>0.18018018018018001</v>
      </c>
      <c r="K11" s="18"/>
      <c r="L11" s="18">
        <v>0.116788321167883</v>
      </c>
      <c r="M11" s="18">
        <v>0.116666666666667</v>
      </c>
      <c r="N11" s="18">
        <v>8.8235294117647106E-2</v>
      </c>
      <c r="O11" s="18">
        <v>8.54700854700855E-2</v>
      </c>
      <c r="P11" s="18">
        <v>9.6774193548387094E-2</v>
      </c>
      <c r="Q11" s="18"/>
      <c r="R11" s="18">
        <v>0.10106382978723399</v>
      </c>
      <c r="S11" s="18">
        <v>6.7567567567567599E-2</v>
      </c>
      <c r="T11" s="18">
        <v>9.9526066350710901E-2</v>
      </c>
      <c r="U11" s="18">
        <v>0.125</v>
      </c>
      <c r="V11" s="18"/>
      <c r="W11" s="18">
        <v>8.0568720379146905E-2</v>
      </c>
      <c r="X11" s="18">
        <v>0.11111111111111099</v>
      </c>
      <c r="Y11" s="18">
        <v>0.13636363636363599</v>
      </c>
      <c r="Z11" s="18"/>
      <c r="AA11" s="18">
        <v>0.110759493670886</v>
      </c>
      <c r="AB11" s="18">
        <v>0.127906976744186</v>
      </c>
      <c r="AC11" s="18">
        <v>6.3063063063063099E-2</v>
      </c>
      <c r="AD11" s="18">
        <v>9.34579439252336E-2</v>
      </c>
    </row>
    <row r="12" spans="2:30" x14ac:dyDescent="0.35">
      <c r="B12" s="15" t="s">
        <v>306</v>
      </c>
    </row>
    <row r="13" spans="2:30" x14ac:dyDescent="0.35">
      <c r="B13" t="s">
        <v>68</v>
      </c>
    </row>
    <row r="14" spans="2:30" x14ac:dyDescent="0.35">
      <c r="B14" t="s">
        <v>69</v>
      </c>
    </row>
    <row r="16" spans="2:30" x14ac:dyDescent="0.35">
      <c r="B16"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G16"/>
  <sheetViews>
    <sheetView showGridLines="0" workbookViewId="0">
      <pane xSplit="2" topLeftCell="C1" activePane="topRight" state="frozen"/>
      <selection pane="topRight" activeCell="B16" sqref="B16"/>
    </sheetView>
  </sheetViews>
  <sheetFormatPr defaultColWidth="11.453125" defaultRowHeight="14.5" x14ac:dyDescent="0.35"/>
  <cols>
    <col min="2" max="2" width="25.7265625" customWidth="1"/>
    <col min="3" max="7" width="20.7265625" customWidth="1"/>
  </cols>
  <sheetData>
    <row r="2" spans="2:7" ht="40" customHeight="1" x14ac:dyDescent="0.35">
      <c r="D2" s="30" t="s">
        <v>313</v>
      </c>
      <c r="E2" s="26"/>
      <c r="F2" s="26"/>
      <c r="G2" s="26"/>
    </row>
    <row r="6" spans="2:7" ht="120" customHeight="1" x14ac:dyDescent="0.35">
      <c r="B6" s="19" t="s">
        <v>15</v>
      </c>
      <c r="C6" s="19" t="s">
        <v>307</v>
      </c>
      <c r="D6" s="19" t="s">
        <v>308</v>
      </c>
      <c r="E6" s="19" t="s">
        <v>309</v>
      </c>
      <c r="F6" s="19" t="s">
        <v>310</v>
      </c>
    </row>
    <row r="7" spans="2:7" x14ac:dyDescent="0.35">
      <c r="B7" s="17" t="s">
        <v>311</v>
      </c>
      <c r="C7" s="16">
        <v>0.51879699248120303</v>
      </c>
      <c r="D7" s="16">
        <v>0.56390977443609003</v>
      </c>
      <c r="E7" s="16">
        <v>0.49624060150375898</v>
      </c>
      <c r="F7" s="16">
        <v>0.52631578947368396</v>
      </c>
    </row>
    <row r="8" spans="2:7" x14ac:dyDescent="0.35">
      <c r="B8" s="17" t="s">
        <v>312</v>
      </c>
      <c r="C8" s="16">
        <v>0.255639097744361</v>
      </c>
      <c r="D8" s="16">
        <v>0.24812030075187999</v>
      </c>
      <c r="E8" s="16">
        <v>0.28571428571428598</v>
      </c>
      <c r="F8" s="16">
        <v>0.22556390977443599</v>
      </c>
    </row>
    <row r="9" spans="2:7" x14ac:dyDescent="0.35">
      <c r="B9" s="17" t="s">
        <v>64</v>
      </c>
      <c r="C9" s="16">
        <v>0.22556390977443599</v>
      </c>
      <c r="D9" s="16">
        <v>0.18796992481203001</v>
      </c>
      <c r="E9" s="16">
        <v>0.21804511278195499</v>
      </c>
      <c r="F9" s="16">
        <v>0.24812030075187999</v>
      </c>
    </row>
    <row r="10" spans="2:7" x14ac:dyDescent="0.35">
      <c r="B10" s="15" t="s">
        <v>314</v>
      </c>
      <c r="C10" s="15"/>
      <c r="D10" s="15"/>
      <c r="E10" s="15"/>
      <c r="F10" s="15"/>
    </row>
    <row r="11" spans="2:7" x14ac:dyDescent="0.35">
      <c r="B11" t="s">
        <v>68</v>
      </c>
    </row>
    <row r="12" spans="2:7" x14ac:dyDescent="0.35">
      <c r="B12" t="s">
        <v>69</v>
      </c>
    </row>
    <row r="16" spans="2:7" x14ac:dyDescent="0.35">
      <c r="B16"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D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315</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133</v>
      </c>
      <c r="D7" s="10">
        <v>126</v>
      </c>
      <c r="E7" s="10">
        <v>2</v>
      </c>
      <c r="F7" s="10"/>
      <c r="G7" s="10">
        <v>12</v>
      </c>
      <c r="H7" s="10">
        <v>57</v>
      </c>
      <c r="I7" s="10">
        <v>49</v>
      </c>
      <c r="J7" s="10">
        <v>15</v>
      </c>
      <c r="K7" s="10"/>
      <c r="L7" s="10">
        <v>23</v>
      </c>
      <c r="M7" s="10">
        <v>17</v>
      </c>
      <c r="N7" s="10">
        <v>3</v>
      </c>
      <c r="O7" s="10">
        <v>69</v>
      </c>
      <c r="P7" s="10">
        <v>21</v>
      </c>
      <c r="Q7" s="10"/>
      <c r="R7" s="10">
        <v>54</v>
      </c>
      <c r="S7" s="10">
        <v>16</v>
      </c>
      <c r="T7" s="10">
        <v>48</v>
      </c>
      <c r="U7" s="10">
        <v>10</v>
      </c>
      <c r="V7" s="10"/>
      <c r="W7" s="10">
        <v>69</v>
      </c>
      <c r="X7" s="10">
        <v>43</v>
      </c>
      <c r="Y7" s="10">
        <v>12</v>
      </c>
      <c r="Z7" s="10"/>
      <c r="AA7" s="10">
        <v>83</v>
      </c>
      <c r="AB7" s="10">
        <v>50</v>
      </c>
      <c r="AC7" s="10" t="s">
        <v>124</v>
      </c>
      <c r="AD7" s="10" t="s">
        <v>124</v>
      </c>
    </row>
    <row r="8" spans="2:30" x14ac:dyDescent="0.35">
      <c r="B8" s="17" t="s">
        <v>311</v>
      </c>
      <c r="C8" s="16">
        <v>0.51879699248120303</v>
      </c>
      <c r="D8" s="16">
        <v>0.51587301587301604</v>
      </c>
      <c r="E8" s="16">
        <v>0.5</v>
      </c>
      <c r="F8" s="16"/>
      <c r="G8" s="16">
        <v>0.58333333333333304</v>
      </c>
      <c r="H8" s="16">
        <v>0.57894736842105299</v>
      </c>
      <c r="I8" s="16">
        <v>0.42857142857142899</v>
      </c>
      <c r="J8" s="16">
        <v>0.53333333333333299</v>
      </c>
      <c r="K8" s="16"/>
      <c r="L8" s="16">
        <v>0.52173913043478304</v>
      </c>
      <c r="M8" s="16">
        <v>0.58823529411764697</v>
      </c>
      <c r="N8" s="16">
        <v>0</v>
      </c>
      <c r="O8" s="16">
        <v>0.50724637681159401</v>
      </c>
      <c r="P8" s="16">
        <v>0.57142857142857095</v>
      </c>
      <c r="Q8" s="16"/>
      <c r="R8" s="16">
        <v>0.44444444444444398</v>
      </c>
      <c r="S8" s="16">
        <v>0.625</v>
      </c>
      <c r="T8" s="16">
        <v>0.52083333333333304</v>
      </c>
      <c r="U8" s="16">
        <v>0.6</v>
      </c>
      <c r="V8" s="16"/>
      <c r="W8" s="16">
        <v>0.50724637681159401</v>
      </c>
      <c r="X8" s="16">
        <v>0.51162790697674398</v>
      </c>
      <c r="Y8" s="16">
        <v>0.58333333333333304</v>
      </c>
      <c r="Z8" s="16"/>
      <c r="AA8" s="16">
        <v>0.50602409638554202</v>
      </c>
      <c r="AB8" s="16">
        <v>0.54</v>
      </c>
      <c r="AC8" s="16" t="s">
        <v>126</v>
      </c>
      <c r="AD8" s="16" t="s">
        <v>126</v>
      </c>
    </row>
    <row r="9" spans="2:30" x14ac:dyDescent="0.35">
      <c r="B9" s="17" t="s">
        <v>312</v>
      </c>
      <c r="C9" s="16">
        <v>0.255639097744361</v>
      </c>
      <c r="D9" s="16">
        <v>0.26190476190476197</v>
      </c>
      <c r="E9" s="16">
        <v>0.5</v>
      </c>
      <c r="F9" s="16"/>
      <c r="G9" s="16">
        <v>0.16666666666666699</v>
      </c>
      <c r="H9" s="16">
        <v>0.19298245614035101</v>
      </c>
      <c r="I9" s="16">
        <v>0.34693877551020402</v>
      </c>
      <c r="J9" s="16">
        <v>0.266666666666667</v>
      </c>
      <c r="K9" s="16"/>
      <c r="L9" s="16">
        <v>0.30434782608695699</v>
      </c>
      <c r="M9" s="16">
        <v>0.23529411764705899</v>
      </c>
      <c r="N9" s="16">
        <v>1</v>
      </c>
      <c r="O9" s="16">
        <v>0.26086956521739102</v>
      </c>
      <c r="P9" s="16">
        <v>9.5238095238095205E-2</v>
      </c>
      <c r="Q9" s="16"/>
      <c r="R9" s="16">
        <v>0.27777777777777801</v>
      </c>
      <c r="S9" s="16">
        <v>0.125</v>
      </c>
      <c r="T9" s="16">
        <v>0.27083333333333298</v>
      </c>
      <c r="U9" s="16">
        <v>0.4</v>
      </c>
      <c r="V9" s="16"/>
      <c r="W9" s="16">
        <v>0.231884057971014</v>
      </c>
      <c r="X9" s="16">
        <v>0.27906976744186002</v>
      </c>
      <c r="Y9" s="16">
        <v>0.33333333333333298</v>
      </c>
      <c r="Z9" s="16"/>
      <c r="AA9" s="16">
        <v>0.27710843373493999</v>
      </c>
      <c r="AB9" s="16">
        <v>0.22</v>
      </c>
      <c r="AC9" s="16" t="s">
        <v>126</v>
      </c>
      <c r="AD9" s="16" t="s">
        <v>126</v>
      </c>
    </row>
    <row r="10" spans="2:30" x14ac:dyDescent="0.35">
      <c r="B10" s="17" t="s">
        <v>64</v>
      </c>
      <c r="C10" s="18">
        <v>0.22556390977443599</v>
      </c>
      <c r="D10" s="18">
        <v>0.22222222222222199</v>
      </c>
      <c r="E10" s="18">
        <v>0</v>
      </c>
      <c r="F10" s="18"/>
      <c r="G10" s="18">
        <v>0.25</v>
      </c>
      <c r="H10" s="18">
        <v>0.22807017543859601</v>
      </c>
      <c r="I10" s="18">
        <v>0.22448979591836701</v>
      </c>
      <c r="J10" s="18">
        <v>0.2</v>
      </c>
      <c r="K10" s="18"/>
      <c r="L10" s="18">
        <v>0.173913043478261</v>
      </c>
      <c r="M10" s="18">
        <v>0.17647058823529399</v>
      </c>
      <c r="N10" s="18">
        <v>0</v>
      </c>
      <c r="O10" s="18">
        <v>0.231884057971014</v>
      </c>
      <c r="P10" s="18">
        <v>0.33333333333333298</v>
      </c>
      <c r="Q10" s="18"/>
      <c r="R10" s="18">
        <v>0.27777777777777801</v>
      </c>
      <c r="S10" s="18">
        <v>0.25</v>
      </c>
      <c r="T10" s="18">
        <v>0.20833333333333301</v>
      </c>
      <c r="U10" s="18">
        <v>0</v>
      </c>
      <c r="V10" s="18"/>
      <c r="W10" s="18">
        <v>0.26086956521739102</v>
      </c>
      <c r="X10" s="18">
        <v>0.209302325581395</v>
      </c>
      <c r="Y10" s="18">
        <v>8.3333333333333301E-2</v>
      </c>
      <c r="Z10" s="18"/>
      <c r="AA10" s="18">
        <v>0.21686746987951799</v>
      </c>
      <c r="AB10" s="18">
        <v>0.24</v>
      </c>
      <c r="AC10" s="18" t="s">
        <v>126</v>
      </c>
      <c r="AD10" s="18" t="s">
        <v>126</v>
      </c>
    </row>
    <row r="11" spans="2:30" x14ac:dyDescent="0.35">
      <c r="B11" s="15" t="s">
        <v>314</v>
      </c>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D15"/>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316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133</v>
      </c>
      <c r="D7" s="10">
        <v>126</v>
      </c>
      <c r="E7" s="10">
        <v>2</v>
      </c>
      <c r="F7" s="10"/>
      <c r="G7" s="10">
        <v>12</v>
      </c>
      <c r="H7" s="10">
        <v>57</v>
      </c>
      <c r="I7" s="10">
        <v>49</v>
      </c>
      <c r="J7" s="10">
        <v>15</v>
      </c>
      <c r="K7" s="10"/>
      <c r="L7" s="10">
        <v>23</v>
      </c>
      <c r="M7" s="10">
        <v>17</v>
      </c>
      <c r="N7" s="10">
        <v>3</v>
      </c>
      <c r="O7" s="10">
        <v>69</v>
      </c>
      <c r="P7" s="10">
        <v>21</v>
      </c>
      <c r="Q7" s="10"/>
      <c r="R7" s="10">
        <v>54</v>
      </c>
      <c r="S7" s="10">
        <v>16</v>
      </c>
      <c r="T7" s="10">
        <v>48</v>
      </c>
      <c r="U7" s="10">
        <v>10</v>
      </c>
      <c r="V7" s="10"/>
      <c r="W7" s="10">
        <v>69</v>
      </c>
      <c r="X7" s="10">
        <v>43</v>
      </c>
      <c r="Y7" s="10">
        <v>12</v>
      </c>
      <c r="Z7" s="10"/>
      <c r="AA7" s="10">
        <v>83</v>
      </c>
      <c r="AB7" s="10">
        <v>50</v>
      </c>
      <c r="AC7" s="10" t="s">
        <v>124</v>
      </c>
      <c r="AD7" s="10" t="s">
        <v>124</v>
      </c>
    </row>
    <row r="8" spans="2:30" x14ac:dyDescent="0.35">
      <c r="B8" s="17" t="s">
        <v>311</v>
      </c>
      <c r="C8" s="16">
        <v>0.56390977443609003</v>
      </c>
      <c r="D8" s="16">
        <v>0.57142857142857095</v>
      </c>
      <c r="E8" s="16">
        <v>0.5</v>
      </c>
      <c r="F8" s="16"/>
      <c r="G8" s="16">
        <v>0.75</v>
      </c>
      <c r="H8" s="16">
        <v>0.59649122807017496</v>
      </c>
      <c r="I8" s="16">
        <v>0.51020408163265296</v>
      </c>
      <c r="J8" s="16">
        <v>0.46666666666666701</v>
      </c>
      <c r="K8" s="16"/>
      <c r="L8" s="16">
        <v>0.52173913043478304</v>
      </c>
      <c r="M8" s="16">
        <v>0.58823529411764697</v>
      </c>
      <c r="N8" s="16">
        <v>1</v>
      </c>
      <c r="O8" s="16">
        <v>0.59420289855072495</v>
      </c>
      <c r="P8" s="16">
        <v>0.42857142857142899</v>
      </c>
      <c r="Q8" s="16"/>
      <c r="R8" s="16">
        <v>0.51851851851851805</v>
      </c>
      <c r="S8" s="16">
        <v>0.5625</v>
      </c>
      <c r="T8" s="16">
        <v>0.60416666666666696</v>
      </c>
      <c r="U8" s="16">
        <v>0.7</v>
      </c>
      <c r="V8" s="16"/>
      <c r="W8" s="16">
        <v>0.52173913043478304</v>
      </c>
      <c r="X8" s="16">
        <v>0.65116279069767402</v>
      </c>
      <c r="Y8" s="16">
        <v>0.5</v>
      </c>
      <c r="Z8" s="16"/>
      <c r="AA8" s="16">
        <v>0.530120481927711</v>
      </c>
      <c r="AB8" s="16">
        <v>0.62</v>
      </c>
      <c r="AC8" s="16" t="s">
        <v>126</v>
      </c>
      <c r="AD8" s="16" t="s">
        <v>126</v>
      </c>
    </row>
    <row r="9" spans="2:30" x14ac:dyDescent="0.35">
      <c r="B9" s="17" t="s">
        <v>312</v>
      </c>
      <c r="C9" s="16">
        <v>0.24812030075187999</v>
      </c>
      <c r="D9" s="16">
        <v>0.24603174603174599</v>
      </c>
      <c r="E9" s="16">
        <v>0.5</v>
      </c>
      <c r="F9" s="16"/>
      <c r="G9" s="16">
        <v>0</v>
      </c>
      <c r="H9" s="16">
        <v>0.19298245614035101</v>
      </c>
      <c r="I9" s="16">
        <v>0.30612244897959201</v>
      </c>
      <c r="J9" s="16">
        <v>0.46666666666666701</v>
      </c>
      <c r="K9" s="16"/>
      <c r="L9" s="16">
        <v>0.30434782608695699</v>
      </c>
      <c r="M9" s="16">
        <v>0.29411764705882398</v>
      </c>
      <c r="N9" s="16">
        <v>0</v>
      </c>
      <c r="O9" s="16">
        <v>0.217391304347826</v>
      </c>
      <c r="P9" s="16">
        <v>0.28571428571428598</v>
      </c>
      <c r="Q9" s="16"/>
      <c r="R9" s="16">
        <v>0.25925925925925902</v>
      </c>
      <c r="S9" s="16">
        <v>0.25</v>
      </c>
      <c r="T9" s="16">
        <v>0.25</v>
      </c>
      <c r="U9" s="16">
        <v>0.2</v>
      </c>
      <c r="V9" s="16"/>
      <c r="W9" s="16">
        <v>0.24637681159420299</v>
      </c>
      <c r="X9" s="16">
        <v>0.232558139534884</v>
      </c>
      <c r="Y9" s="16">
        <v>0.41666666666666702</v>
      </c>
      <c r="Z9" s="16"/>
      <c r="AA9" s="16">
        <v>0.30120481927710802</v>
      </c>
      <c r="AB9" s="16">
        <v>0.16</v>
      </c>
      <c r="AC9" s="16" t="s">
        <v>126</v>
      </c>
      <c r="AD9" s="16" t="s">
        <v>126</v>
      </c>
    </row>
    <row r="10" spans="2:30" x14ac:dyDescent="0.35">
      <c r="B10" s="17" t="s">
        <v>64</v>
      </c>
      <c r="C10" s="18">
        <v>0.18796992481203001</v>
      </c>
      <c r="D10" s="18">
        <v>0.182539682539683</v>
      </c>
      <c r="E10" s="18">
        <v>0</v>
      </c>
      <c r="F10" s="18"/>
      <c r="G10" s="18">
        <v>0.25</v>
      </c>
      <c r="H10" s="18">
        <v>0.21052631578947401</v>
      </c>
      <c r="I10" s="18">
        <v>0.183673469387755</v>
      </c>
      <c r="J10" s="18">
        <v>6.6666666666666693E-2</v>
      </c>
      <c r="K10" s="18"/>
      <c r="L10" s="18">
        <v>0.173913043478261</v>
      </c>
      <c r="M10" s="18">
        <v>0.11764705882352899</v>
      </c>
      <c r="N10" s="18">
        <v>0</v>
      </c>
      <c r="O10" s="18">
        <v>0.188405797101449</v>
      </c>
      <c r="P10" s="18">
        <v>0.28571428571428598</v>
      </c>
      <c r="Q10" s="18"/>
      <c r="R10" s="18">
        <v>0.22222222222222199</v>
      </c>
      <c r="S10" s="18">
        <v>0.1875</v>
      </c>
      <c r="T10" s="18">
        <v>0.14583333333333301</v>
      </c>
      <c r="U10" s="18">
        <v>0.1</v>
      </c>
      <c r="V10" s="18"/>
      <c r="W10" s="18">
        <v>0.231884057971014</v>
      </c>
      <c r="X10" s="18">
        <v>0.116279069767442</v>
      </c>
      <c r="Y10" s="18">
        <v>8.3333333333333301E-2</v>
      </c>
      <c r="Z10" s="18"/>
      <c r="AA10" s="18">
        <v>0.16867469879518099</v>
      </c>
      <c r="AB10" s="18">
        <v>0.22</v>
      </c>
      <c r="AC10" s="18" t="s">
        <v>126</v>
      </c>
      <c r="AD10" s="18" t="s">
        <v>126</v>
      </c>
    </row>
    <row r="11" spans="2:30" x14ac:dyDescent="0.35">
      <c r="B11" s="15" t="s">
        <v>314</v>
      </c>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D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317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133</v>
      </c>
      <c r="D7" s="10">
        <v>126</v>
      </c>
      <c r="E7" s="10">
        <v>2</v>
      </c>
      <c r="F7" s="10"/>
      <c r="G7" s="10">
        <v>12</v>
      </c>
      <c r="H7" s="10">
        <v>57</v>
      </c>
      <c r="I7" s="10">
        <v>49</v>
      </c>
      <c r="J7" s="10">
        <v>15</v>
      </c>
      <c r="K7" s="10"/>
      <c r="L7" s="10">
        <v>23</v>
      </c>
      <c r="M7" s="10">
        <v>17</v>
      </c>
      <c r="N7" s="10">
        <v>3</v>
      </c>
      <c r="O7" s="10">
        <v>69</v>
      </c>
      <c r="P7" s="10">
        <v>21</v>
      </c>
      <c r="Q7" s="10"/>
      <c r="R7" s="10">
        <v>54</v>
      </c>
      <c r="S7" s="10">
        <v>16</v>
      </c>
      <c r="T7" s="10">
        <v>48</v>
      </c>
      <c r="U7" s="10">
        <v>10</v>
      </c>
      <c r="V7" s="10"/>
      <c r="W7" s="10">
        <v>69</v>
      </c>
      <c r="X7" s="10">
        <v>43</v>
      </c>
      <c r="Y7" s="10">
        <v>12</v>
      </c>
      <c r="Z7" s="10"/>
      <c r="AA7" s="10">
        <v>83</v>
      </c>
      <c r="AB7" s="10">
        <v>50</v>
      </c>
      <c r="AC7" s="10" t="s">
        <v>124</v>
      </c>
      <c r="AD7" s="10" t="s">
        <v>124</v>
      </c>
    </row>
    <row r="8" spans="2:30" x14ac:dyDescent="0.35">
      <c r="B8" s="17" t="s">
        <v>311</v>
      </c>
      <c r="C8" s="16">
        <v>0.49624060150375898</v>
      </c>
      <c r="D8" s="16">
        <v>0.50793650793650802</v>
      </c>
      <c r="E8" s="16">
        <v>0.5</v>
      </c>
      <c r="F8" s="16"/>
      <c r="G8" s="16">
        <v>0.5</v>
      </c>
      <c r="H8" s="16">
        <v>0.56140350877193002</v>
      </c>
      <c r="I8" s="16">
        <v>0.44897959183673503</v>
      </c>
      <c r="J8" s="16">
        <v>0.4</v>
      </c>
      <c r="K8" s="16"/>
      <c r="L8" s="16">
        <v>0.47826086956521702</v>
      </c>
      <c r="M8" s="16">
        <v>0.58823529411764697</v>
      </c>
      <c r="N8" s="16">
        <v>1</v>
      </c>
      <c r="O8" s="16">
        <v>0.49275362318840599</v>
      </c>
      <c r="P8" s="16">
        <v>0.38095238095238099</v>
      </c>
      <c r="Q8" s="16"/>
      <c r="R8" s="16">
        <v>0.407407407407407</v>
      </c>
      <c r="S8" s="16">
        <v>0.4375</v>
      </c>
      <c r="T8" s="16">
        <v>0.54166666666666696</v>
      </c>
      <c r="U8" s="16">
        <v>0.6</v>
      </c>
      <c r="V8" s="16"/>
      <c r="W8" s="16">
        <v>0.47826086956521702</v>
      </c>
      <c r="X8" s="16">
        <v>0.48837209302325602</v>
      </c>
      <c r="Y8" s="16">
        <v>0.5</v>
      </c>
      <c r="Z8" s="16"/>
      <c r="AA8" s="16">
        <v>0.50602409638554202</v>
      </c>
      <c r="AB8" s="16">
        <v>0.48</v>
      </c>
      <c r="AC8" s="16" t="s">
        <v>126</v>
      </c>
      <c r="AD8" s="16" t="s">
        <v>126</v>
      </c>
    </row>
    <row r="9" spans="2:30" x14ac:dyDescent="0.35">
      <c r="B9" s="17" t="s">
        <v>312</v>
      </c>
      <c r="C9" s="16">
        <v>0.28571428571428598</v>
      </c>
      <c r="D9" s="16">
        <v>0.28571428571428598</v>
      </c>
      <c r="E9" s="16">
        <v>0.5</v>
      </c>
      <c r="F9" s="16"/>
      <c r="G9" s="16">
        <v>0.25</v>
      </c>
      <c r="H9" s="16">
        <v>0.26315789473684198</v>
      </c>
      <c r="I9" s="16">
        <v>0.26530612244898</v>
      </c>
      <c r="J9" s="16">
        <v>0.46666666666666701</v>
      </c>
      <c r="K9" s="16"/>
      <c r="L9" s="16">
        <v>0.39130434782608697</v>
      </c>
      <c r="M9" s="16">
        <v>0.23529411764705899</v>
      </c>
      <c r="N9" s="16">
        <v>0</v>
      </c>
      <c r="O9" s="16">
        <v>0.27536231884057999</v>
      </c>
      <c r="P9" s="16">
        <v>0.28571428571428598</v>
      </c>
      <c r="Q9" s="16"/>
      <c r="R9" s="16">
        <v>0.25925925925925902</v>
      </c>
      <c r="S9" s="16">
        <v>0.375</v>
      </c>
      <c r="T9" s="16">
        <v>0.33333333333333298</v>
      </c>
      <c r="U9" s="16">
        <v>0.2</v>
      </c>
      <c r="V9" s="16"/>
      <c r="W9" s="16">
        <v>0.30434782608695699</v>
      </c>
      <c r="X9" s="16">
        <v>0.30232558139534899</v>
      </c>
      <c r="Y9" s="16">
        <v>0.25</v>
      </c>
      <c r="Z9" s="16"/>
      <c r="AA9" s="16">
        <v>0.32530120481927699</v>
      </c>
      <c r="AB9" s="16">
        <v>0.22</v>
      </c>
      <c r="AC9" s="16" t="s">
        <v>126</v>
      </c>
      <c r="AD9" s="16" t="s">
        <v>126</v>
      </c>
    </row>
    <row r="10" spans="2:30" x14ac:dyDescent="0.35">
      <c r="B10" s="17" t="s">
        <v>64</v>
      </c>
      <c r="C10" s="18">
        <v>0.21804511278195499</v>
      </c>
      <c r="D10" s="18">
        <v>0.206349206349206</v>
      </c>
      <c r="E10" s="18">
        <v>0</v>
      </c>
      <c r="F10" s="18"/>
      <c r="G10" s="18">
        <v>0.25</v>
      </c>
      <c r="H10" s="18">
        <v>0.175438596491228</v>
      </c>
      <c r="I10" s="18">
        <v>0.28571428571428598</v>
      </c>
      <c r="J10" s="18">
        <v>0.133333333333333</v>
      </c>
      <c r="K10" s="18"/>
      <c r="L10" s="18">
        <v>0.13043478260869601</v>
      </c>
      <c r="M10" s="18">
        <v>0.17647058823529399</v>
      </c>
      <c r="N10" s="18">
        <v>0</v>
      </c>
      <c r="O10" s="18">
        <v>0.231884057971014</v>
      </c>
      <c r="P10" s="18">
        <v>0.33333333333333298</v>
      </c>
      <c r="Q10" s="18"/>
      <c r="R10" s="18">
        <v>0.33333333333333298</v>
      </c>
      <c r="S10" s="18">
        <v>0.1875</v>
      </c>
      <c r="T10" s="18">
        <v>0.125</v>
      </c>
      <c r="U10" s="18">
        <v>0.2</v>
      </c>
      <c r="V10" s="18"/>
      <c r="W10" s="18">
        <v>0.217391304347826</v>
      </c>
      <c r="X10" s="18">
        <v>0.209302325581395</v>
      </c>
      <c r="Y10" s="18">
        <v>0.25</v>
      </c>
      <c r="Z10" s="18"/>
      <c r="AA10" s="18">
        <v>0.16867469879518099</v>
      </c>
      <c r="AB10" s="18">
        <v>0.3</v>
      </c>
      <c r="AC10" s="18" t="s">
        <v>126</v>
      </c>
      <c r="AD10" s="18" t="s">
        <v>126</v>
      </c>
    </row>
    <row r="11" spans="2:30" x14ac:dyDescent="0.35">
      <c r="B11" s="15" t="s">
        <v>314</v>
      </c>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D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318</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133</v>
      </c>
      <c r="D7" s="10">
        <v>126</v>
      </c>
      <c r="E7" s="10">
        <v>2</v>
      </c>
      <c r="F7" s="10"/>
      <c r="G7" s="10">
        <v>12</v>
      </c>
      <c r="H7" s="10">
        <v>57</v>
      </c>
      <c r="I7" s="10">
        <v>49</v>
      </c>
      <c r="J7" s="10">
        <v>15</v>
      </c>
      <c r="K7" s="10"/>
      <c r="L7" s="10">
        <v>23</v>
      </c>
      <c r="M7" s="10">
        <v>17</v>
      </c>
      <c r="N7" s="10">
        <v>3</v>
      </c>
      <c r="O7" s="10">
        <v>69</v>
      </c>
      <c r="P7" s="10">
        <v>21</v>
      </c>
      <c r="Q7" s="10"/>
      <c r="R7" s="10">
        <v>54</v>
      </c>
      <c r="S7" s="10">
        <v>16</v>
      </c>
      <c r="T7" s="10">
        <v>48</v>
      </c>
      <c r="U7" s="10">
        <v>10</v>
      </c>
      <c r="V7" s="10"/>
      <c r="W7" s="10">
        <v>69</v>
      </c>
      <c r="X7" s="10">
        <v>43</v>
      </c>
      <c r="Y7" s="10">
        <v>12</v>
      </c>
      <c r="Z7" s="10"/>
      <c r="AA7" s="10">
        <v>83</v>
      </c>
      <c r="AB7" s="10">
        <v>50</v>
      </c>
      <c r="AC7" s="10" t="s">
        <v>124</v>
      </c>
      <c r="AD7" s="10" t="s">
        <v>124</v>
      </c>
    </row>
    <row r="8" spans="2:30" x14ac:dyDescent="0.35">
      <c r="B8" s="17" t="s">
        <v>311</v>
      </c>
      <c r="C8" s="16">
        <v>0.52631578947368396</v>
      </c>
      <c r="D8" s="16">
        <v>0.53968253968253999</v>
      </c>
      <c r="E8" s="16">
        <v>0</v>
      </c>
      <c r="F8" s="16"/>
      <c r="G8" s="16">
        <v>0.75</v>
      </c>
      <c r="H8" s="16">
        <v>0.56140350877193002</v>
      </c>
      <c r="I8" s="16">
        <v>0.44897959183673503</v>
      </c>
      <c r="J8" s="16">
        <v>0.46666666666666701</v>
      </c>
      <c r="K8" s="16"/>
      <c r="L8" s="16">
        <v>0.60869565217391297</v>
      </c>
      <c r="M8" s="16">
        <v>0.52941176470588203</v>
      </c>
      <c r="N8" s="16">
        <v>0.66666666666666696</v>
      </c>
      <c r="O8" s="16">
        <v>0.49275362318840599</v>
      </c>
      <c r="P8" s="16">
        <v>0.52380952380952395</v>
      </c>
      <c r="Q8" s="16"/>
      <c r="R8" s="16">
        <v>0.51851851851851805</v>
      </c>
      <c r="S8" s="16">
        <v>0.5625</v>
      </c>
      <c r="T8" s="16">
        <v>0.54166666666666696</v>
      </c>
      <c r="U8" s="16">
        <v>0.5</v>
      </c>
      <c r="V8" s="16"/>
      <c r="W8" s="16">
        <v>0.53623188405797095</v>
      </c>
      <c r="X8" s="16">
        <v>0.53488372093023295</v>
      </c>
      <c r="Y8" s="16">
        <v>0.5</v>
      </c>
      <c r="Z8" s="16"/>
      <c r="AA8" s="16">
        <v>0.56626506024096401</v>
      </c>
      <c r="AB8" s="16">
        <v>0.46</v>
      </c>
      <c r="AC8" s="16" t="s">
        <v>126</v>
      </c>
      <c r="AD8" s="16" t="s">
        <v>126</v>
      </c>
    </row>
    <row r="9" spans="2:30" x14ac:dyDescent="0.35">
      <c r="B9" s="17" t="s">
        <v>312</v>
      </c>
      <c r="C9" s="16">
        <v>0.22556390977443599</v>
      </c>
      <c r="D9" s="16">
        <v>0.206349206349206</v>
      </c>
      <c r="E9" s="16">
        <v>1</v>
      </c>
      <c r="F9" s="16"/>
      <c r="G9" s="16">
        <v>0</v>
      </c>
      <c r="H9" s="16">
        <v>0.22807017543859601</v>
      </c>
      <c r="I9" s="16">
        <v>0.24489795918367299</v>
      </c>
      <c r="J9" s="16">
        <v>0.33333333333333298</v>
      </c>
      <c r="K9" s="16"/>
      <c r="L9" s="16">
        <v>0.13043478260869601</v>
      </c>
      <c r="M9" s="16">
        <v>0.23529411764705899</v>
      </c>
      <c r="N9" s="16">
        <v>0</v>
      </c>
      <c r="O9" s="16">
        <v>0.24637681159420299</v>
      </c>
      <c r="P9" s="16">
        <v>0.28571428571428598</v>
      </c>
      <c r="Q9" s="16"/>
      <c r="R9" s="16">
        <v>0.148148148148148</v>
      </c>
      <c r="S9" s="16">
        <v>0.375</v>
      </c>
      <c r="T9" s="16">
        <v>0.22916666666666699</v>
      </c>
      <c r="U9" s="16">
        <v>0.4</v>
      </c>
      <c r="V9" s="16"/>
      <c r="W9" s="16">
        <v>0.24637681159420299</v>
      </c>
      <c r="X9" s="16">
        <v>0.209302325581395</v>
      </c>
      <c r="Y9" s="16">
        <v>0.16666666666666699</v>
      </c>
      <c r="Z9" s="16"/>
      <c r="AA9" s="16">
        <v>0.20481927710843401</v>
      </c>
      <c r="AB9" s="16">
        <v>0.26</v>
      </c>
      <c r="AC9" s="16" t="s">
        <v>126</v>
      </c>
      <c r="AD9" s="16" t="s">
        <v>126</v>
      </c>
    </row>
    <row r="10" spans="2:30" x14ac:dyDescent="0.35">
      <c r="B10" s="17" t="s">
        <v>64</v>
      </c>
      <c r="C10" s="18">
        <v>0.24812030075187999</v>
      </c>
      <c r="D10" s="18">
        <v>0.25396825396825401</v>
      </c>
      <c r="E10" s="18">
        <v>0</v>
      </c>
      <c r="F10" s="18"/>
      <c r="G10" s="18">
        <v>0.25</v>
      </c>
      <c r="H10" s="18">
        <v>0.21052631578947401</v>
      </c>
      <c r="I10" s="18">
        <v>0.30612244897959201</v>
      </c>
      <c r="J10" s="18">
        <v>0.2</v>
      </c>
      <c r="K10" s="18"/>
      <c r="L10" s="18">
        <v>0.26086956521739102</v>
      </c>
      <c r="M10" s="18">
        <v>0.23529411764705899</v>
      </c>
      <c r="N10" s="18">
        <v>0.33333333333333298</v>
      </c>
      <c r="O10" s="18">
        <v>0.26086956521739102</v>
      </c>
      <c r="P10" s="18">
        <v>0.19047619047618999</v>
      </c>
      <c r="Q10" s="18"/>
      <c r="R10" s="18">
        <v>0.33333333333333298</v>
      </c>
      <c r="S10" s="18">
        <v>6.25E-2</v>
      </c>
      <c r="T10" s="18">
        <v>0.22916666666666699</v>
      </c>
      <c r="U10" s="18">
        <v>0.1</v>
      </c>
      <c r="V10" s="18"/>
      <c r="W10" s="18">
        <v>0.217391304347826</v>
      </c>
      <c r="X10" s="18">
        <v>0.25581395348837199</v>
      </c>
      <c r="Y10" s="18">
        <v>0.33333333333333298</v>
      </c>
      <c r="Z10" s="18"/>
      <c r="AA10" s="18">
        <v>0.22891566265060201</v>
      </c>
      <c r="AB10" s="18">
        <v>0.28000000000000003</v>
      </c>
      <c r="AC10" s="18" t="s">
        <v>126</v>
      </c>
      <c r="AD10" s="18" t="s">
        <v>126</v>
      </c>
    </row>
    <row r="11" spans="2:30" x14ac:dyDescent="0.35">
      <c r="B11" s="15" t="s">
        <v>314</v>
      </c>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D25"/>
  <sheetViews>
    <sheetView showGridLines="0" topLeftCell="A24" workbookViewId="0">
      <pane xSplit="2" topLeftCell="C1" activePane="topRight" state="frozen"/>
      <selection pane="topRight" activeCell="B25" sqref="B25"/>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330</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319</v>
      </c>
      <c r="C8" s="16">
        <v>0.42245072836332498</v>
      </c>
      <c r="D8" s="16">
        <v>0.42497753818508499</v>
      </c>
      <c r="E8" s="16">
        <v>0.46153846153846201</v>
      </c>
      <c r="F8" s="16"/>
      <c r="G8" s="16">
        <v>0.45614035087719301</v>
      </c>
      <c r="H8" s="16">
        <v>0.407114624505929</v>
      </c>
      <c r="I8" s="16">
        <v>0.40705882352941197</v>
      </c>
      <c r="J8" s="16">
        <v>0.491620111731844</v>
      </c>
      <c r="K8" s="16"/>
      <c r="L8" s="16">
        <v>0.356521739130435</v>
      </c>
      <c r="M8" s="16">
        <v>0.42514970059880203</v>
      </c>
      <c r="N8" s="16">
        <v>0.44545454545454499</v>
      </c>
      <c r="O8" s="16">
        <v>0.483870967741935</v>
      </c>
      <c r="P8" s="16">
        <v>0.39498432601880901</v>
      </c>
      <c r="Q8" s="16"/>
      <c r="R8" s="16">
        <v>0.37162162162162199</v>
      </c>
      <c r="S8" s="16">
        <v>0.55963302752293598</v>
      </c>
      <c r="T8" s="16">
        <v>0.44956772334293899</v>
      </c>
      <c r="U8" s="16">
        <v>0.54651162790697705</v>
      </c>
      <c r="V8" s="16"/>
      <c r="W8" s="16">
        <v>0.38271604938271597</v>
      </c>
      <c r="X8" s="16">
        <v>0.52823920265780699</v>
      </c>
      <c r="Y8" s="16">
        <v>0.487179487179487</v>
      </c>
      <c r="Z8" s="16"/>
      <c r="AA8" s="16">
        <v>0.48049281314168402</v>
      </c>
      <c r="AB8" s="16">
        <v>0.42045454545454503</v>
      </c>
      <c r="AC8" s="16">
        <v>0.33333333333333298</v>
      </c>
      <c r="AD8" s="16">
        <v>0.38418079096045199</v>
      </c>
    </row>
    <row r="9" spans="2:30" x14ac:dyDescent="0.35">
      <c r="B9" s="17" t="s">
        <v>320</v>
      </c>
      <c r="C9" s="16">
        <v>0.40788346186803798</v>
      </c>
      <c r="D9" s="16">
        <v>0.40700808625336898</v>
      </c>
      <c r="E9" s="16">
        <v>0.46153846153846201</v>
      </c>
      <c r="F9" s="16"/>
      <c r="G9" s="16">
        <v>0.49122807017543901</v>
      </c>
      <c r="H9" s="16">
        <v>0.42885375494071099</v>
      </c>
      <c r="I9" s="16">
        <v>0.371764705882353</v>
      </c>
      <c r="J9" s="16">
        <v>0.40782122905027901</v>
      </c>
      <c r="K9" s="16"/>
      <c r="L9" s="16">
        <v>0.34782608695652201</v>
      </c>
      <c r="M9" s="16">
        <v>0.41317365269461098</v>
      </c>
      <c r="N9" s="16">
        <v>0.381818181818182</v>
      </c>
      <c r="O9" s="16">
        <v>0.44868035190615801</v>
      </c>
      <c r="P9" s="16">
        <v>0.41379310344827602</v>
      </c>
      <c r="Q9" s="16"/>
      <c r="R9" s="16">
        <v>0.391891891891892</v>
      </c>
      <c r="S9" s="16">
        <v>0.46788990825688098</v>
      </c>
      <c r="T9" s="16">
        <v>0.38616714697406301</v>
      </c>
      <c r="U9" s="16">
        <v>0.53488372093023295</v>
      </c>
      <c r="V9" s="16"/>
      <c r="W9" s="16">
        <v>0.37654320987654299</v>
      </c>
      <c r="X9" s="16">
        <v>0.491694352159468</v>
      </c>
      <c r="Y9" s="16">
        <v>0.38461538461538503</v>
      </c>
      <c r="Z9" s="16"/>
      <c r="AA9" s="16">
        <v>0.43121149897330602</v>
      </c>
      <c r="AB9" s="16">
        <v>0.40530303030303</v>
      </c>
      <c r="AC9" s="16">
        <v>0.42528735632183901</v>
      </c>
      <c r="AD9" s="16">
        <v>0.322033898305085</v>
      </c>
    </row>
    <row r="10" spans="2:30" ht="29" x14ac:dyDescent="0.35">
      <c r="B10" s="17" t="s">
        <v>321</v>
      </c>
      <c r="C10" s="16">
        <v>0.31019708654670097</v>
      </c>
      <c r="D10" s="16">
        <v>0.30907457322551701</v>
      </c>
      <c r="E10" s="16">
        <v>0.38461538461538503</v>
      </c>
      <c r="F10" s="16"/>
      <c r="G10" s="16">
        <v>0.33333333333333298</v>
      </c>
      <c r="H10" s="16">
        <v>0.314229249011858</v>
      </c>
      <c r="I10" s="16">
        <v>0.29411764705882398</v>
      </c>
      <c r="J10" s="16">
        <v>0.32960893854748602</v>
      </c>
      <c r="K10" s="16"/>
      <c r="L10" s="16">
        <v>0.30434782608695699</v>
      </c>
      <c r="M10" s="16">
        <v>0.29940119760479</v>
      </c>
      <c r="N10" s="16">
        <v>0.354545454545455</v>
      </c>
      <c r="O10" s="16">
        <v>0.29912023460410597</v>
      </c>
      <c r="P10" s="16">
        <v>0.31661442006269602</v>
      </c>
      <c r="Q10" s="16"/>
      <c r="R10" s="16">
        <v>0.29054054054054101</v>
      </c>
      <c r="S10" s="16">
        <v>0.36697247706421998</v>
      </c>
      <c r="T10" s="16">
        <v>0.31123919308357401</v>
      </c>
      <c r="U10" s="16">
        <v>0.418604651162791</v>
      </c>
      <c r="V10" s="16"/>
      <c r="W10" s="16">
        <v>0.280864197530864</v>
      </c>
      <c r="X10" s="16">
        <v>0.36544850498338899</v>
      </c>
      <c r="Y10" s="16">
        <v>0.37179487179487197</v>
      </c>
      <c r="Z10" s="16"/>
      <c r="AA10" s="16">
        <v>0.32238193018480499</v>
      </c>
      <c r="AB10" s="16">
        <v>0.33712121212121199</v>
      </c>
      <c r="AC10" s="16">
        <v>0.27011494252873602</v>
      </c>
      <c r="AD10" s="16">
        <v>0.305084745762712</v>
      </c>
    </row>
    <row r="11" spans="2:30" x14ac:dyDescent="0.35">
      <c r="B11" s="17" t="s">
        <v>322</v>
      </c>
      <c r="C11" s="16">
        <v>0.26992287917737801</v>
      </c>
      <c r="D11" s="16">
        <v>0.265947888589398</v>
      </c>
      <c r="E11" s="16">
        <v>0.230769230769231</v>
      </c>
      <c r="F11" s="16"/>
      <c r="G11" s="16">
        <v>0.24561403508771901</v>
      </c>
      <c r="H11" s="16">
        <v>0.23913043478260901</v>
      </c>
      <c r="I11" s="16">
        <v>0.28000000000000003</v>
      </c>
      <c r="J11" s="16">
        <v>0.34078212290502802</v>
      </c>
      <c r="K11" s="16"/>
      <c r="L11" s="16">
        <v>0.291304347826087</v>
      </c>
      <c r="M11" s="16">
        <v>0.269461077844311</v>
      </c>
      <c r="N11" s="16">
        <v>0.29090909090909101</v>
      </c>
      <c r="O11" s="16">
        <v>0.25219941348973601</v>
      </c>
      <c r="P11" s="16">
        <v>0.26645768025078398</v>
      </c>
      <c r="Q11" s="16"/>
      <c r="R11" s="16">
        <v>0.22972972972972999</v>
      </c>
      <c r="S11" s="16">
        <v>0.31192660550458701</v>
      </c>
      <c r="T11" s="16">
        <v>0.28818443804034599</v>
      </c>
      <c r="U11" s="16">
        <v>0.44186046511627902</v>
      </c>
      <c r="V11" s="16"/>
      <c r="W11" s="16">
        <v>0.24691358024691401</v>
      </c>
      <c r="X11" s="16">
        <v>0.33222591362126203</v>
      </c>
      <c r="Y11" s="16">
        <v>0.34615384615384598</v>
      </c>
      <c r="Z11" s="16"/>
      <c r="AA11" s="16">
        <v>0.28952772073922001</v>
      </c>
      <c r="AB11" s="16">
        <v>0.314393939393939</v>
      </c>
      <c r="AC11" s="16">
        <v>0.23563218390804599</v>
      </c>
      <c r="AD11" s="16">
        <v>0.209039548022599</v>
      </c>
    </row>
    <row r="12" spans="2:30" x14ac:dyDescent="0.35">
      <c r="B12" s="17" t="s">
        <v>323</v>
      </c>
      <c r="C12" s="16">
        <v>0.25792630676949402</v>
      </c>
      <c r="D12" s="16">
        <v>0.25965858041329698</v>
      </c>
      <c r="E12" s="16">
        <v>0.38461538461538503</v>
      </c>
      <c r="F12" s="16"/>
      <c r="G12" s="16">
        <v>0.31578947368421101</v>
      </c>
      <c r="H12" s="16">
        <v>0.25296442687747001</v>
      </c>
      <c r="I12" s="16">
        <v>0.254117647058824</v>
      </c>
      <c r="J12" s="16">
        <v>0.26256983240223503</v>
      </c>
      <c r="K12" s="16"/>
      <c r="L12" s="16">
        <v>0.26086956521739102</v>
      </c>
      <c r="M12" s="16">
        <v>0.28143712574850299</v>
      </c>
      <c r="N12" s="16">
        <v>0.24545454545454501</v>
      </c>
      <c r="O12" s="16">
        <v>0.24046920821114401</v>
      </c>
      <c r="P12" s="16">
        <v>0.26645768025078398</v>
      </c>
      <c r="Q12" s="16"/>
      <c r="R12" s="16">
        <v>0.24662162162162199</v>
      </c>
      <c r="S12" s="16">
        <v>0.33027522935779802</v>
      </c>
      <c r="T12" s="16">
        <v>0.253602305475504</v>
      </c>
      <c r="U12" s="16">
        <v>0.30232558139534899</v>
      </c>
      <c r="V12" s="16"/>
      <c r="W12" s="16">
        <v>0.26388888888888901</v>
      </c>
      <c r="X12" s="16">
        <v>0.27574750830564798</v>
      </c>
      <c r="Y12" s="16">
        <v>0.269230769230769</v>
      </c>
      <c r="Z12" s="16"/>
      <c r="AA12" s="16">
        <v>0.268993839835729</v>
      </c>
      <c r="AB12" s="16">
        <v>0.26893939393939398</v>
      </c>
      <c r="AC12" s="16">
        <v>0.252873563218391</v>
      </c>
      <c r="AD12" s="16">
        <v>0.242937853107345</v>
      </c>
    </row>
    <row r="13" spans="2:30" x14ac:dyDescent="0.35">
      <c r="B13" s="17" t="s">
        <v>324</v>
      </c>
      <c r="C13" s="16">
        <v>0.246786632390745</v>
      </c>
      <c r="D13" s="16">
        <v>0.24438454627133899</v>
      </c>
      <c r="E13" s="16">
        <v>0.46153846153846201</v>
      </c>
      <c r="F13" s="16"/>
      <c r="G13" s="16">
        <v>0.21052631578947401</v>
      </c>
      <c r="H13" s="16">
        <v>0.25494071146245101</v>
      </c>
      <c r="I13" s="16">
        <v>0.23058823529411801</v>
      </c>
      <c r="J13" s="16">
        <v>0.27374301675977702</v>
      </c>
      <c r="K13" s="16"/>
      <c r="L13" s="16">
        <v>0.23043478260869599</v>
      </c>
      <c r="M13" s="16">
        <v>0.27544910179640703</v>
      </c>
      <c r="N13" s="16">
        <v>0.27272727272727298</v>
      </c>
      <c r="O13" s="16">
        <v>0.25806451612903197</v>
      </c>
      <c r="P13" s="16">
        <v>0.22257053291536</v>
      </c>
      <c r="Q13" s="16"/>
      <c r="R13" s="16">
        <v>0.19087837837837801</v>
      </c>
      <c r="S13" s="16">
        <v>0.302752293577982</v>
      </c>
      <c r="T13" s="16">
        <v>0.27953890489913502</v>
      </c>
      <c r="U13" s="16">
        <v>0.44186046511627902</v>
      </c>
      <c r="V13" s="16"/>
      <c r="W13" s="16">
        <v>0.217592592592593</v>
      </c>
      <c r="X13" s="16">
        <v>0.32225913621262497</v>
      </c>
      <c r="Y13" s="16">
        <v>0.256410256410256</v>
      </c>
      <c r="Z13" s="16"/>
      <c r="AA13" s="16">
        <v>0.27720739219712498</v>
      </c>
      <c r="AB13" s="16">
        <v>0.30681818181818199</v>
      </c>
      <c r="AC13" s="16">
        <v>0.17816091954023</v>
      </c>
      <c r="AD13" s="16">
        <v>0.186440677966102</v>
      </c>
    </row>
    <row r="14" spans="2:30" ht="29" x14ac:dyDescent="0.35">
      <c r="B14" s="17" t="s">
        <v>325</v>
      </c>
      <c r="C14" s="16">
        <v>0.22107969151671</v>
      </c>
      <c r="D14" s="16">
        <v>0.22012578616352199</v>
      </c>
      <c r="E14" s="16">
        <v>0.230769230769231</v>
      </c>
      <c r="F14" s="16"/>
      <c r="G14" s="16">
        <v>0.33333333333333298</v>
      </c>
      <c r="H14" s="16">
        <v>0.22727272727272699</v>
      </c>
      <c r="I14" s="16">
        <v>0.19764705882352901</v>
      </c>
      <c r="J14" s="16">
        <v>0.223463687150838</v>
      </c>
      <c r="K14" s="16"/>
      <c r="L14" s="16">
        <v>0.182608695652174</v>
      </c>
      <c r="M14" s="16">
        <v>0.215568862275449</v>
      </c>
      <c r="N14" s="16">
        <v>0.24545454545454501</v>
      </c>
      <c r="O14" s="16">
        <v>0.237536656891496</v>
      </c>
      <c r="P14" s="16">
        <v>0.225705329153605</v>
      </c>
      <c r="Q14" s="16"/>
      <c r="R14" s="16">
        <v>0.1875</v>
      </c>
      <c r="S14" s="16">
        <v>0.247706422018349</v>
      </c>
      <c r="T14" s="16">
        <v>0.24783861671469701</v>
      </c>
      <c r="U14" s="16">
        <v>0.32558139534883701</v>
      </c>
      <c r="V14" s="16"/>
      <c r="W14" s="16">
        <v>0.21450617283950599</v>
      </c>
      <c r="X14" s="16">
        <v>0.26578073089700999</v>
      </c>
      <c r="Y14" s="16">
        <v>0.28205128205128199</v>
      </c>
      <c r="Z14" s="16"/>
      <c r="AA14" s="16">
        <v>0.23408624229979499</v>
      </c>
      <c r="AB14" s="16">
        <v>0.25</v>
      </c>
      <c r="AC14" s="16">
        <v>0.21839080459770099</v>
      </c>
      <c r="AD14" s="16">
        <v>0.15819209039547999</v>
      </c>
    </row>
    <row r="15" spans="2:30" x14ac:dyDescent="0.35">
      <c r="B15" s="17" t="s">
        <v>326</v>
      </c>
      <c r="C15" s="16">
        <v>0.18937446443873199</v>
      </c>
      <c r="D15" s="16">
        <v>0.18508535489667599</v>
      </c>
      <c r="E15" s="16">
        <v>0.46153846153846201</v>
      </c>
      <c r="F15" s="16"/>
      <c r="G15" s="16">
        <v>0.31578947368421101</v>
      </c>
      <c r="H15" s="16">
        <v>0.217391304347826</v>
      </c>
      <c r="I15" s="16">
        <v>0.157647058823529</v>
      </c>
      <c r="J15" s="16">
        <v>0.14525139664804501</v>
      </c>
      <c r="K15" s="16"/>
      <c r="L15" s="16">
        <v>0.178260869565217</v>
      </c>
      <c r="M15" s="16">
        <v>0.19760479041916201</v>
      </c>
      <c r="N15" s="16">
        <v>0.190909090909091</v>
      </c>
      <c r="O15" s="16">
        <v>0.18768328445747801</v>
      </c>
      <c r="P15" s="16">
        <v>0.19435736677116</v>
      </c>
      <c r="Q15" s="16"/>
      <c r="R15" s="16">
        <v>0.1875</v>
      </c>
      <c r="S15" s="16">
        <v>0.192660550458716</v>
      </c>
      <c r="T15" s="16">
        <v>0.18731988472622499</v>
      </c>
      <c r="U15" s="16">
        <v>0.209302325581395</v>
      </c>
      <c r="V15" s="16"/>
      <c r="W15" s="16">
        <v>0.188271604938272</v>
      </c>
      <c r="X15" s="16">
        <v>0.235880398671096</v>
      </c>
      <c r="Y15" s="16">
        <v>0.15384615384615399</v>
      </c>
      <c r="Z15" s="16"/>
      <c r="AA15" s="16">
        <v>0.193018480492813</v>
      </c>
      <c r="AB15" s="16">
        <v>0.17803030303030301</v>
      </c>
      <c r="AC15" s="16">
        <v>0.20114942528735599</v>
      </c>
      <c r="AD15" s="16">
        <v>0.186440677966102</v>
      </c>
    </row>
    <row r="16" spans="2:30" ht="29" x14ac:dyDescent="0.35">
      <c r="B16" s="17" t="s">
        <v>327</v>
      </c>
      <c r="C16" s="16">
        <v>0.162810625535561</v>
      </c>
      <c r="D16" s="16">
        <v>0.160826594788859</v>
      </c>
      <c r="E16" s="16">
        <v>0.230769230769231</v>
      </c>
      <c r="F16" s="16"/>
      <c r="G16" s="16">
        <v>0.19298245614035101</v>
      </c>
      <c r="H16" s="16">
        <v>0.189723320158103</v>
      </c>
      <c r="I16" s="16">
        <v>0.13647058823529401</v>
      </c>
      <c r="J16" s="16">
        <v>0.13966480446927401</v>
      </c>
      <c r="K16" s="16"/>
      <c r="L16" s="16">
        <v>0.16521739130434801</v>
      </c>
      <c r="M16" s="16">
        <v>0.16766467065868301</v>
      </c>
      <c r="N16" s="16">
        <v>0.17272727272727301</v>
      </c>
      <c r="O16" s="16">
        <v>0.17302052785923799</v>
      </c>
      <c r="P16" s="16">
        <v>0.14420062695924801</v>
      </c>
      <c r="Q16" s="16"/>
      <c r="R16" s="16">
        <v>0.14695945945945901</v>
      </c>
      <c r="S16" s="16">
        <v>0.16513761467889901</v>
      </c>
      <c r="T16" s="16">
        <v>0.164265129682997</v>
      </c>
      <c r="U16" s="16">
        <v>0.26744186046511598</v>
      </c>
      <c r="V16" s="16"/>
      <c r="W16" s="16">
        <v>0.157407407407407</v>
      </c>
      <c r="X16" s="16">
        <v>0.186046511627907</v>
      </c>
      <c r="Y16" s="16">
        <v>0.16666666666666699</v>
      </c>
      <c r="Z16" s="16"/>
      <c r="AA16" s="16">
        <v>0.158110882956879</v>
      </c>
      <c r="AB16" s="16">
        <v>0.21212121212121199</v>
      </c>
      <c r="AC16" s="16">
        <v>0.114942528735632</v>
      </c>
      <c r="AD16" s="16">
        <v>0.169491525423729</v>
      </c>
    </row>
    <row r="17" spans="2:30" x14ac:dyDescent="0.35">
      <c r="B17" s="17" t="s">
        <v>328</v>
      </c>
      <c r="C17" s="16">
        <v>0.138817480719794</v>
      </c>
      <c r="D17" s="16">
        <v>0.13746630727762801</v>
      </c>
      <c r="E17" s="16">
        <v>0.230769230769231</v>
      </c>
      <c r="F17" s="16"/>
      <c r="G17" s="16">
        <v>0.12280701754386</v>
      </c>
      <c r="H17" s="16">
        <v>0.13438735177865599</v>
      </c>
      <c r="I17" s="16">
        <v>0.155294117647059</v>
      </c>
      <c r="J17" s="16">
        <v>0.11731843575419</v>
      </c>
      <c r="K17" s="16"/>
      <c r="L17" s="16">
        <v>0.143478260869565</v>
      </c>
      <c r="M17" s="16">
        <v>0.13173652694610799</v>
      </c>
      <c r="N17" s="16">
        <v>0.17272727272727301</v>
      </c>
      <c r="O17" s="16">
        <v>0.14076246334310899</v>
      </c>
      <c r="P17" s="16">
        <v>0.125391849529781</v>
      </c>
      <c r="Q17" s="16"/>
      <c r="R17" s="16">
        <v>0.13006756756756799</v>
      </c>
      <c r="S17" s="16">
        <v>0.201834862385321</v>
      </c>
      <c r="T17" s="16">
        <v>0.144092219020173</v>
      </c>
      <c r="U17" s="16">
        <v>0.13953488372093001</v>
      </c>
      <c r="V17" s="16"/>
      <c r="W17" s="16">
        <v>0.141975308641975</v>
      </c>
      <c r="X17" s="16">
        <v>0.16943521594684399</v>
      </c>
      <c r="Y17" s="16">
        <v>0.141025641025641</v>
      </c>
      <c r="Z17" s="16"/>
      <c r="AA17" s="16">
        <v>0.16427104722792599</v>
      </c>
      <c r="AB17" s="16">
        <v>0.14393939393939401</v>
      </c>
      <c r="AC17" s="16">
        <v>0.109195402298851</v>
      </c>
      <c r="AD17" s="16">
        <v>0.10734463276836199</v>
      </c>
    </row>
    <row r="18" spans="2:30" ht="58" x14ac:dyDescent="0.35">
      <c r="B18" s="17" t="s">
        <v>329</v>
      </c>
      <c r="C18" s="16">
        <v>0.12425021422450699</v>
      </c>
      <c r="D18" s="16">
        <v>0.11949685534591201</v>
      </c>
      <c r="E18" s="16">
        <v>0.15384615384615399</v>
      </c>
      <c r="F18" s="16"/>
      <c r="G18" s="16">
        <v>0.157894736842105</v>
      </c>
      <c r="H18" s="16">
        <v>0.13043478260869601</v>
      </c>
      <c r="I18" s="16">
        <v>0.11764705882352899</v>
      </c>
      <c r="J18" s="16">
        <v>0.111731843575419</v>
      </c>
      <c r="K18" s="16"/>
      <c r="L18" s="16">
        <v>0.11304347826087</v>
      </c>
      <c r="M18" s="16">
        <v>0.13173652694610799</v>
      </c>
      <c r="N18" s="16">
        <v>0.12727272727272701</v>
      </c>
      <c r="O18" s="16">
        <v>0.13782991202346001</v>
      </c>
      <c r="P18" s="16">
        <v>0.112852664576803</v>
      </c>
      <c r="Q18" s="16"/>
      <c r="R18" s="16">
        <v>0.114864864864865</v>
      </c>
      <c r="S18" s="16">
        <v>0.119266055045872</v>
      </c>
      <c r="T18" s="16">
        <v>0.13256484149855899</v>
      </c>
      <c r="U18" s="16">
        <v>0.162790697674419</v>
      </c>
      <c r="V18" s="16"/>
      <c r="W18" s="16">
        <v>0.12654320987654299</v>
      </c>
      <c r="X18" s="16">
        <v>0.12956810631229199</v>
      </c>
      <c r="Y18" s="16">
        <v>0.115384615384615</v>
      </c>
      <c r="Z18" s="16"/>
      <c r="AA18" s="16">
        <v>0.12525667351129399</v>
      </c>
      <c r="AB18" s="16">
        <v>0.14772727272727301</v>
      </c>
      <c r="AC18" s="16">
        <v>8.6206896551724102E-2</v>
      </c>
      <c r="AD18" s="16">
        <v>0.129943502824859</v>
      </c>
    </row>
    <row r="19" spans="2:30" x14ac:dyDescent="0.35">
      <c r="B19" s="17" t="s">
        <v>64</v>
      </c>
      <c r="C19" s="16">
        <v>5.1413881748072002E-2</v>
      </c>
      <c r="D19" s="16">
        <v>4.8517520215633402E-2</v>
      </c>
      <c r="E19" s="16">
        <v>7.69230769230769E-2</v>
      </c>
      <c r="F19" s="16"/>
      <c r="G19" s="16">
        <v>0.105263157894737</v>
      </c>
      <c r="H19" s="16">
        <v>4.1501976284584997E-2</v>
      </c>
      <c r="I19" s="16">
        <v>5.6470588235294099E-2</v>
      </c>
      <c r="J19" s="16">
        <v>5.0279329608938501E-2</v>
      </c>
      <c r="K19" s="16"/>
      <c r="L19" s="16">
        <v>5.6521739130434803E-2</v>
      </c>
      <c r="M19" s="16">
        <v>2.9940119760479E-2</v>
      </c>
      <c r="N19" s="16">
        <v>2.7272727272727299E-2</v>
      </c>
      <c r="O19" s="16">
        <v>3.2258064516128997E-2</v>
      </c>
      <c r="P19" s="16">
        <v>8.7774294670846395E-2</v>
      </c>
      <c r="Q19" s="16"/>
      <c r="R19" s="16">
        <v>6.08108108108108E-2</v>
      </c>
      <c r="S19" s="16">
        <v>2.7522935779816501E-2</v>
      </c>
      <c r="T19" s="16">
        <v>5.4755043227665702E-2</v>
      </c>
      <c r="U19" s="16">
        <v>0</v>
      </c>
      <c r="V19" s="16"/>
      <c r="W19" s="16">
        <v>5.0925925925925902E-2</v>
      </c>
      <c r="X19" s="16">
        <v>3.6544850498338902E-2</v>
      </c>
      <c r="Y19" s="16">
        <v>7.69230769230769E-2</v>
      </c>
      <c r="Z19" s="16"/>
      <c r="AA19" s="16">
        <v>4.3121149897330603E-2</v>
      </c>
      <c r="AB19" s="16">
        <v>6.8181818181818205E-2</v>
      </c>
      <c r="AC19" s="16">
        <v>6.8965517241379296E-2</v>
      </c>
      <c r="AD19" s="16">
        <v>2.2598870056497199E-2</v>
      </c>
    </row>
    <row r="20" spans="2:30" x14ac:dyDescent="0.35">
      <c r="B20" s="17" t="s">
        <v>65</v>
      </c>
      <c r="C20" s="18">
        <v>5.9982862039417301E-2</v>
      </c>
      <c r="D20" s="18">
        <v>6.1096136567834698E-2</v>
      </c>
      <c r="E20" s="18">
        <v>0</v>
      </c>
      <c r="F20" s="18"/>
      <c r="G20" s="18">
        <v>3.5087719298245598E-2</v>
      </c>
      <c r="H20" s="18">
        <v>5.5335968379446598E-2</v>
      </c>
      <c r="I20" s="18">
        <v>0.08</v>
      </c>
      <c r="J20" s="18">
        <v>3.3519553072625698E-2</v>
      </c>
      <c r="K20" s="18"/>
      <c r="L20" s="18">
        <v>8.2608695652173894E-2</v>
      </c>
      <c r="M20" s="18">
        <v>1.79640718562874E-2</v>
      </c>
      <c r="N20" s="18">
        <v>8.1818181818181804E-2</v>
      </c>
      <c r="O20" s="18">
        <v>3.81231671554252E-2</v>
      </c>
      <c r="P20" s="18">
        <v>8.1504702194357403E-2</v>
      </c>
      <c r="Q20" s="18"/>
      <c r="R20" s="18">
        <v>5.5743243243243201E-2</v>
      </c>
      <c r="S20" s="18">
        <v>5.5045871559633003E-2</v>
      </c>
      <c r="T20" s="18">
        <v>7.4927953890489896E-2</v>
      </c>
      <c r="U20" s="18">
        <v>3.4883720930232599E-2</v>
      </c>
      <c r="V20" s="18"/>
      <c r="W20" s="18">
        <v>7.0987654320987706E-2</v>
      </c>
      <c r="X20" s="18">
        <v>4.3189368770764097E-2</v>
      </c>
      <c r="Y20" s="18">
        <v>3.8461538461538498E-2</v>
      </c>
      <c r="Z20" s="18"/>
      <c r="AA20" s="18">
        <v>6.1601642710472297E-2</v>
      </c>
      <c r="AB20" s="18">
        <v>5.3030303030302997E-2</v>
      </c>
      <c r="AC20" s="18">
        <v>5.1724137931034503E-2</v>
      </c>
      <c r="AD20" s="18">
        <v>7.3446327683615795E-2</v>
      </c>
    </row>
    <row r="21" spans="2:30" x14ac:dyDescent="0.35">
      <c r="B21" s="15"/>
    </row>
    <row r="22" spans="2:30" x14ac:dyDescent="0.35">
      <c r="B22" t="s">
        <v>68</v>
      </c>
    </row>
    <row r="23" spans="2:30" x14ac:dyDescent="0.35">
      <c r="B23" t="s">
        <v>69</v>
      </c>
    </row>
    <row r="25" spans="2:30" x14ac:dyDescent="0.35">
      <c r="B2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339</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331</v>
      </c>
      <c r="C8" s="16">
        <v>0.389888603256212</v>
      </c>
      <c r="D8" s="16">
        <v>0.383647798742138</v>
      </c>
      <c r="E8" s="16">
        <v>0.76923076923076905</v>
      </c>
      <c r="F8" s="16"/>
      <c r="G8" s="16">
        <v>0.47368421052631599</v>
      </c>
      <c r="H8" s="16">
        <v>0.407114624505929</v>
      </c>
      <c r="I8" s="16">
        <v>0.371764705882353</v>
      </c>
      <c r="J8" s="16">
        <v>0.35754189944134102</v>
      </c>
      <c r="K8" s="16"/>
      <c r="L8" s="16">
        <v>0.4</v>
      </c>
      <c r="M8" s="16">
        <v>0.389221556886228</v>
      </c>
      <c r="N8" s="16">
        <v>0.4</v>
      </c>
      <c r="O8" s="16">
        <v>0.43108504398827002</v>
      </c>
      <c r="P8" s="16">
        <v>0.33542319749216298</v>
      </c>
      <c r="Q8" s="16"/>
      <c r="R8" s="16">
        <v>0.42736486486486502</v>
      </c>
      <c r="S8" s="16">
        <v>0.403669724770642</v>
      </c>
      <c r="T8" s="16">
        <v>0.31700288184438002</v>
      </c>
      <c r="U8" s="16">
        <v>0.337209302325581</v>
      </c>
      <c r="V8" s="16"/>
      <c r="W8" s="16">
        <v>0.38580246913580202</v>
      </c>
      <c r="X8" s="16">
        <v>0.408637873754153</v>
      </c>
      <c r="Y8" s="16">
        <v>0.28205128205128199</v>
      </c>
      <c r="Z8" s="16"/>
      <c r="AA8" s="16">
        <v>0.36139630390143701</v>
      </c>
      <c r="AB8" s="16">
        <v>0.33333333333333298</v>
      </c>
      <c r="AC8" s="16">
        <v>0.48850574712643702</v>
      </c>
      <c r="AD8" s="16">
        <v>0.44067796610169502</v>
      </c>
    </row>
    <row r="9" spans="2:30" x14ac:dyDescent="0.35">
      <c r="B9" s="17" t="s">
        <v>332</v>
      </c>
      <c r="C9" s="16">
        <v>0.28277634961439602</v>
      </c>
      <c r="D9" s="16">
        <v>0.28930817610062898</v>
      </c>
      <c r="E9" s="16">
        <v>0.15384615384615399</v>
      </c>
      <c r="F9" s="16"/>
      <c r="G9" s="16">
        <v>0.28070175438596501</v>
      </c>
      <c r="H9" s="16">
        <v>0.27470355731225299</v>
      </c>
      <c r="I9" s="16">
        <v>0.27764705882352902</v>
      </c>
      <c r="J9" s="16">
        <v>0.31843575418994402</v>
      </c>
      <c r="K9" s="16"/>
      <c r="L9" s="16">
        <v>0.28695652173913</v>
      </c>
      <c r="M9" s="16">
        <v>0.29341317365269498</v>
      </c>
      <c r="N9" s="16">
        <v>0.27272727272727298</v>
      </c>
      <c r="O9" s="16">
        <v>0.31378299120234598</v>
      </c>
      <c r="P9" s="16">
        <v>0.24451410658307199</v>
      </c>
      <c r="Q9" s="16"/>
      <c r="R9" s="16">
        <v>0.26182432432432401</v>
      </c>
      <c r="S9" s="16">
        <v>0.28440366972477099</v>
      </c>
      <c r="T9" s="16">
        <v>0.32276657060518699</v>
      </c>
      <c r="U9" s="16">
        <v>0.30232558139534899</v>
      </c>
      <c r="V9" s="16"/>
      <c r="W9" s="16">
        <v>0.27932098765432101</v>
      </c>
      <c r="X9" s="16">
        <v>0.31561461794019902</v>
      </c>
      <c r="Y9" s="16">
        <v>0.35897435897435898</v>
      </c>
      <c r="Z9" s="16"/>
      <c r="AA9" s="16">
        <v>0.30184804928131398</v>
      </c>
      <c r="AB9" s="16">
        <v>0.30681818181818199</v>
      </c>
      <c r="AC9" s="16">
        <v>0.25862068965517199</v>
      </c>
      <c r="AD9" s="16">
        <v>0.27118644067796599</v>
      </c>
    </row>
    <row r="10" spans="2:30" ht="29" x14ac:dyDescent="0.35">
      <c r="B10" s="17" t="s">
        <v>333</v>
      </c>
      <c r="C10" s="16">
        <v>0.143101970865467</v>
      </c>
      <c r="D10" s="16">
        <v>0.140161725067385</v>
      </c>
      <c r="E10" s="16">
        <v>0</v>
      </c>
      <c r="F10" s="16"/>
      <c r="G10" s="16">
        <v>7.0175438596491196E-2</v>
      </c>
      <c r="H10" s="16">
        <v>0.13043478260869601</v>
      </c>
      <c r="I10" s="16">
        <v>0.157647058823529</v>
      </c>
      <c r="J10" s="16">
        <v>0.16759776536312801</v>
      </c>
      <c r="K10" s="16"/>
      <c r="L10" s="16">
        <v>0.11304347826087</v>
      </c>
      <c r="M10" s="16">
        <v>0.209580838323353</v>
      </c>
      <c r="N10" s="16">
        <v>0.118181818181818</v>
      </c>
      <c r="O10" s="16">
        <v>9.3841642228739003E-2</v>
      </c>
      <c r="P10" s="16">
        <v>0.191222570532915</v>
      </c>
      <c r="Q10" s="16"/>
      <c r="R10" s="16">
        <v>0.143581081081081</v>
      </c>
      <c r="S10" s="16">
        <v>0.146788990825688</v>
      </c>
      <c r="T10" s="16">
        <v>0.146974063400576</v>
      </c>
      <c r="U10" s="16">
        <v>0.15116279069767399</v>
      </c>
      <c r="V10" s="16"/>
      <c r="W10" s="16">
        <v>0.13117283950617301</v>
      </c>
      <c r="X10" s="16">
        <v>0.13953488372093001</v>
      </c>
      <c r="Y10" s="16">
        <v>0.16666666666666699</v>
      </c>
      <c r="Z10" s="16"/>
      <c r="AA10" s="16">
        <v>0.13347022587269</v>
      </c>
      <c r="AB10" s="16">
        <v>0.174242424242424</v>
      </c>
      <c r="AC10" s="16">
        <v>0.114942528735632</v>
      </c>
      <c r="AD10" s="16">
        <v>0.13559322033898299</v>
      </c>
    </row>
    <row r="11" spans="2:30" x14ac:dyDescent="0.35">
      <c r="B11" s="17" t="s">
        <v>334</v>
      </c>
      <c r="C11" s="16">
        <v>7.0265638389031701E-2</v>
      </c>
      <c r="D11" s="16">
        <v>7.0080862533692695E-2</v>
      </c>
      <c r="E11" s="16">
        <v>7.69230769230769E-2</v>
      </c>
      <c r="F11" s="16"/>
      <c r="G11" s="16">
        <v>5.2631578947368397E-2</v>
      </c>
      <c r="H11" s="16">
        <v>7.5098814229248995E-2</v>
      </c>
      <c r="I11" s="16">
        <v>6.3529411764705904E-2</v>
      </c>
      <c r="J11" s="16">
        <v>7.8212290502793297E-2</v>
      </c>
      <c r="K11" s="16"/>
      <c r="L11" s="16">
        <v>9.1304347826086998E-2</v>
      </c>
      <c r="M11" s="16">
        <v>5.3892215568862298E-2</v>
      </c>
      <c r="N11" s="16">
        <v>8.1818181818181804E-2</v>
      </c>
      <c r="O11" s="16">
        <v>5.2785923753665698E-2</v>
      </c>
      <c r="P11" s="16">
        <v>7.8369905956112901E-2</v>
      </c>
      <c r="Q11" s="16"/>
      <c r="R11" s="16">
        <v>6.08108108108108E-2</v>
      </c>
      <c r="S11" s="16">
        <v>9.1743119266055106E-2</v>
      </c>
      <c r="T11" s="16">
        <v>8.6455331412103806E-2</v>
      </c>
      <c r="U11" s="16">
        <v>4.6511627906976702E-2</v>
      </c>
      <c r="V11" s="16"/>
      <c r="W11" s="16">
        <v>7.8703703703703706E-2</v>
      </c>
      <c r="X11" s="16">
        <v>5.9800664451827197E-2</v>
      </c>
      <c r="Y11" s="16">
        <v>8.9743589743589702E-2</v>
      </c>
      <c r="Z11" s="16"/>
      <c r="AA11" s="16">
        <v>9.4455852156057493E-2</v>
      </c>
      <c r="AB11" s="16">
        <v>6.0606060606060601E-2</v>
      </c>
      <c r="AC11" s="16">
        <v>3.4482758620689703E-2</v>
      </c>
      <c r="AD11" s="16">
        <v>5.0847457627118599E-2</v>
      </c>
    </row>
    <row r="12" spans="2:30" x14ac:dyDescent="0.35">
      <c r="B12" s="17" t="s">
        <v>335</v>
      </c>
      <c r="C12" s="16">
        <v>9.5972579263067695E-2</v>
      </c>
      <c r="D12" s="16">
        <v>9.8831985624438498E-2</v>
      </c>
      <c r="E12" s="16">
        <v>0</v>
      </c>
      <c r="F12" s="16"/>
      <c r="G12" s="16">
        <v>8.7719298245614002E-2</v>
      </c>
      <c r="H12" s="16">
        <v>9.6837944664031603E-2</v>
      </c>
      <c r="I12" s="16">
        <v>0.105882352941176</v>
      </c>
      <c r="J12" s="16">
        <v>7.2625698324022395E-2</v>
      </c>
      <c r="K12" s="16"/>
      <c r="L12" s="16">
        <v>7.3913043478260901E-2</v>
      </c>
      <c r="M12" s="16">
        <v>4.7904191616766498E-2</v>
      </c>
      <c r="N12" s="16">
        <v>0.109090909090909</v>
      </c>
      <c r="O12" s="16">
        <v>8.7976539589442806E-2</v>
      </c>
      <c r="P12" s="16">
        <v>0.14106583072100301</v>
      </c>
      <c r="Q12" s="16"/>
      <c r="R12" s="16">
        <v>8.7837837837837801E-2</v>
      </c>
      <c r="S12" s="16">
        <v>7.3394495412843999E-2</v>
      </c>
      <c r="T12" s="16">
        <v>0.10662824207492801</v>
      </c>
      <c r="U12" s="16">
        <v>0.15116279069767399</v>
      </c>
      <c r="V12" s="16"/>
      <c r="W12" s="16">
        <v>0.106481481481481</v>
      </c>
      <c r="X12" s="16">
        <v>6.6445182724252497E-2</v>
      </c>
      <c r="Y12" s="16">
        <v>0.102564102564103</v>
      </c>
      <c r="Z12" s="16"/>
      <c r="AA12" s="16">
        <v>0.10061601642710501</v>
      </c>
      <c r="AB12" s="16">
        <v>0.117424242424242</v>
      </c>
      <c r="AC12" s="16">
        <v>8.04597701149425E-2</v>
      </c>
      <c r="AD12" s="16">
        <v>7.9096045197740106E-2</v>
      </c>
    </row>
    <row r="13" spans="2:30" x14ac:dyDescent="0.35">
      <c r="B13" s="17" t="s">
        <v>64</v>
      </c>
      <c r="C13" s="16">
        <v>1.7994858611825201E-2</v>
      </c>
      <c r="D13" s="16">
        <v>1.7969451931716101E-2</v>
      </c>
      <c r="E13" s="16">
        <v>0</v>
      </c>
      <c r="F13" s="16"/>
      <c r="G13" s="16">
        <v>3.5087719298245598E-2</v>
      </c>
      <c r="H13" s="16">
        <v>1.58102766798419E-2</v>
      </c>
      <c r="I13" s="16">
        <v>2.3529411764705899E-2</v>
      </c>
      <c r="J13" s="16">
        <v>5.5865921787709499E-3</v>
      </c>
      <c r="K13" s="16"/>
      <c r="L13" s="16">
        <v>3.4782608695652202E-2</v>
      </c>
      <c r="M13" s="16">
        <v>5.9880239520958096E-3</v>
      </c>
      <c r="N13" s="16">
        <v>1.8181818181818198E-2</v>
      </c>
      <c r="O13" s="16">
        <v>2.0527859237536701E-2</v>
      </c>
      <c r="P13" s="16">
        <v>9.4043887147335394E-3</v>
      </c>
      <c r="Q13" s="16"/>
      <c r="R13" s="16">
        <v>1.8581081081081099E-2</v>
      </c>
      <c r="S13" s="16">
        <v>0</v>
      </c>
      <c r="T13" s="16">
        <v>2.0172910662824201E-2</v>
      </c>
      <c r="U13" s="16">
        <v>1.16279069767442E-2</v>
      </c>
      <c r="V13" s="16"/>
      <c r="W13" s="16">
        <v>1.85185185185185E-2</v>
      </c>
      <c r="X13" s="16">
        <v>9.9667774086378697E-3</v>
      </c>
      <c r="Y13" s="16">
        <v>0</v>
      </c>
      <c r="Z13" s="16"/>
      <c r="AA13" s="16">
        <v>8.2135523613963007E-3</v>
      </c>
      <c r="AB13" s="16">
        <v>7.5757575757575803E-3</v>
      </c>
      <c r="AC13" s="16">
        <v>2.2988505747126398E-2</v>
      </c>
      <c r="AD13" s="16">
        <v>2.2598870056497199E-2</v>
      </c>
    </row>
    <row r="14" spans="2:30" x14ac:dyDescent="0.35">
      <c r="B14" s="17" t="s">
        <v>336</v>
      </c>
      <c r="C14" s="20">
        <v>0.67266495287060801</v>
      </c>
      <c r="D14" s="20">
        <v>0.67295597484276704</v>
      </c>
      <c r="E14" s="20">
        <v>0.92307692307692302</v>
      </c>
      <c r="F14" s="20"/>
      <c r="G14" s="20">
        <v>0.75438596491228105</v>
      </c>
      <c r="H14" s="20">
        <v>0.68181818181818199</v>
      </c>
      <c r="I14" s="20">
        <v>0.64941176470588202</v>
      </c>
      <c r="J14" s="20">
        <v>0.67597765363128504</v>
      </c>
      <c r="K14" s="20"/>
      <c r="L14" s="20">
        <v>0.68695652173913002</v>
      </c>
      <c r="M14" s="20">
        <v>0.68263473053892199</v>
      </c>
      <c r="N14" s="20">
        <v>0.67272727272727295</v>
      </c>
      <c r="O14" s="20">
        <v>0.74486803519061595</v>
      </c>
      <c r="P14" s="20">
        <v>0.57993730407523503</v>
      </c>
      <c r="Q14" s="20"/>
      <c r="R14" s="20">
        <v>0.68918918918918903</v>
      </c>
      <c r="S14" s="20">
        <v>0.68807339449541305</v>
      </c>
      <c r="T14" s="20">
        <v>0.63976945244956795</v>
      </c>
      <c r="U14" s="20">
        <v>0.63953488372093004</v>
      </c>
      <c r="V14" s="20"/>
      <c r="W14" s="20">
        <v>0.66512345679012297</v>
      </c>
      <c r="X14" s="20">
        <v>0.72425249169435202</v>
      </c>
      <c r="Y14" s="20">
        <v>0.64102564102564097</v>
      </c>
      <c r="Z14" s="20"/>
      <c r="AA14" s="20">
        <v>0.66324435318275199</v>
      </c>
      <c r="AB14" s="20">
        <v>0.64015151515151503</v>
      </c>
      <c r="AC14" s="20">
        <v>0.74712643678160895</v>
      </c>
      <c r="AD14" s="20">
        <v>0.71186440677966101</v>
      </c>
    </row>
    <row r="15" spans="2:30" x14ac:dyDescent="0.35">
      <c r="B15" s="17" t="s">
        <v>337</v>
      </c>
      <c r="C15" s="20">
        <v>0.16623821765209901</v>
      </c>
      <c r="D15" s="20">
        <v>0.16891284815813101</v>
      </c>
      <c r="E15" s="20">
        <v>7.69230769230769E-2</v>
      </c>
      <c r="F15" s="20"/>
      <c r="G15" s="20">
        <v>0.140350877192982</v>
      </c>
      <c r="H15" s="20">
        <v>0.171936758893281</v>
      </c>
      <c r="I15" s="20">
        <v>0.16941176470588201</v>
      </c>
      <c r="J15" s="20">
        <v>0.15083798882681601</v>
      </c>
      <c r="K15" s="20"/>
      <c r="L15" s="20">
        <v>0.16521739130434801</v>
      </c>
      <c r="M15" s="20">
        <v>0.101796407185629</v>
      </c>
      <c r="N15" s="20">
        <v>0.190909090909091</v>
      </c>
      <c r="O15" s="20">
        <v>0.14076246334310899</v>
      </c>
      <c r="P15" s="20">
        <v>0.21943573667711599</v>
      </c>
      <c r="Q15" s="20"/>
      <c r="R15" s="20">
        <v>0.14864864864864899</v>
      </c>
      <c r="S15" s="20">
        <v>0.16513761467889901</v>
      </c>
      <c r="T15" s="20">
        <v>0.19308357348703201</v>
      </c>
      <c r="U15" s="20">
        <v>0.19767441860465099</v>
      </c>
      <c r="V15" s="20"/>
      <c r="W15" s="20">
        <v>0.18518518518518501</v>
      </c>
      <c r="X15" s="20">
        <v>0.12624584717608001</v>
      </c>
      <c r="Y15" s="20">
        <v>0.19230769230769201</v>
      </c>
      <c r="Z15" s="20"/>
      <c r="AA15" s="20">
        <v>0.195071868583162</v>
      </c>
      <c r="AB15" s="20">
        <v>0.17803030303030301</v>
      </c>
      <c r="AC15" s="20">
        <v>0.114942528735632</v>
      </c>
      <c r="AD15" s="20">
        <v>0.129943502824859</v>
      </c>
    </row>
    <row r="16" spans="2:30" x14ac:dyDescent="0.35">
      <c r="B16" s="17" t="s">
        <v>338</v>
      </c>
      <c r="C16" s="21">
        <v>0.50642673521850901</v>
      </c>
      <c r="D16" s="21">
        <v>0.50404312668463602</v>
      </c>
      <c r="E16" s="21">
        <v>0.84615384615384603</v>
      </c>
      <c r="F16" s="21"/>
      <c r="G16" s="21">
        <v>0.61403508771929804</v>
      </c>
      <c r="H16" s="21">
        <v>0.50988142292490102</v>
      </c>
      <c r="I16" s="21">
        <v>0.48</v>
      </c>
      <c r="J16" s="21">
        <v>0.52513966480446905</v>
      </c>
      <c r="K16" s="21"/>
      <c r="L16" s="21">
        <v>0.52173913043478304</v>
      </c>
      <c r="M16" s="21">
        <v>0.580838323353293</v>
      </c>
      <c r="N16" s="21">
        <v>0.48181818181818198</v>
      </c>
      <c r="O16" s="21">
        <v>0.60410557184750702</v>
      </c>
      <c r="P16" s="21">
        <v>0.360501567398119</v>
      </c>
      <c r="Q16" s="21"/>
      <c r="R16" s="21">
        <v>0.54054054054054101</v>
      </c>
      <c r="S16" s="21">
        <v>0.52293577981651396</v>
      </c>
      <c r="T16" s="21">
        <v>0.44668587896253598</v>
      </c>
      <c r="U16" s="21">
        <v>0.44186046511627902</v>
      </c>
      <c r="V16" s="21"/>
      <c r="W16" s="21">
        <v>0.47993827160493802</v>
      </c>
      <c r="X16" s="21">
        <v>0.59800664451827301</v>
      </c>
      <c r="Y16" s="21">
        <v>0.44871794871794901</v>
      </c>
      <c r="Z16" s="21"/>
      <c r="AA16" s="21">
        <v>0.46817248459958899</v>
      </c>
      <c r="AB16" s="21">
        <v>0.46212121212121199</v>
      </c>
      <c r="AC16" s="21">
        <v>0.63218390804597702</v>
      </c>
      <c r="AD16" s="21">
        <v>0.581920903954802</v>
      </c>
    </row>
    <row r="17" spans="2:2" x14ac:dyDescent="0.35">
      <c r="B17" s="15"/>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340</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331</v>
      </c>
      <c r="C8" s="16">
        <v>0.315338474721508</v>
      </c>
      <c r="D8" s="16">
        <v>0.31087151841868799</v>
      </c>
      <c r="E8" s="16">
        <v>0.76923076923076905</v>
      </c>
      <c r="F8" s="16"/>
      <c r="G8" s="16">
        <v>0.40350877192982498</v>
      </c>
      <c r="H8" s="16">
        <v>0.33003952569169998</v>
      </c>
      <c r="I8" s="16">
        <v>0.317647058823529</v>
      </c>
      <c r="J8" s="16">
        <v>0.240223463687151</v>
      </c>
      <c r="K8" s="16"/>
      <c r="L8" s="16">
        <v>0.32608695652173902</v>
      </c>
      <c r="M8" s="16">
        <v>0.29341317365269498</v>
      </c>
      <c r="N8" s="16">
        <v>0.34545454545454501</v>
      </c>
      <c r="O8" s="16">
        <v>0.36656891495601202</v>
      </c>
      <c r="P8" s="16">
        <v>0.25391849529780602</v>
      </c>
      <c r="Q8" s="16"/>
      <c r="R8" s="16">
        <v>0.35472972972972999</v>
      </c>
      <c r="S8" s="16">
        <v>0.293577981651376</v>
      </c>
      <c r="T8" s="16">
        <v>0.26512968299711798</v>
      </c>
      <c r="U8" s="16">
        <v>0.209302325581395</v>
      </c>
      <c r="V8" s="16"/>
      <c r="W8" s="16">
        <v>0.30555555555555602</v>
      </c>
      <c r="X8" s="16">
        <v>0.318936877076412</v>
      </c>
      <c r="Y8" s="16">
        <v>0.256410256410256</v>
      </c>
      <c r="Z8" s="16"/>
      <c r="AA8" s="16">
        <v>0.27104722792607799</v>
      </c>
      <c r="AB8" s="16">
        <v>0.27651515151515099</v>
      </c>
      <c r="AC8" s="16">
        <v>0.43678160919540199</v>
      </c>
      <c r="AD8" s="16">
        <v>0.36158192090395502</v>
      </c>
    </row>
    <row r="9" spans="2:30" x14ac:dyDescent="0.35">
      <c r="B9" s="17" t="s">
        <v>332</v>
      </c>
      <c r="C9" s="16">
        <v>0.28706083976006902</v>
      </c>
      <c r="D9" s="16">
        <v>0.29200359389038599</v>
      </c>
      <c r="E9" s="16">
        <v>0.15384615384615399</v>
      </c>
      <c r="F9" s="16"/>
      <c r="G9" s="16">
        <v>0.21052631578947401</v>
      </c>
      <c r="H9" s="16">
        <v>0.29051383399209502</v>
      </c>
      <c r="I9" s="16">
        <v>0.25882352941176501</v>
      </c>
      <c r="J9" s="16">
        <v>0.36871508379888301</v>
      </c>
      <c r="K9" s="16"/>
      <c r="L9" s="16">
        <v>0.291304347826087</v>
      </c>
      <c r="M9" s="16">
        <v>0.29341317365269498</v>
      </c>
      <c r="N9" s="16">
        <v>0.236363636363636</v>
      </c>
      <c r="O9" s="16">
        <v>0.29912023460410597</v>
      </c>
      <c r="P9" s="16">
        <v>0.285266457680251</v>
      </c>
      <c r="Q9" s="16"/>
      <c r="R9" s="16">
        <v>0.28040540540540498</v>
      </c>
      <c r="S9" s="16">
        <v>0.302752293577982</v>
      </c>
      <c r="T9" s="16">
        <v>0.28818443804034599</v>
      </c>
      <c r="U9" s="16">
        <v>0.34883720930232598</v>
      </c>
      <c r="V9" s="16"/>
      <c r="W9" s="16">
        <v>0.29475308641975301</v>
      </c>
      <c r="X9" s="16">
        <v>0.308970099667774</v>
      </c>
      <c r="Y9" s="16">
        <v>0.35897435897435898</v>
      </c>
      <c r="Z9" s="16"/>
      <c r="AA9" s="16">
        <v>0.31006160164271002</v>
      </c>
      <c r="AB9" s="16">
        <v>0.28030303030303</v>
      </c>
      <c r="AC9" s="16">
        <v>0.24137931034482801</v>
      </c>
      <c r="AD9" s="16">
        <v>0.32768361581920902</v>
      </c>
    </row>
    <row r="10" spans="2:30" ht="29" x14ac:dyDescent="0.35">
      <c r="B10" s="17" t="s">
        <v>333</v>
      </c>
      <c r="C10" s="16">
        <v>0.167952013710368</v>
      </c>
      <c r="D10" s="16">
        <v>0.164420485175202</v>
      </c>
      <c r="E10" s="16">
        <v>7.69230769230769E-2</v>
      </c>
      <c r="F10" s="16"/>
      <c r="G10" s="16">
        <v>8.7719298245614002E-2</v>
      </c>
      <c r="H10" s="16">
        <v>0.16007905138339901</v>
      </c>
      <c r="I10" s="16">
        <v>0.185882352941176</v>
      </c>
      <c r="J10" s="16">
        <v>0.17318435754189901</v>
      </c>
      <c r="K10" s="16"/>
      <c r="L10" s="16">
        <v>0.15217391304347799</v>
      </c>
      <c r="M10" s="16">
        <v>0.269461077844311</v>
      </c>
      <c r="N10" s="16">
        <v>0.17272727272727301</v>
      </c>
      <c r="O10" s="16">
        <v>0.108504398826979</v>
      </c>
      <c r="P10" s="16">
        <v>0.188087774294671</v>
      </c>
      <c r="Q10" s="16"/>
      <c r="R10" s="16">
        <v>0.168918918918919</v>
      </c>
      <c r="S10" s="16">
        <v>0.18348623853210999</v>
      </c>
      <c r="T10" s="16">
        <v>0.17579250720461101</v>
      </c>
      <c r="U10" s="16">
        <v>0.13953488372093001</v>
      </c>
      <c r="V10" s="16"/>
      <c r="W10" s="16">
        <v>0.165123456790123</v>
      </c>
      <c r="X10" s="16">
        <v>0.17940199335548199</v>
      </c>
      <c r="Y10" s="16">
        <v>0.141025641025641</v>
      </c>
      <c r="Z10" s="16"/>
      <c r="AA10" s="16">
        <v>0.16837782340862401</v>
      </c>
      <c r="AB10" s="16">
        <v>0.19696969696969699</v>
      </c>
      <c r="AC10" s="16">
        <v>0.15517241379310301</v>
      </c>
      <c r="AD10" s="16">
        <v>0.124293785310734</v>
      </c>
    </row>
    <row r="11" spans="2:30" x14ac:dyDescent="0.35">
      <c r="B11" s="17" t="s">
        <v>334</v>
      </c>
      <c r="C11" s="16">
        <v>8.5689802913453295E-2</v>
      </c>
      <c r="D11" s="16">
        <v>8.6253369272237201E-2</v>
      </c>
      <c r="E11" s="16">
        <v>0</v>
      </c>
      <c r="F11" s="16"/>
      <c r="G11" s="16">
        <v>0.140350877192982</v>
      </c>
      <c r="H11" s="16">
        <v>8.4980237154150207E-2</v>
      </c>
      <c r="I11" s="16">
        <v>8.2352941176470601E-2</v>
      </c>
      <c r="J11" s="16">
        <v>7.8212290502793297E-2</v>
      </c>
      <c r="K11" s="16"/>
      <c r="L11" s="16">
        <v>9.1304347826086998E-2</v>
      </c>
      <c r="M11" s="16">
        <v>5.9880239520958098E-2</v>
      </c>
      <c r="N11" s="16">
        <v>0.109090909090909</v>
      </c>
      <c r="O11" s="16">
        <v>9.0909090909090898E-2</v>
      </c>
      <c r="P11" s="16">
        <v>8.1504702194357403E-2</v>
      </c>
      <c r="Q11" s="16"/>
      <c r="R11" s="16">
        <v>7.60135135135135E-2</v>
      </c>
      <c r="S11" s="16">
        <v>9.1743119266055106E-2</v>
      </c>
      <c r="T11" s="16">
        <v>9.5100864553314096E-2</v>
      </c>
      <c r="U11" s="16">
        <v>0.104651162790698</v>
      </c>
      <c r="V11" s="16"/>
      <c r="W11" s="16">
        <v>8.1790123456790098E-2</v>
      </c>
      <c r="X11" s="16">
        <v>8.9700996677740896E-2</v>
      </c>
      <c r="Y11" s="16">
        <v>8.9743589743589702E-2</v>
      </c>
      <c r="Z11" s="16"/>
      <c r="AA11" s="16">
        <v>0.104722792607803</v>
      </c>
      <c r="AB11" s="16">
        <v>7.5757575757575801E-2</v>
      </c>
      <c r="AC11" s="16">
        <v>4.0229885057471299E-2</v>
      </c>
      <c r="AD11" s="16">
        <v>7.3446327683615795E-2</v>
      </c>
    </row>
    <row r="12" spans="2:30" x14ac:dyDescent="0.35">
      <c r="B12" s="17" t="s">
        <v>335</v>
      </c>
      <c r="C12" s="16">
        <v>0.123393316195373</v>
      </c>
      <c r="D12" s="16">
        <v>0.12668463611859801</v>
      </c>
      <c r="E12" s="16">
        <v>0</v>
      </c>
      <c r="F12" s="16"/>
      <c r="G12" s="16">
        <v>0.105263157894737</v>
      </c>
      <c r="H12" s="16">
        <v>0.12055335968379401</v>
      </c>
      <c r="I12" s="16">
        <v>0.129411764705882</v>
      </c>
      <c r="J12" s="16">
        <v>0.122905027932961</v>
      </c>
      <c r="K12" s="16"/>
      <c r="L12" s="16">
        <v>0.11304347826087</v>
      </c>
      <c r="M12" s="16">
        <v>7.7844311377245498E-2</v>
      </c>
      <c r="N12" s="16">
        <v>0.118181818181818</v>
      </c>
      <c r="O12" s="16">
        <v>0.10557184750733099</v>
      </c>
      <c r="P12" s="16">
        <v>0.17554858934169301</v>
      </c>
      <c r="Q12" s="16"/>
      <c r="R12" s="16">
        <v>9.62837837837838E-2</v>
      </c>
      <c r="S12" s="16">
        <v>0.119266055045872</v>
      </c>
      <c r="T12" s="16">
        <v>0.15850144092219001</v>
      </c>
      <c r="U12" s="16">
        <v>0.186046511627907</v>
      </c>
      <c r="V12" s="16"/>
      <c r="W12" s="16">
        <v>0.12962962962963001</v>
      </c>
      <c r="X12" s="16">
        <v>9.3023255813953501E-2</v>
      </c>
      <c r="Y12" s="16">
        <v>0.15384615384615399</v>
      </c>
      <c r="Z12" s="16"/>
      <c r="AA12" s="16">
        <v>0.13757700205338799</v>
      </c>
      <c r="AB12" s="16">
        <v>0.14393939393939401</v>
      </c>
      <c r="AC12" s="16">
        <v>0.10344827586206901</v>
      </c>
      <c r="AD12" s="16">
        <v>9.6045197740112997E-2</v>
      </c>
    </row>
    <row r="13" spans="2:30" x14ac:dyDescent="0.35">
      <c r="B13" s="17" t="s">
        <v>64</v>
      </c>
      <c r="C13" s="16">
        <v>2.0565552699228801E-2</v>
      </c>
      <c r="D13" s="16">
        <v>1.9766397124887699E-2</v>
      </c>
      <c r="E13" s="16">
        <v>0</v>
      </c>
      <c r="F13" s="16"/>
      <c r="G13" s="16">
        <v>5.2631578947368397E-2</v>
      </c>
      <c r="H13" s="16">
        <v>1.38339920948617E-2</v>
      </c>
      <c r="I13" s="16">
        <v>2.5882352941176499E-2</v>
      </c>
      <c r="J13" s="16">
        <v>1.67597765363128E-2</v>
      </c>
      <c r="K13" s="16"/>
      <c r="L13" s="16">
        <v>2.6086956521739101E-2</v>
      </c>
      <c r="M13" s="16">
        <v>5.9880239520958096E-3</v>
      </c>
      <c r="N13" s="16">
        <v>1.8181818181818198E-2</v>
      </c>
      <c r="O13" s="16">
        <v>2.9325513196480898E-2</v>
      </c>
      <c r="P13" s="16">
        <v>1.56739811912226E-2</v>
      </c>
      <c r="Q13" s="16"/>
      <c r="R13" s="16">
        <v>2.3648648648648601E-2</v>
      </c>
      <c r="S13" s="16">
        <v>9.1743119266055103E-3</v>
      </c>
      <c r="T13" s="16">
        <v>1.7291066282420799E-2</v>
      </c>
      <c r="U13" s="16">
        <v>1.16279069767442E-2</v>
      </c>
      <c r="V13" s="16"/>
      <c r="W13" s="16">
        <v>2.3148148148148098E-2</v>
      </c>
      <c r="X13" s="16">
        <v>9.9667774086378697E-3</v>
      </c>
      <c r="Y13" s="16">
        <v>0</v>
      </c>
      <c r="Z13" s="16"/>
      <c r="AA13" s="16">
        <v>8.2135523613963007E-3</v>
      </c>
      <c r="AB13" s="16">
        <v>2.6515151515151499E-2</v>
      </c>
      <c r="AC13" s="16">
        <v>2.2988505747126398E-2</v>
      </c>
      <c r="AD13" s="16">
        <v>1.6949152542372899E-2</v>
      </c>
    </row>
    <row r="14" spans="2:30" x14ac:dyDescent="0.35">
      <c r="B14" s="17" t="s">
        <v>336</v>
      </c>
      <c r="C14" s="20">
        <v>0.60239931448157702</v>
      </c>
      <c r="D14" s="20">
        <v>0.60287511230907498</v>
      </c>
      <c r="E14" s="20">
        <v>0.92307692307692302</v>
      </c>
      <c r="F14" s="20"/>
      <c r="G14" s="20">
        <v>0.61403508771929804</v>
      </c>
      <c r="H14" s="20">
        <v>0.62055335968379399</v>
      </c>
      <c r="I14" s="20">
        <v>0.57647058823529396</v>
      </c>
      <c r="J14" s="20">
        <v>0.60893854748603304</v>
      </c>
      <c r="K14" s="20"/>
      <c r="L14" s="20">
        <v>0.61739130434782596</v>
      </c>
      <c r="M14" s="20">
        <v>0.58682634730538896</v>
      </c>
      <c r="N14" s="20">
        <v>0.58181818181818201</v>
      </c>
      <c r="O14" s="20">
        <v>0.66568914956011704</v>
      </c>
      <c r="P14" s="20">
        <v>0.53918495297805602</v>
      </c>
      <c r="Q14" s="20"/>
      <c r="R14" s="20">
        <v>0.63513513513513498</v>
      </c>
      <c r="S14" s="20">
        <v>0.596330275229358</v>
      </c>
      <c r="T14" s="20">
        <v>0.55331412103746402</v>
      </c>
      <c r="U14" s="20">
        <v>0.55813953488372103</v>
      </c>
      <c r="V14" s="20"/>
      <c r="W14" s="20">
        <v>0.60030864197530898</v>
      </c>
      <c r="X14" s="20">
        <v>0.62790697674418605</v>
      </c>
      <c r="Y14" s="20">
        <v>0.61538461538461497</v>
      </c>
      <c r="Z14" s="20"/>
      <c r="AA14" s="20">
        <v>0.58110882956878895</v>
      </c>
      <c r="AB14" s="20">
        <v>0.55681818181818199</v>
      </c>
      <c r="AC14" s="20">
        <v>0.67816091954022995</v>
      </c>
      <c r="AD14" s="20">
        <v>0.68926553672316404</v>
      </c>
    </row>
    <row r="15" spans="2:30" x14ac:dyDescent="0.35">
      <c r="B15" s="17" t="s">
        <v>337</v>
      </c>
      <c r="C15" s="20">
        <v>0.20908311910882599</v>
      </c>
      <c r="D15" s="20">
        <v>0.21293800539083599</v>
      </c>
      <c r="E15" s="20">
        <v>0</v>
      </c>
      <c r="F15" s="20"/>
      <c r="G15" s="20">
        <v>0.24561403508771901</v>
      </c>
      <c r="H15" s="20">
        <v>0.205533596837945</v>
      </c>
      <c r="I15" s="20">
        <v>0.21176470588235299</v>
      </c>
      <c r="J15" s="20">
        <v>0.20111731843575401</v>
      </c>
      <c r="K15" s="20"/>
      <c r="L15" s="20">
        <v>0.20434782608695701</v>
      </c>
      <c r="M15" s="20">
        <v>0.13772455089820401</v>
      </c>
      <c r="N15" s="20">
        <v>0.22727272727272699</v>
      </c>
      <c r="O15" s="20">
        <v>0.196480938416422</v>
      </c>
      <c r="P15" s="20">
        <v>0.25705329153605</v>
      </c>
      <c r="Q15" s="20"/>
      <c r="R15" s="20">
        <v>0.17229729729729701</v>
      </c>
      <c r="S15" s="20">
        <v>0.21100917431192701</v>
      </c>
      <c r="T15" s="20">
        <v>0.253602305475504</v>
      </c>
      <c r="U15" s="20">
        <v>0.290697674418605</v>
      </c>
      <c r="V15" s="20"/>
      <c r="W15" s="20">
        <v>0.21141975308642</v>
      </c>
      <c r="X15" s="20">
        <v>0.18272425249169399</v>
      </c>
      <c r="Y15" s="20">
        <v>0.243589743589744</v>
      </c>
      <c r="Z15" s="20"/>
      <c r="AA15" s="20">
        <v>0.242299794661191</v>
      </c>
      <c r="AB15" s="20">
        <v>0.21969696969697</v>
      </c>
      <c r="AC15" s="20">
        <v>0.14367816091954</v>
      </c>
      <c r="AD15" s="20">
        <v>0.169491525423729</v>
      </c>
    </row>
    <row r="16" spans="2:30" x14ac:dyDescent="0.35">
      <c r="B16" s="17" t="s">
        <v>338</v>
      </c>
      <c r="C16" s="21">
        <v>0.39331619537275098</v>
      </c>
      <c r="D16" s="21">
        <v>0.38993710691823902</v>
      </c>
      <c r="E16" s="21">
        <v>0.92307692307692302</v>
      </c>
      <c r="F16" s="21"/>
      <c r="G16" s="21">
        <v>0.36842105263157898</v>
      </c>
      <c r="H16" s="21">
        <v>0.41501976284585002</v>
      </c>
      <c r="I16" s="21">
        <v>0.36470588235294099</v>
      </c>
      <c r="J16" s="21">
        <v>0.40782122905027901</v>
      </c>
      <c r="K16" s="21"/>
      <c r="L16" s="21">
        <v>0.41304347826087001</v>
      </c>
      <c r="M16" s="21">
        <v>0.449101796407186</v>
      </c>
      <c r="N16" s="21">
        <v>0.354545454545454</v>
      </c>
      <c r="O16" s="21">
        <v>0.46920821114369499</v>
      </c>
      <c r="P16" s="21">
        <v>0.28213166144200602</v>
      </c>
      <c r="Q16" s="21"/>
      <c r="R16" s="21">
        <v>0.462837837837838</v>
      </c>
      <c r="S16" s="21">
        <v>0.38532110091743099</v>
      </c>
      <c r="T16" s="21">
        <v>0.29971181556196003</v>
      </c>
      <c r="U16" s="21">
        <v>0.26744186046511598</v>
      </c>
      <c r="V16" s="21"/>
      <c r="W16" s="21">
        <v>0.38888888888888901</v>
      </c>
      <c r="X16" s="21">
        <v>0.445182724252492</v>
      </c>
      <c r="Y16" s="21">
        <v>0.37179487179487197</v>
      </c>
      <c r="Z16" s="21"/>
      <c r="AA16" s="21">
        <v>0.33880903490759801</v>
      </c>
      <c r="AB16" s="21">
        <v>0.33712121212121199</v>
      </c>
      <c r="AC16" s="21">
        <v>0.53448275862068995</v>
      </c>
      <c r="AD16" s="21">
        <v>0.51977401129943501</v>
      </c>
    </row>
    <row r="17" spans="2:2" x14ac:dyDescent="0.35">
      <c r="B17" s="15"/>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J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30" t="s">
        <v>352</v>
      </c>
      <c r="E2" s="26"/>
      <c r="F2" s="26"/>
      <c r="G2" s="26"/>
      <c r="H2" s="26"/>
      <c r="I2" s="26"/>
      <c r="J2" s="26"/>
    </row>
    <row r="6" spans="2:10" ht="50.15" customHeight="1" x14ac:dyDescent="0.35">
      <c r="B6" s="19" t="s">
        <v>15</v>
      </c>
      <c r="C6" s="19" t="s">
        <v>341</v>
      </c>
      <c r="D6" s="19" t="s">
        <v>342</v>
      </c>
      <c r="E6" s="19" t="s">
        <v>343</v>
      </c>
      <c r="F6" s="19" t="s">
        <v>344</v>
      </c>
      <c r="G6" s="19" t="s">
        <v>345</v>
      </c>
      <c r="H6" s="19" t="s">
        <v>346</v>
      </c>
      <c r="I6" s="19" t="s">
        <v>347</v>
      </c>
    </row>
    <row r="7" spans="2:10" ht="43.5" x14ac:dyDescent="0.35">
      <c r="B7" s="17" t="s">
        <v>348</v>
      </c>
      <c r="C7" s="16">
        <v>0.59554413024849995</v>
      </c>
      <c r="D7" s="16">
        <v>0.52356469580120002</v>
      </c>
      <c r="E7" s="16">
        <v>0.56041131105398501</v>
      </c>
      <c r="F7" s="16">
        <v>0.52572898799313905</v>
      </c>
      <c r="G7" s="16">
        <v>0.51328191945158497</v>
      </c>
      <c r="H7" s="16">
        <v>0.51842330762639199</v>
      </c>
      <c r="I7" s="16">
        <v>0.55012853470436995</v>
      </c>
    </row>
    <row r="8" spans="2:10" ht="29" x14ac:dyDescent="0.35">
      <c r="B8" s="17" t="s">
        <v>349</v>
      </c>
      <c r="C8" s="16">
        <v>0.14995715509854299</v>
      </c>
      <c r="D8" s="16">
        <v>0.15852613538988899</v>
      </c>
      <c r="E8" s="16">
        <v>0.15681233933162</v>
      </c>
      <c r="F8" s="16">
        <v>0.15265866209262399</v>
      </c>
      <c r="G8" s="16">
        <v>0.152527849185947</v>
      </c>
      <c r="H8" s="16">
        <v>0.148243359040274</v>
      </c>
      <c r="I8" s="16">
        <v>0.14395886889460199</v>
      </c>
    </row>
    <row r="9" spans="2:10" ht="29" x14ac:dyDescent="0.35">
      <c r="B9" s="17" t="s">
        <v>350</v>
      </c>
      <c r="C9" s="16">
        <v>7.6263924592973403E-2</v>
      </c>
      <c r="D9" s="16">
        <v>8.8260497000856905E-2</v>
      </c>
      <c r="E9" s="16">
        <v>6.7694944301628104E-2</v>
      </c>
      <c r="F9" s="16">
        <v>9.4339622641509399E-2</v>
      </c>
      <c r="G9" s="16">
        <v>9.7686375321336796E-2</v>
      </c>
      <c r="H9" s="16">
        <v>8.91173950299914E-2</v>
      </c>
      <c r="I9" s="16">
        <v>7.8834618680377E-2</v>
      </c>
    </row>
    <row r="10" spans="2:10" ht="43.5" x14ac:dyDescent="0.35">
      <c r="B10" s="17" t="s">
        <v>351</v>
      </c>
      <c r="C10" s="16">
        <v>5.3984575835475598E-2</v>
      </c>
      <c r="D10" s="16">
        <v>7.5407026563838894E-2</v>
      </c>
      <c r="E10" s="16">
        <v>6.2553556126820897E-2</v>
      </c>
      <c r="F10" s="16">
        <v>6.7753001715265895E-2</v>
      </c>
      <c r="G10" s="16">
        <v>8.5689802913453295E-2</v>
      </c>
      <c r="H10" s="16">
        <v>7.1979434447300802E-2</v>
      </c>
      <c r="I10" s="16">
        <v>7.2836332476435298E-2</v>
      </c>
    </row>
    <row r="11" spans="2:10" x14ac:dyDescent="0.35">
      <c r="B11" s="17" t="s">
        <v>64</v>
      </c>
      <c r="C11" s="16">
        <v>0.12425021422450699</v>
      </c>
      <c r="D11" s="16">
        <v>0.15424164524421599</v>
      </c>
      <c r="E11" s="16">
        <v>0.152527849185947</v>
      </c>
      <c r="F11" s="16">
        <v>0.159519725557461</v>
      </c>
      <c r="G11" s="16">
        <v>0.15081405312767801</v>
      </c>
      <c r="H11" s="16">
        <v>0.172236503856041</v>
      </c>
      <c r="I11" s="16">
        <v>0.15424164524421599</v>
      </c>
    </row>
    <row r="12" spans="2:10" x14ac:dyDescent="0.35">
      <c r="B12" s="15"/>
      <c r="C12" s="15"/>
      <c r="D12" s="15"/>
      <c r="E12" s="15"/>
      <c r="F12" s="15"/>
      <c r="G12" s="15"/>
      <c r="H12" s="15"/>
      <c r="I12" s="15"/>
    </row>
    <row r="13" spans="2:10" x14ac:dyDescent="0.35">
      <c r="B13" t="s">
        <v>68</v>
      </c>
    </row>
    <row r="14" spans="2:10" x14ac:dyDescent="0.35">
      <c r="B14" t="s">
        <v>69</v>
      </c>
    </row>
    <row r="18" spans="2:2" x14ac:dyDescent="0.35">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353</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43.5" x14ac:dyDescent="0.35">
      <c r="B8" s="17" t="s">
        <v>348</v>
      </c>
      <c r="C8" s="16">
        <v>0.59554413024849995</v>
      </c>
      <c r="D8" s="16">
        <v>0.59209344115004503</v>
      </c>
      <c r="E8" s="16">
        <v>0.76923076923076905</v>
      </c>
      <c r="F8" s="16"/>
      <c r="G8" s="16">
        <v>0.68421052631578905</v>
      </c>
      <c r="H8" s="16">
        <v>0.58695652173913004</v>
      </c>
      <c r="I8" s="16">
        <v>0.59058823529411797</v>
      </c>
      <c r="J8" s="16">
        <v>0.60335195530726304</v>
      </c>
      <c r="K8" s="16"/>
      <c r="L8" s="16">
        <v>0.573913043478261</v>
      </c>
      <c r="M8" s="16">
        <v>0.65269461077844304</v>
      </c>
      <c r="N8" s="16">
        <v>0.56363636363636405</v>
      </c>
      <c r="O8" s="16">
        <v>0.59237536656891498</v>
      </c>
      <c r="P8" s="16">
        <v>0.59561128526645801</v>
      </c>
      <c r="Q8" s="16"/>
      <c r="R8" s="16">
        <v>0.58108108108108103</v>
      </c>
      <c r="S8" s="16">
        <v>0.61467889908256901</v>
      </c>
      <c r="T8" s="16">
        <v>0.59654178674351599</v>
      </c>
      <c r="U8" s="16">
        <v>0.65116279069767402</v>
      </c>
      <c r="V8" s="16"/>
      <c r="W8" s="16">
        <v>0.57098765432098797</v>
      </c>
      <c r="X8" s="16">
        <v>0.67109634551495001</v>
      </c>
      <c r="Y8" s="16">
        <v>0.58974358974358998</v>
      </c>
      <c r="Z8" s="16"/>
      <c r="AA8" s="16">
        <v>0.59958932238192997</v>
      </c>
      <c r="AB8" s="16">
        <v>0.58333333333333304</v>
      </c>
      <c r="AC8" s="16">
        <v>0.61494252873563204</v>
      </c>
      <c r="AD8" s="16">
        <v>0.59322033898305104</v>
      </c>
    </row>
    <row r="9" spans="2:30" ht="29" x14ac:dyDescent="0.35">
      <c r="B9" s="17" t="s">
        <v>349</v>
      </c>
      <c r="C9" s="16">
        <v>0.14995715509854299</v>
      </c>
      <c r="D9" s="16">
        <v>0.15184186882300099</v>
      </c>
      <c r="E9" s="16">
        <v>0.15384615384615399</v>
      </c>
      <c r="F9" s="16"/>
      <c r="G9" s="16">
        <v>8.7719298245614002E-2</v>
      </c>
      <c r="H9" s="16">
        <v>0.154150197628458</v>
      </c>
      <c r="I9" s="16">
        <v>0.14823529411764699</v>
      </c>
      <c r="J9" s="16">
        <v>0.16201117318435801</v>
      </c>
      <c r="K9" s="16"/>
      <c r="L9" s="16">
        <v>0.178260869565217</v>
      </c>
      <c r="M9" s="16">
        <v>0.125748502994012</v>
      </c>
      <c r="N9" s="16">
        <v>0.17272727272727301</v>
      </c>
      <c r="O9" s="16">
        <v>0.14956011730205299</v>
      </c>
      <c r="P9" s="16">
        <v>0.13479623824451401</v>
      </c>
      <c r="Q9" s="16"/>
      <c r="R9" s="16">
        <v>0.14020270270270299</v>
      </c>
      <c r="S9" s="16">
        <v>0.155963302752294</v>
      </c>
      <c r="T9" s="16">
        <v>0.17867435158501399</v>
      </c>
      <c r="U9" s="16">
        <v>0.13953488372093001</v>
      </c>
      <c r="V9" s="16"/>
      <c r="W9" s="16">
        <v>0.165123456790123</v>
      </c>
      <c r="X9" s="16">
        <v>0.13289036544850499</v>
      </c>
      <c r="Y9" s="16">
        <v>0.15384615384615399</v>
      </c>
      <c r="Z9" s="16"/>
      <c r="AA9" s="16">
        <v>0.16632443531827501</v>
      </c>
      <c r="AB9" s="16">
        <v>0.14772727272727301</v>
      </c>
      <c r="AC9" s="16">
        <v>0.14367816091954</v>
      </c>
      <c r="AD9" s="16">
        <v>0.11864406779661001</v>
      </c>
    </row>
    <row r="10" spans="2:30" ht="29" x14ac:dyDescent="0.35">
      <c r="B10" s="17" t="s">
        <v>350</v>
      </c>
      <c r="C10" s="16">
        <v>7.6263924592973403E-2</v>
      </c>
      <c r="D10" s="16">
        <v>7.8167115902965004E-2</v>
      </c>
      <c r="E10" s="16">
        <v>0</v>
      </c>
      <c r="F10" s="16"/>
      <c r="G10" s="16">
        <v>5.2631578947368397E-2</v>
      </c>
      <c r="H10" s="16">
        <v>9.2885375494071207E-2</v>
      </c>
      <c r="I10" s="16">
        <v>6.5882352941176503E-2</v>
      </c>
      <c r="J10" s="16">
        <v>6.1452513966480403E-2</v>
      </c>
      <c r="K10" s="16"/>
      <c r="L10" s="16">
        <v>9.5652173913043495E-2</v>
      </c>
      <c r="M10" s="16">
        <v>5.3892215568862298E-2</v>
      </c>
      <c r="N10" s="16">
        <v>1.8181818181818198E-2</v>
      </c>
      <c r="O10" s="16">
        <v>9.3841642228739003E-2</v>
      </c>
      <c r="P10" s="16">
        <v>7.5235109717868301E-2</v>
      </c>
      <c r="Q10" s="16"/>
      <c r="R10" s="16">
        <v>7.77027027027027E-2</v>
      </c>
      <c r="S10" s="16">
        <v>8.2568807339449504E-2</v>
      </c>
      <c r="T10" s="16">
        <v>6.9164265129683003E-2</v>
      </c>
      <c r="U10" s="16">
        <v>8.1395348837209294E-2</v>
      </c>
      <c r="V10" s="16"/>
      <c r="W10" s="16">
        <v>7.8703703703703706E-2</v>
      </c>
      <c r="X10" s="16">
        <v>6.9767441860465101E-2</v>
      </c>
      <c r="Y10" s="16">
        <v>5.1282051282051301E-2</v>
      </c>
      <c r="Z10" s="16"/>
      <c r="AA10" s="16">
        <v>8.0082135523613998E-2</v>
      </c>
      <c r="AB10" s="16">
        <v>8.3333333333333301E-2</v>
      </c>
      <c r="AC10" s="16">
        <v>5.7471264367816098E-2</v>
      </c>
      <c r="AD10" s="16">
        <v>7.9096045197740106E-2</v>
      </c>
    </row>
    <row r="11" spans="2:30" ht="43.5" x14ac:dyDescent="0.35">
      <c r="B11" s="17" t="s">
        <v>351</v>
      </c>
      <c r="C11" s="16">
        <v>5.3984575835475598E-2</v>
      </c>
      <c r="D11" s="16">
        <v>5.5705300988319897E-2</v>
      </c>
      <c r="E11" s="16">
        <v>0</v>
      </c>
      <c r="F11" s="16"/>
      <c r="G11" s="16">
        <v>8.7719298245614002E-2</v>
      </c>
      <c r="H11" s="16">
        <v>4.5454545454545497E-2</v>
      </c>
      <c r="I11" s="16">
        <v>6.3529411764705904E-2</v>
      </c>
      <c r="J11" s="16">
        <v>4.4692737430167599E-2</v>
      </c>
      <c r="K11" s="16"/>
      <c r="L11" s="16">
        <v>3.4782608695652202E-2</v>
      </c>
      <c r="M11" s="16">
        <v>5.3892215568862298E-2</v>
      </c>
      <c r="N11" s="16">
        <v>9.0909090909090898E-2</v>
      </c>
      <c r="O11" s="16">
        <v>5.2785923753665698E-2</v>
      </c>
      <c r="P11" s="16">
        <v>5.6426332288401299E-2</v>
      </c>
      <c r="Q11" s="16"/>
      <c r="R11" s="16">
        <v>5.4054054054054099E-2</v>
      </c>
      <c r="S11" s="16">
        <v>3.6697247706422E-2</v>
      </c>
      <c r="T11" s="16">
        <v>4.8991354466858802E-2</v>
      </c>
      <c r="U11" s="16">
        <v>6.9767441860465101E-2</v>
      </c>
      <c r="V11" s="16"/>
      <c r="W11" s="16">
        <v>6.7901234567901203E-2</v>
      </c>
      <c r="X11" s="16">
        <v>2.32558139534884E-2</v>
      </c>
      <c r="Y11" s="16">
        <v>7.69230769230769E-2</v>
      </c>
      <c r="Z11" s="16"/>
      <c r="AA11" s="16">
        <v>5.1334702258726897E-2</v>
      </c>
      <c r="AB11" s="16">
        <v>7.1969696969697003E-2</v>
      </c>
      <c r="AC11" s="16">
        <v>4.0229885057471299E-2</v>
      </c>
      <c r="AD11" s="16">
        <v>5.6497175141242903E-2</v>
      </c>
    </row>
    <row r="12" spans="2:30" x14ac:dyDescent="0.35">
      <c r="B12" s="17" t="s">
        <v>64</v>
      </c>
      <c r="C12" s="18">
        <v>0.12425021422450699</v>
      </c>
      <c r="D12" s="18">
        <v>0.12219227313566899</v>
      </c>
      <c r="E12" s="18">
        <v>7.69230769230769E-2</v>
      </c>
      <c r="F12" s="18"/>
      <c r="G12" s="18">
        <v>8.7719298245614002E-2</v>
      </c>
      <c r="H12" s="18">
        <v>0.12055335968379401</v>
      </c>
      <c r="I12" s="18">
        <v>0.13176470588235301</v>
      </c>
      <c r="J12" s="18">
        <v>0.12849162011173201</v>
      </c>
      <c r="K12" s="18"/>
      <c r="L12" s="18">
        <v>0.11739130434782601</v>
      </c>
      <c r="M12" s="18">
        <v>0.11377245508981999</v>
      </c>
      <c r="N12" s="18">
        <v>0.15454545454545501</v>
      </c>
      <c r="O12" s="18">
        <v>0.11143695014662799</v>
      </c>
      <c r="P12" s="18">
        <v>0.13793103448275901</v>
      </c>
      <c r="Q12" s="18"/>
      <c r="R12" s="18">
        <v>0.14695945945945901</v>
      </c>
      <c r="S12" s="18">
        <v>0.11009174311926601</v>
      </c>
      <c r="T12" s="18">
        <v>0.10662824207492801</v>
      </c>
      <c r="U12" s="18">
        <v>5.8139534883720902E-2</v>
      </c>
      <c r="V12" s="18"/>
      <c r="W12" s="18">
        <v>0.117283950617284</v>
      </c>
      <c r="X12" s="18">
        <v>0.102990033222591</v>
      </c>
      <c r="Y12" s="18">
        <v>0.128205128205128</v>
      </c>
      <c r="Z12" s="18"/>
      <c r="AA12" s="18">
        <v>0.102669404517454</v>
      </c>
      <c r="AB12" s="18">
        <v>0.11363636363636399</v>
      </c>
      <c r="AC12" s="18">
        <v>0.14367816091954</v>
      </c>
      <c r="AD12" s="18">
        <v>0.152542372881356</v>
      </c>
    </row>
    <row r="13" spans="2:30" x14ac:dyDescent="0.35">
      <c r="B13" s="15"/>
    </row>
    <row r="14" spans="2:30" x14ac:dyDescent="0.35">
      <c r="B14" t="s">
        <v>68</v>
      </c>
    </row>
    <row r="15" spans="2:30" x14ac:dyDescent="0.35">
      <c r="B15" t="s">
        <v>69</v>
      </c>
    </row>
    <row r="17" spans="2:2" x14ac:dyDescent="0.35">
      <c r="B17"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354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43.5" x14ac:dyDescent="0.35">
      <c r="B8" s="17" t="s">
        <v>348</v>
      </c>
      <c r="C8" s="16">
        <v>0.52356469580120002</v>
      </c>
      <c r="D8" s="16">
        <v>0.52201257861635197</v>
      </c>
      <c r="E8" s="16">
        <v>0.61538461538461497</v>
      </c>
      <c r="F8" s="16"/>
      <c r="G8" s="16">
        <v>0.57894736842105299</v>
      </c>
      <c r="H8" s="16">
        <v>0.52173913043478304</v>
      </c>
      <c r="I8" s="16">
        <v>0.50588235294117601</v>
      </c>
      <c r="J8" s="16">
        <v>0.55307262569832405</v>
      </c>
      <c r="K8" s="16"/>
      <c r="L8" s="16">
        <v>0.55217391304347796</v>
      </c>
      <c r="M8" s="16">
        <v>0.55089820359281405</v>
      </c>
      <c r="N8" s="16">
        <v>0.49090909090909102</v>
      </c>
      <c r="O8" s="16">
        <v>0.51026392961876799</v>
      </c>
      <c r="P8" s="16">
        <v>0.5141065830721</v>
      </c>
      <c r="Q8" s="16"/>
      <c r="R8" s="16">
        <v>0.5</v>
      </c>
      <c r="S8" s="16">
        <v>0.54128440366972497</v>
      </c>
      <c r="T8" s="16">
        <v>0.55619596541786698</v>
      </c>
      <c r="U8" s="16">
        <v>0.56976744186046502</v>
      </c>
      <c r="V8" s="16"/>
      <c r="W8" s="16">
        <v>0.50617283950617298</v>
      </c>
      <c r="X8" s="16">
        <v>0.59800664451827201</v>
      </c>
      <c r="Y8" s="16">
        <v>0.47435897435897401</v>
      </c>
      <c r="Z8" s="16"/>
      <c r="AA8" s="16">
        <v>0.53388090349076001</v>
      </c>
      <c r="AB8" s="16">
        <v>0.51893939393939403</v>
      </c>
      <c r="AC8" s="16">
        <v>0.51724137931034497</v>
      </c>
      <c r="AD8" s="16">
        <v>0.51977401129943501</v>
      </c>
    </row>
    <row r="9" spans="2:30" ht="29" x14ac:dyDescent="0.35">
      <c r="B9" s="17" t="s">
        <v>349</v>
      </c>
      <c r="C9" s="16">
        <v>0.15852613538988899</v>
      </c>
      <c r="D9" s="16">
        <v>0.15992812219227301</v>
      </c>
      <c r="E9" s="16">
        <v>0.15384615384615399</v>
      </c>
      <c r="F9" s="16"/>
      <c r="G9" s="16">
        <v>0.175438596491228</v>
      </c>
      <c r="H9" s="16">
        <v>0.14624505928853801</v>
      </c>
      <c r="I9" s="16">
        <v>0.17882352941176499</v>
      </c>
      <c r="J9" s="16">
        <v>0.13966480446927401</v>
      </c>
      <c r="K9" s="16"/>
      <c r="L9" s="16">
        <v>0.16956521739130401</v>
      </c>
      <c r="M9" s="16">
        <v>0.16167664670658699</v>
      </c>
      <c r="N9" s="16">
        <v>0.22727272727272699</v>
      </c>
      <c r="O9" s="16">
        <v>0.13196480938416399</v>
      </c>
      <c r="P9" s="16">
        <v>0.15360501567398099</v>
      </c>
      <c r="Q9" s="16"/>
      <c r="R9" s="16">
        <v>0.14527027027027001</v>
      </c>
      <c r="S9" s="16">
        <v>0.18348623853210999</v>
      </c>
      <c r="T9" s="16">
        <v>0.17579250720461101</v>
      </c>
      <c r="U9" s="16">
        <v>0.162790697674419</v>
      </c>
      <c r="V9" s="16"/>
      <c r="W9" s="16">
        <v>0.15432098765432101</v>
      </c>
      <c r="X9" s="16">
        <v>0.159468438538206</v>
      </c>
      <c r="Y9" s="16">
        <v>0.16666666666666699</v>
      </c>
      <c r="Z9" s="16"/>
      <c r="AA9" s="16">
        <v>0.15605749486653001</v>
      </c>
      <c r="AB9" s="16">
        <v>0.140151515151515</v>
      </c>
      <c r="AC9" s="16">
        <v>0.18965517241379301</v>
      </c>
      <c r="AD9" s="16">
        <v>0.16384180790960501</v>
      </c>
    </row>
    <row r="10" spans="2:30" ht="29" x14ac:dyDescent="0.35">
      <c r="B10" s="17" t="s">
        <v>350</v>
      </c>
      <c r="C10" s="16">
        <v>8.8260497000856905E-2</v>
      </c>
      <c r="D10" s="16">
        <v>9.1644204851751995E-2</v>
      </c>
      <c r="E10" s="16">
        <v>0</v>
      </c>
      <c r="F10" s="16"/>
      <c r="G10" s="16">
        <v>3.5087719298245598E-2</v>
      </c>
      <c r="H10" s="16">
        <v>0.11264822134387401</v>
      </c>
      <c r="I10" s="16">
        <v>6.1176470588235297E-2</v>
      </c>
      <c r="J10" s="16">
        <v>0.100558659217877</v>
      </c>
      <c r="K10" s="16"/>
      <c r="L10" s="16">
        <v>9.1304347826086998E-2</v>
      </c>
      <c r="M10" s="16">
        <v>5.9880239520958098E-2</v>
      </c>
      <c r="N10" s="16">
        <v>7.2727272727272696E-2</v>
      </c>
      <c r="O10" s="16">
        <v>0.11143695014662799</v>
      </c>
      <c r="P10" s="16">
        <v>8.1504702194357403E-2</v>
      </c>
      <c r="Q10" s="16"/>
      <c r="R10" s="16">
        <v>9.29054054054054E-2</v>
      </c>
      <c r="S10" s="16">
        <v>0.100917431192661</v>
      </c>
      <c r="T10" s="16">
        <v>6.9164265129683003E-2</v>
      </c>
      <c r="U10" s="16">
        <v>0.104651162790698</v>
      </c>
      <c r="V10" s="16"/>
      <c r="W10" s="16">
        <v>0.109567901234568</v>
      </c>
      <c r="X10" s="16">
        <v>5.6478405315614599E-2</v>
      </c>
      <c r="Y10" s="16">
        <v>0.102564102564103</v>
      </c>
      <c r="Z10" s="16"/>
      <c r="AA10" s="16">
        <v>9.0349075975359294E-2</v>
      </c>
      <c r="AB10" s="16">
        <v>9.0909090909090898E-2</v>
      </c>
      <c r="AC10" s="16">
        <v>7.4712643678160898E-2</v>
      </c>
      <c r="AD10" s="16">
        <v>9.03954802259887E-2</v>
      </c>
    </row>
    <row r="11" spans="2:30" ht="43.5" x14ac:dyDescent="0.35">
      <c r="B11" s="17" t="s">
        <v>351</v>
      </c>
      <c r="C11" s="16">
        <v>7.5407026563838894E-2</v>
      </c>
      <c r="D11" s="16">
        <v>7.8167115902965004E-2</v>
      </c>
      <c r="E11" s="16">
        <v>7.69230769230769E-2</v>
      </c>
      <c r="F11" s="16"/>
      <c r="G11" s="16">
        <v>0.140350877192982</v>
      </c>
      <c r="H11" s="16">
        <v>6.7193675889328106E-2</v>
      </c>
      <c r="I11" s="16">
        <v>0.08</v>
      </c>
      <c r="J11" s="16">
        <v>6.7039106145251395E-2</v>
      </c>
      <c r="K11" s="16"/>
      <c r="L11" s="16">
        <v>4.7826086956521699E-2</v>
      </c>
      <c r="M11" s="16">
        <v>8.9820359281437098E-2</v>
      </c>
      <c r="N11" s="16">
        <v>6.3636363636363602E-2</v>
      </c>
      <c r="O11" s="16">
        <v>8.2111436950146596E-2</v>
      </c>
      <c r="P11" s="16">
        <v>8.4639498432601906E-2</v>
      </c>
      <c r="Q11" s="16"/>
      <c r="R11" s="16">
        <v>7.93918918918919E-2</v>
      </c>
      <c r="S11" s="16">
        <v>9.1743119266055106E-2</v>
      </c>
      <c r="T11" s="16">
        <v>6.3400576368876096E-2</v>
      </c>
      <c r="U11" s="16">
        <v>6.9767441860465101E-2</v>
      </c>
      <c r="V11" s="16"/>
      <c r="W11" s="16">
        <v>8.7962962962963007E-2</v>
      </c>
      <c r="X11" s="16">
        <v>4.9833887043189397E-2</v>
      </c>
      <c r="Y11" s="16">
        <v>7.69230769230769E-2</v>
      </c>
      <c r="Z11" s="16"/>
      <c r="AA11" s="16">
        <v>8.6242299794661206E-2</v>
      </c>
      <c r="AB11" s="16">
        <v>7.9545454545454503E-2</v>
      </c>
      <c r="AC11" s="16">
        <v>6.3218390804597693E-2</v>
      </c>
      <c r="AD11" s="16">
        <v>7.3446327683615795E-2</v>
      </c>
    </row>
    <row r="12" spans="2:30" x14ac:dyDescent="0.35">
      <c r="B12" s="17" t="s">
        <v>64</v>
      </c>
      <c r="C12" s="18">
        <v>0.15424164524421599</v>
      </c>
      <c r="D12" s="18">
        <v>0.14824797843665799</v>
      </c>
      <c r="E12" s="18">
        <v>0.15384615384615399</v>
      </c>
      <c r="F12" s="18"/>
      <c r="G12" s="18">
        <v>7.0175438596491196E-2</v>
      </c>
      <c r="H12" s="18">
        <v>0.15217391304347799</v>
      </c>
      <c r="I12" s="18">
        <v>0.17411764705882399</v>
      </c>
      <c r="J12" s="18">
        <v>0.13966480446927401</v>
      </c>
      <c r="K12" s="18"/>
      <c r="L12" s="18">
        <v>0.139130434782609</v>
      </c>
      <c r="M12" s="18">
        <v>0.13772455089820401</v>
      </c>
      <c r="N12" s="18">
        <v>0.145454545454545</v>
      </c>
      <c r="O12" s="18">
        <v>0.164222873900293</v>
      </c>
      <c r="P12" s="18">
        <v>0.166144200626959</v>
      </c>
      <c r="Q12" s="18"/>
      <c r="R12" s="18">
        <v>0.18243243243243201</v>
      </c>
      <c r="S12" s="18">
        <v>8.2568807339449504E-2</v>
      </c>
      <c r="T12" s="18">
        <v>0.135446685878963</v>
      </c>
      <c r="U12" s="18">
        <v>9.3023255813953501E-2</v>
      </c>
      <c r="V12" s="18"/>
      <c r="W12" s="18">
        <v>0.141975308641975</v>
      </c>
      <c r="X12" s="18">
        <v>0.136212624584718</v>
      </c>
      <c r="Y12" s="18">
        <v>0.17948717948717899</v>
      </c>
      <c r="Z12" s="18"/>
      <c r="AA12" s="18">
        <v>0.13347022587269</v>
      </c>
      <c r="AB12" s="18">
        <v>0.170454545454545</v>
      </c>
      <c r="AC12" s="18">
        <v>0.15517241379310301</v>
      </c>
      <c r="AD12" s="18">
        <v>0.152542372881356</v>
      </c>
    </row>
    <row r="13" spans="2:30" x14ac:dyDescent="0.35">
      <c r="B13" s="15"/>
    </row>
    <row r="14" spans="2:30" x14ac:dyDescent="0.35">
      <c r="B14" t="s">
        <v>68</v>
      </c>
    </row>
    <row r="15" spans="2:30" x14ac:dyDescent="0.35">
      <c r="B15" t="s">
        <v>69</v>
      </c>
    </row>
    <row r="17" spans="2:2" x14ac:dyDescent="0.35">
      <c r="B17"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355</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43.5" x14ac:dyDescent="0.35">
      <c r="B8" s="17" t="s">
        <v>348</v>
      </c>
      <c r="C8" s="16">
        <v>0.56041131105398501</v>
      </c>
      <c r="D8" s="16">
        <v>0.560646900269542</v>
      </c>
      <c r="E8" s="16">
        <v>0.69230769230769196</v>
      </c>
      <c r="F8" s="16"/>
      <c r="G8" s="16">
        <v>0.56140350877193002</v>
      </c>
      <c r="H8" s="16">
        <v>0.57312252964426902</v>
      </c>
      <c r="I8" s="16">
        <v>0.54117647058823504</v>
      </c>
      <c r="J8" s="16">
        <v>0.56983240223463705</v>
      </c>
      <c r="K8" s="16"/>
      <c r="L8" s="16">
        <v>0.61739130434782596</v>
      </c>
      <c r="M8" s="16">
        <v>0.60479041916167697</v>
      </c>
      <c r="N8" s="16">
        <v>0.55454545454545501</v>
      </c>
      <c r="O8" s="16">
        <v>0.53665689149560103</v>
      </c>
      <c r="P8" s="16">
        <v>0.52351097178683403</v>
      </c>
      <c r="Q8" s="16"/>
      <c r="R8" s="16">
        <v>0.54898648648648696</v>
      </c>
      <c r="S8" s="16">
        <v>0.52293577981651396</v>
      </c>
      <c r="T8" s="16">
        <v>0.56772334293948101</v>
      </c>
      <c r="U8" s="16">
        <v>0.65116279069767402</v>
      </c>
      <c r="V8" s="16"/>
      <c r="W8" s="16">
        <v>0.53395061728395099</v>
      </c>
      <c r="X8" s="16">
        <v>0.65116279069767402</v>
      </c>
      <c r="Y8" s="16">
        <v>0.512820512820513</v>
      </c>
      <c r="Z8" s="16"/>
      <c r="AA8" s="16">
        <v>0.55236139630390102</v>
      </c>
      <c r="AB8" s="16">
        <v>0.55681818181818199</v>
      </c>
      <c r="AC8" s="16">
        <v>0.59770114942528696</v>
      </c>
      <c r="AD8" s="16">
        <v>0.581920903954802</v>
      </c>
    </row>
    <row r="9" spans="2:30" ht="29" x14ac:dyDescent="0.35">
      <c r="B9" s="17" t="s">
        <v>349</v>
      </c>
      <c r="C9" s="16">
        <v>0.15681233933162</v>
      </c>
      <c r="D9" s="16">
        <v>0.15813117699910201</v>
      </c>
      <c r="E9" s="16">
        <v>0.15384615384615399</v>
      </c>
      <c r="F9" s="16"/>
      <c r="G9" s="16">
        <v>0.157894736842105</v>
      </c>
      <c r="H9" s="16">
        <v>0.15019762845849799</v>
      </c>
      <c r="I9" s="16">
        <v>0.155294117647059</v>
      </c>
      <c r="J9" s="16">
        <v>0.17877094972067001</v>
      </c>
      <c r="K9" s="16"/>
      <c r="L9" s="16">
        <v>0.139130434782609</v>
      </c>
      <c r="M9" s="16">
        <v>0.209580838323353</v>
      </c>
      <c r="N9" s="16">
        <v>0.17272727272727301</v>
      </c>
      <c r="O9" s="16">
        <v>0.15249266862170099</v>
      </c>
      <c r="P9" s="16">
        <v>0.14106583072100301</v>
      </c>
      <c r="Q9" s="16"/>
      <c r="R9" s="16">
        <v>0.12837837837837801</v>
      </c>
      <c r="S9" s="16">
        <v>0.21100917431192701</v>
      </c>
      <c r="T9" s="16">
        <v>0.198847262247839</v>
      </c>
      <c r="U9" s="16">
        <v>0.13953488372093001</v>
      </c>
      <c r="V9" s="16"/>
      <c r="W9" s="16">
        <v>0.15277777777777801</v>
      </c>
      <c r="X9" s="16">
        <v>0.149501661129568</v>
      </c>
      <c r="Y9" s="16">
        <v>0.243589743589744</v>
      </c>
      <c r="Z9" s="16"/>
      <c r="AA9" s="16">
        <v>0.16427104722792599</v>
      </c>
      <c r="AB9" s="16">
        <v>0.16287878787878801</v>
      </c>
      <c r="AC9" s="16">
        <v>0.160919540229885</v>
      </c>
      <c r="AD9" s="16">
        <v>0.129943502824859</v>
      </c>
    </row>
    <row r="10" spans="2:30" ht="29" x14ac:dyDescent="0.35">
      <c r="B10" s="17" t="s">
        <v>350</v>
      </c>
      <c r="C10" s="16">
        <v>6.7694944301628104E-2</v>
      </c>
      <c r="D10" s="16">
        <v>6.7385444743935305E-2</v>
      </c>
      <c r="E10" s="16">
        <v>0</v>
      </c>
      <c r="F10" s="16"/>
      <c r="G10" s="16">
        <v>8.7719298245614002E-2</v>
      </c>
      <c r="H10" s="16">
        <v>7.9051383399209502E-2</v>
      </c>
      <c r="I10" s="16">
        <v>6.3529411764705904E-2</v>
      </c>
      <c r="J10" s="16">
        <v>3.91061452513966E-2</v>
      </c>
      <c r="K10" s="16"/>
      <c r="L10" s="16">
        <v>8.2608695652173894E-2</v>
      </c>
      <c r="M10" s="16">
        <v>4.1916167664670698E-2</v>
      </c>
      <c r="N10" s="16">
        <v>4.5454545454545497E-2</v>
      </c>
      <c r="O10" s="16">
        <v>8.2111436950146596E-2</v>
      </c>
      <c r="P10" s="16">
        <v>6.2695924764890304E-2</v>
      </c>
      <c r="Q10" s="16"/>
      <c r="R10" s="16">
        <v>8.1081081081081099E-2</v>
      </c>
      <c r="S10" s="16">
        <v>9.1743119266055106E-2</v>
      </c>
      <c r="T10" s="16">
        <v>4.3227665706051903E-2</v>
      </c>
      <c r="U10" s="16">
        <v>4.6511627906976702E-2</v>
      </c>
      <c r="V10" s="16"/>
      <c r="W10" s="16">
        <v>8.7962962962963007E-2</v>
      </c>
      <c r="X10" s="16">
        <v>3.9867109634551499E-2</v>
      </c>
      <c r="Y10" s="16">
        <v>2.5641025641025599E-2</v>
      </c>
      <c r="Z10" s="16"/>
      <c r="AA10" s="16">
        <v>7.5975359342915799E-2</v>
      </c>
      <c r="AB10" s="16">
        <v>7.5757575757575801E-2</v>
      </c>
      <c r="AC10" s="16">
        <v>3.4482758620689703E-2</v>
      </c>
      <c r="AD10" s="16">
        <v>6.21468926553672E-2</v>
      </c>
    </row>
    <row r="11" spans="2:30" ht="43.5" x14ac:dyDescent="0.35">
      <c r="B11" s="17" t="s">
        <v>351</v>
      </c>
      <c r="C11" s="16">
        <v>6.2553556126820897E-2</v>
      </c>
      <c r="D11" s="16">
        <v>6.4690026954177901E-2</v>
      </c>
      <c r="E11" s="16">
        <v>0</v>
      </c>
      <c r="F11" s="16"/>
      <c r="G11" s="16">
        <v>7.0175438596491196E-2</v>
      </c>
      <c r="H11" s="16">
        <v>5.33596837944664E-2</v>
      </c>
      <c r="I11" s="16">
        <v>7.5294117647058803E-2</v>
      </c>
      <c r="J11" s="16">
        <v>5.5865921787709501E-2</v>
      </c>
      <c r="K11" s="16"/>
      <c r="L11" s="16">
        <v>1.7391304347826101E-2</v>
      </c>
      <c r="M11" s="16">
        <v>4.7904191616766498E-2</v>
      </c>
      <c r="N11" s="16">
        <v>0.1</v>
      </c>
      <c r="O11" s="16">
        <v>8.2111436950146596E-2</v>
      </c>
      <c r="P11" s="16">
        <v>6.8965517241379296E-2</v>
      </c>
      <c r="Q11" s="16"/>
      <c r="R11" s="16">
        <v>7.60135135135135E-2</v>
      </c>
      <c r="S11" s="16">
        <v>3.6697247706422E-2</v>
      </c>
      <c r="T11" s="16">
        <v>4.6109510086455301E-2</v>
      </c>
      <c r="U11" s="16">
        <v>6.9767441860465101E-2</v>
      </c>
      <c r="V11" s="16"/>
      <c r="W11" s="16">
        <v>6.4814814814814797E-2</v>
      </c>
      <c r="X11" s="16">
        <v>2.9900332225913599E-2</v>
      </c>
      <c r="Y11" s="16">
        <v>0.102564102564103</v>
      </c>
      <c r="Z11" s="16"/>
      <c r="AA11" s="16">
        <v>6.3655030800821397E-2</v>
      </c>
      <c r="AB11" s="16">
        <v>4.5454545454545497E-2</v>
      </c>
      <c r="AC11" s="16">
        <v>5.1724137931034503E-2</v>
      </c>
      <c r="AD11" s="16">
        <v>7.9096045197740106E-2</v>
      </c>
    </row>
    <row r="12" spans="2:30" x14ac:dyDescent="0.35">
      <c r="B12" s="17" t="s">
        <v>64</v>
      </c>
      <c r="C12" s="18">
        <v>0.152527849185947</v>
      </c>
      <c r="D12" s="18">
        <v>0.149146451033243</v>
      </c>
      <c r="E12" s="18">
        <v>0.15384615384615399</v>
      </c>
      <c r="F12" s="18"/>
      <c r="G12" s="18">
        <v>0.12280701754386</v>
      </c>
      <c r="H12" s="18">
        <v>0.14426877470355701</v>
      </c>
      <c r="I12" s="18">
        <v>0.16470588235294101</v>
      </c>
      <c r="J12" s="18">
        <v>0.15642458100558701</v>
      </c>
      <c r="K12" s="18"/>
      <c r="L12" s="18">
        <v>0.143478260869565</v>
      </c>
      <c r="M12" s="18">
        <v>9.5808383233532898E-2</v>
      </c>
      <c r="N12" s="18">
        <v>0.12727272727272701</v>
      </c>
      <c r="O12" s="18">
        <v>0.14662756598240501</v>
      </c>
      <c r="P12" s="18">
        <v>0.20376175548589301</v>
      </c>
      <c r="Q12" s="18"/>
      <c r="R12" s="18">
        <v>0.16554054054054099</v>
      </c>
      <c r="S12" s="18">
        <v>0.13761467889908299</v>
      </c>
      <c r="T12" s="18">
        <v>0.144092219020173</v>
      </c>
      <c r="U12" s="18">
        <v>9.3023255813953501E-2</v>
      </c>
      <c r="V12" s="18"/>
      <c r="W12" s="18">
        <v>0.16049382716049401</v>
      </c>
      <c r="X12" s="18">
        <v>0.12956810631229199</v>
      </c>
      <c r="Y12" s="18">
        <v>0.115384615384615</v>
      </c>
      <c r="Z12" s="18"/>
      <c r="AA12" s="18">
        <v>0.14373716632443501</v>
      </c>
      <c r="AB12" s="18">
        <v>0.15909090909090901</v>
      </c>
      <c r="AC12" s="18">
        <v>0.15517241379310301</v>
      </c>
      <c r="AD12" s="18">
        <v>0.14689265536723201</v>
      </c>
    </row>
    <row r="13" spans="2:30" x14ac:dyDescent="0.35">
      <c r="B13" s="15"/>
    </row>
    <row r="14" spans="2:30" x14ac:dyDescent="0.35">
      <c r="B14" t="s">
        <v>68</v>
      </c>
    </row>
    <row r="15" spans="2:30" x14ac:dyDescent="0.35">
      <c r="B15" t="s">
        <v>69</v>
      </c>
    </row>
    <row r="17" spans="2:2" x14ac:dyDescent="0.35">
      <c r="B17"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D17"/>
  <sheetViews>
    <sheetView showGridLines="0" workbookViewId="0">
      <pane xSplit="2" topLeftCell="C1" activePane="topRight" state="frozen"/>
      <selection pane="topRight" activeCell="B17" sqref="B17"/>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356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1166</v>
      </c>
      <c r="D7" s="10">
        <v>1112</v>
      </c>
      <c r="E7" s="10">
        <v>13</v>
      </c>
      <c r="F7" s="10"/>
      <c r="G7" s="10">
        <v>57</v>
      </c>
      <c r="H7" s="10">
        <v>506</v>
      </c>
      <c r="I7" s="10">
        <v>424</v>
      </c>
      <c r="J7" s="10">
        <v>179</v>
      </c>
      <c r="K7" s="10"/>
      <c r="L7" s="10">
        <v>230</v>
      </c>
      <c r="M7" s="10">
        <v>167</v>
      </c>
      <c r="N7" s="10">
        <v>110</v>
      </c>
      <c r="O7" s="10">
        <v>341</v>
      </c>
      <c r="P7" s="10">
        <v>318</v>
      </c>
      <c r="Q7" s="10"/>
      <c r="R7" s="10">
        <v>592</v>
      </c>
      <c r="S7" s="10">
        <v>108</v>
      </c>
      <c r="T7" s="10">
        <v>347</v>
      </c>
      <c r="U7" s="10">
        <v>86</v>
      </c>
      <c r="V7" s="10"/>
      <c r="W7" s="10">
        <v>648</v>
      </c>
      <c r="X7" s="10">
        <v>300</v>
      </c>
      <c r="Y7" s="10">
        <v>78</v>
      </c>
      <c r="Z7" s="10"/>
      <c r="AA7" s="10">
        <v>487</v>
      </c>
      <c r="AB7" s="10">
        <v>263</v>
      </c>
      <c r="AC7" s="10">
        <v>174</v>
      </c>
      <c r="AD7" s="10">
        <v>177</v>
      </c>
    </row>
    <row r="8" spans="2:30" ht="43.5" x14ac:dyDescent="0.35">
      <c r="B8" s="17" t="s">
        <v>348</v>
      </c>
      <c r="C8" s="16">
        <v>0.52572898799313905</v>
      </c>
      <c r="D8" s="16">
        <v>0.52338129496402896</v>
      </c>
      <c r="E8" s="16">
        <v>0.53846153846153799</v>
      </c>
      <c r="F8" s="16"/>
      <c r="G8" s="16">
        <v>0.66666666666666696</v>
      </c>
      <c r="H8" s="16">
        <v>0.53162055335968394</v>
      </c>
      <c r="I8" s="16">
        <v>0.50943396226415105</v>
      </c>
      <c r="J8" s="16">
        <v>0.50279329608938494</v>
      </c>
      <c r="K8" s="16"/>
      <c r="L8" s="16">
        <v>0.56086956521739095</v>
      </c>
      <c r="M8" s="16">
        <v>0.55089820359281405</v>
      </c>
      <c r="N8" s="16">
        <v>0.49090909090909102</v>
      </c>
      <c r="O8" s="16">
        <v>0.49853372434017601</v>
      </c>
      <c r="P8" s="16">
        <v>0.52830188679245305</v>
      </c>
      <c r="Q8" s="16"/>
      <c r="R8" s="16">
        <v>0.516891891891892</v>
      </c>
      <c r="S8" s="16">
        <v>0.53703703703703698</v>
      </c>
      <c r="T8" s="16">
        <v>0.52449567723342905</v>
      </c>
      <c r="U8" s="16">
        <v>0.61627906976744196</v>
      </c>
      <c r="V8" s="16"/>
      <c r="W8" s="16">
        <v>0.50617283950617298</v>
      </c>
      <c r="X8" s="16">
        <v>0.57999999999999996</v>
      </c>
      <c r="Y8" s="16">
        <v>0.512820512820513</v>
      </c>
      <c r="Z8" s="16"/>
      <c r="AA8" s="16">
        <v>0.54825462012320303</v>
      </c>
      <c r="AB8" s="16">
        <v>0.47908745247148299</v>
      </c>
      <c r="AC8" s="16">
        <v>0.54022988505747105</v>
      </c>
      <c r="AD8" s="16">
        <v>0.54237288135593198</v>
      </c>
    </row>
    <row r="9" spans="2:30" ht="29" x14ac:dyDescent="0.35">
      <c r="B9" s="17" t="s">
        <v>349</v>
      </c>
      <c r="C9" s="16">
        <v>0.15265866209262399</v>
      </c>
      <c r="D9" s="16">
        <v>0.156474820143885</v>
      </c>
      <c r="E9" s="16">
        <v>0.15384615384615399</v>
      </c>
      <c r="F9" s="16"/>
      <c r="G9" s="16">
        <v>8.7719298245614002E-2</v>
      </c>
      <c r="H9" s="16">
        <v>0.15019762845849799</v>
      </c>
      <c r="I9" s="16">
        <v>0.165094339622642</v>
      </c>
      <c r="J9" s="16">
        <v>0.15083798882681601</v>
      </c>
      <c r="K9" s="16"/>
      <c r="L9" s="16">
        <v>0.178260869565217</v>
      </c>
      <c r="M9" s="16">
        <v>0.16167664670658699</v>
      </c>
      <c r="N9" s="16">
        <v>0.190909090909091</v>
      </c>
      <c r="O9" s="16">
        <v>0.134897360703812</v>
      </c>
      <c r="P9" s="16">
        <v>0.13522012578616399</v>
      </c>
      <c r="Q9" s="16"/>
      <c r="R9" s="16">
        <v>0.13006756756756799</v>
      </c>
      <c r="S9" s="16">
        <v>0.21296296296296299</v>
      </c>
      <c r="T9" s="16">
        <v>0.172910662824208</v>
      </c>
      <c r="U9" s="16">
        <v>0.15116279069767399</v>
      </c>
      <c r="V9" s="16"/>
      <c r="W9" s="16">
        <v>0.15432098765432101</v>
      </c>
      <c r="X9" s="16">
        <v>0.163333333333333</v>
      </c>
      <c r="Y9" s="16">
        <v>0.15384615384615399</v>
      </c>
      <c r="Z9" s="16"/>
      <c r="AA9" s="16">
        <v>0.16427104722792599</v>
      </c>
      <c r="AB9" s="16">
        <v>0.133079847908745</v>
      </c>
      <c r="AC9" s="16">
        <v>0.195402298850575</v>
      </c>
      <c r="AD9" s="16">
        <v>0.11864406779661001</v>
      </c>
    </row>
    <row r="10" spans="2:30" ht="29" x14ac:dyDescent="0.35">
      <c r="B10" s="17" t="s">
        <v>350</v>
      </c>
      <c r="C10" s="16">
        <v>9.4339622641509399E-2</v>
      </c>
      <c r="D10" s="16">
        <v>9.5323741007194193E-2</v>
      </c>
      <c r="E10" s="16">
        <v>7.69230769230769E-2</v>
      </c>
      <c r="F10" s="16"/>
      <c r="G10" s="16">
        <v>3.5087719298245598E-2</v>
      </c>
      <c r="H10" s="16">
        <v>0.106719367588933</v>
      </c>
      <c r="I10" s="16">
        <v>9.6698113207547204E-2</v>
      </c>
      <c r="J10" s="16">
        <v>7.2625698324022395E-2</v>
      </c>
      <c r="K10" s="16"/>
      <c r="L10" s="16">
        <v>9.1304347826086998E-2</v>
      </c>
      <c r="M10" s="16">
        <v>8.9820359281437098E-2</v>
      </c>
      <c r="N10" s="16">
        <v>7.2727272727272696E-2</v>
      </c>
      <c r="O10" s="16">
        <v>0.11143695014662799</v>
      </c>
      <c r="P10" s="16">
        <v>8.8050314465408799E-2</v>
      </c>
      <c r="Q10" s="16"/>
      <c r="R10" s="16">
        <v>0.103040540540541</v>
      </c>
      <c r="S10" s="16">
        <v>7.4074074074074098E-2</v>
      </c>
      <c r="T10" s="16">
        <v>9.7982708933717605E-2</v>
      </c>
      <c r="U10" s="16">
        <v>4.6511627906976702E-2</v>
      </c>
      <c r="V10" s="16"/>
      <c r="W10" s="16">
        <v>9.8765432098765399E-2</v>
      </c>
      <c r="X10" s="16">
        <v>8.3333333333333301E-2</v>
      </c>
      <c r="Y10" s="16">
        <v>0.141025641025641</v>
      </c>
      <c r="Z10" s="16"/>
      <c r="AA10" s="16">
        <v>8.41889117043121E-2</v>
      </c>
      <c r="AB10" s="16">
        <v>0.12547528517110301</v>
      </c>
      <c r="AC10" s="16">
        <v>6.8965517241379296E-2</v>
      </c>
      <c r="AD10" s="16">
        <v>0.10734463276836199</v>
      </c>
    </row>
    <row r="11" spans="2:30" ht="43.5" x14ac:dyDescent="0.35">
      <c r="B11" s="17" t="s">
        <v>351</v>
      </c>
      <c r="C11" s="16">
        <v>6.7753001715265895E-2</v>
      </c>
      <c r="D11" s="16">
        <v>6.83453237410072E-2</v>
      </c>
      <c r="E11" s="16">
        <v>0</v>
      </c>
      <c r="F11" s="16"/>
      <c r="G11" s="16">
        <v>0.140350877192982</v>
      </c>
      <c r="H11" s="16">
        <v>6.9169960474308304E-2</v>
      </c>
      <c r="I11" s="16">
        <v>5.8962264150943397E-2</v>
      </c>
      <c r="J11" s="16">
        <v>6.1452513966480403E-2</v>
      </c>
      <c r="K11" s="16"/>
      <c r="L11" s="16">
        <v>5.21739130434783E-2</v>
      </c>
      <c r="M11" s="16">
        <v>5.9880239520958098E-2</v>
      </c>
      <c r="N11" s="16">
        <v>0.109090909090909</v>
      </c>
      <c r="O11" s="16">
        <v>7.9178885630498505E-2</v>
      </c>
      <c r="P11" s="16">
        <v>5.6603773584905703E-2</v>
      </c>
      <c r="Q11" s="16"/>
      <c r="R11" s="16">
        <v>6.9256756756756799E-2</v>
      </c>
      <c r="S11" s="16">
        <v>5.5555555555555601E-2</v>
      </c>
      <c r="T11" s="16">
        <v>6.0518731988472602E-2</v>
      </c>
      <c r="U11" s="16">
        <v>8.1395348837209294E-2</v>
      </c>
      <c r="V11" s="16"/>
      <c r="W11" s="16">
        <v>8.0246913580246895E-2</v>
      </c>
      <c r="X11" s="16">
        <v>3.6666666666666702E-2</v>
      </c>
      <c r="Y11" s="16">
        <v>8.9743589743589702E-2</v>
      </c>
      <c r="Z11" s="16"/>
      <c r="AA11" s="16">
        <v>6.7761806981519498E-2</v>
      </c>
      <c r="AB11" s="16">
        <v>6.84410646387833E-2</v>
      </c>
      <c r="AC11" s="16">
        <v>4.0229885057471299E-2</v>
      </c>
      <c r="AD11" s="16">
        <v>6.7796610169491497E-2</v>
      </c>
    </row>
    <row r="12" spans="2:30" x14ac:dyDescent="0.35">
      <c r="B12" s="17" t="s">
        <v>64</v>
      </c>
      <c r="C12" s="18">
        <v>0.159519725557461</v>
      </c>
      <c r="D12" s="18">
        <v>0.156474820143885</v>
      </c>
      <c r="E12" s="18">
        <v>0.230769230769231</v>
      </c>
      <c r="F12" s="18"/>
      <c r="G12" s="18">
        <v>7.0175438596491196E-2</v>
      </c>
      <c r="H12" s="18">
        <v>0.142292490118577</v>
      </c>
      <c r="I12" s="18">
        <v>0.169811320754717</v>
      </c>
      <c r="J12" s="18">
        <v>0.212290502793296</v>
      </c>
      <c r="K12" s="18"/>
      <c r="L12" s="18">
        <v>0.11739130434782601</v>
      </c>
      <c r="M12" s="18">
        <v>0.13772455089820401</v>
      </c>
      <c r="N12" s="18">
        <v>0.13636363636363599</v>
      </c>
      <c r="O12" s="18">
        <v>0.175953079178886</v>
      </c>
      <c r="P12" s="18">
        <v>0.191823899371069</v>
      </c>
      <c r="Q12" s="18"/>
      <c r="R12" s="18">
        <v>0.18074324324324301</v>
      </c>
      <c r="S12" s="18">
        <v>0.12037037037037</v>
      </c>
      <c r="T12" s="18">
        <v>0.144092219020173</v>
      </c>
      <c r="U12" s="18">
        <v>0.104651162790698</v>
      </c>
      <c r="V12" s="18"/>
      <c r="W12" s="18">
        <v>0.16049382716049401</v>
      </c>
      <c r="X12" s="18">
        <v>0.13666666666666699</v>
      </c>
      <c r="Y12" s="18">
        <v>0.102564102564103</v>
      </c>
      <c r="Z12" s="18"/>
      <c r="AA12" s="18">
        <v>0.135523613963039</v>
      </c>
      <c r="AB12" s="18">
        <v>0.19391634980988601</v>
      </c>
      <c r="AC12" s="18">
        <v>0.15517241379310301</v>
      </c>
      <c r="AD12" s="18">
        <v>0.16384180790960501</v>
      </c>
    </row>
    <row r="13" spans="2:30" x14ac:dyDescent="0.35">
      <c r="B13" s="15"/>
    </row>
    <row r="14" spans="2:30" x14ac:dyDescent="0.35">
      <c r="B14" t="s">
        <v>68</v>
      </c>
    </row>
    <row r="15" spans="2:30" x14ac:dyDescent="0.35">
      <c r="B15" t="s">
        <v>69</v>
      </c>
    </row>
    <row r="17" spans="2:2" x14ac:dyDescent="0.35">
      <c r="B17"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358</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43.5" x14ac:dyDescent="0.35">
      <c r="B8" s="17" t="s">
        <v>348</v>
      </c>
      <c r="C8" s="16">
        <v>0.51328191945158497</v>
      </c>
      <c r="D8" s="16">
        <v>0.51392632524708004</v>
      </c>
      <c r="E8" s="16">
        <v>0.53846153846153799</v>
      </c>
      <c r="F8" s="16"/>
      <c r="G8" s="16">
        <v>0.54385964912280704</v>
      </c>
      <c r="H8" s="16">
        <v>0.52569169960474305</v>
      </c>
      <c r="I8" s="16">
        <v>0.48235294117647098</v>
      </c>
      <c r="J8" s="16">
        <v>0.54189944134078205</v>
      </c>
      <c r="K8" s="16"/>
      <c r="L8" s="16">
        <v>0.55217391304347796</v>
      </c>
      <c r="M8" s="16">
        <v>0.47305389221556898</v>
      </c>
      <c r="N8" s="16">
        <v>0.53636363636363604</v>
      </c>
      <c r="O8" s="16">
        <v>0.53958944281524901</v>
      </c>
      <c r="P8" s="16">
        <v>0.47021943573667702</v>
      </c>
      <c r="Q8" s="16"/>
      <c r="R8" s="16">
        <v>0.50506756756756799</v>
      </c>
      <c r="S8" s="16">
        <v>0.56880733944954098</v>
      </c>
      <c r="T8" s="16">
        <v>0.51008645533141195</v>
      </c>
      <c r="U8" s="16">
        <v>0.54651162790697705</v>
      </c>
      <c r="V8" s="16"/>
      <c r="W8" s="16">
        <v>0.50308641975308599</v>
      </c>
      <c r="X8" s="16">
        <v>0.57142857142857095</v>
      </c>
      <c r="Y8" s="16">
        <v>0.43589743589743601</v>
      </c>
      <c r="Z8" s="16"/>
      <c r="AA8" s="16">
        <v>0.54414784394250504</v>
      </c>
      <c r="AB8" s="16">
        <v>0.48863636363636398</v>
      </c>
      <c r="AC8" s="16">
        <v>0.51149425287356298</v>
      </c>
      <c r="AD8" s="16">
        <v>0.49152542372881403</v>
      </c>
    </row>
    <row r="9" spans="2:30" ht="29" x14ac:dyDescent="0.35">
      <c r="B9" s="17" t="s">
        <v>349</v>
      </c>
      <c r="C9" s="16">
        <v>0.152527849185947</v>
      </c>
      <c r="D9" s="16">
        <v>0.15363881401617299</v>
      </c>
      <c r="E9" s="16">
        <v>0.15384615384615399</v>
      </c>
      <c r="F9" s="16"/>
      <c r="G9" s="16">
        <v>0.105263157894737</v>
      </c>
      <c r="H9" s="16">
        <v>0.15019762845849799</v>
      </c>
      <c r="I9" s="16">
        <v>0.16470588235294101</v>
      </c>
      <c r="J9" s="16">
        <v>0.14525139664804501</v>
      </c>
      <c r="K9" s="16"/>
      <c r="L9" s="16">
        <v>0.16956521739130401</v>
      </c>
      <c r="M9" s="16">
        <v>0.16167664670658699</v>
      </c>
      <c r="N9" s="16">
        <v>0.15454545454545501</v>
      </c>
      <c r="O9" s="16">
        <v>0.13782991202346001</v>
      </c>
      <c r="P9" s="16">
        <v>0.15047021943573699</v>
      </c>
      <c r="Q9" s="16"/>
      <c r="R9" s="16">
        <v>0.13175675675675699</v>
      </c>
      <c r="S9" s="16">
        <v>0.17431192660550501</v>
      </c>
      <c r="T9" s="16">
        <v>0.172910662824208</v>
      </c>
      <c r="U9" s="16">
        <v>0.162790697674419</v>
      </c>
      <c r="V9" s="16"/>
      <c r="W9" s="16">
        <v>0.155864197530864</v>
      </c>
      <c r="X9" s="16">
        <v>0.15614617940199299</v>
      </c>
      <c r="Y9" s="16">
        <v>0.16666666666666699</v>
      </c>
      <c r="Z9" s="16"/>
      <c r="AA9" s="16">
        <v>0.13963039014373699</v>
      </c>
      <c r="AB9" s="16">
        <v>0.14393939393939401</v>
      </c>
      <c r="AC9" s="16">
        <v>0.18965517241379301</v>
      </c>
      <c r="AD9" s="16">
        <v>0.18079096045197701</v>
      </c>
    </row>
    <row r="10" spans="2:30" ht="29" x14ac:dyDescent="0.35">
      <c r="B10" s="17" t="s">
        <v>350</v>
      </c>
      <c r="C10" s="16">
        <v>9.7686375321336796E-2</v>
      </c>
      <c r="D10" s="16">
        <v>9.8831985624438498E-2</v>
      </c>
      <c r="E10" s="16">
        <v>7.69230769230769E-2</v>
      </c>
      <c r="F10" s="16"/>
      <c r="G10" s="16">
        <v>0.12280701754386</v>
      </c>
      <c r="H10" s="16">
        <v>0.110671936758893</v>
      </c>
      <c r="I10" s="16">
        <v>0.08</v>
      </c>
      <c r="J10" s="16">
        <v>9.4972067039106101E-2</v>
      </c>
      <c r="K10" s="16"/>
      <c r="L10" s="16">
        <v>0.104347826086957</v>
      </c>
      <c r="M10" s="16">
        <v>9.5808383233532898E-2</v>
      </c>
      <c r="N10" s="16">
        <v>0.118181818181818</v>
      </c>
      <c r="O10" s="16">
        <v>9.9706744868035199E-2</v>
      </c>
      <c r="P10" s="16">
        <v>8.4639498432601906E-2</v>
      </c>
      <c r="Q10" s="16"/>
      <c r="R10" s="16">
        <v>0.10472972972973001</v>
      </c>
      <c r="S10" s="16">
        <v>7.3394495412843999E-2</v>
      </c>
      <c r="T10" s="16">
        <v>8.9337175792507204E-2</v>
      </c>
      <c r="U10" s="16">
        <v>0.104651162790698</v>
      </c>
      <c r="V10" s="16"/>
      <c r="W10" s="16">
        <v>0.104938271604938</v>
      </c>
      <c r="X10" s="16">
        <v>9.3023255813953501E-2</v>
      </c>
      <c r="Y10" s="16">
        <v>0.141025641025641</v>
      </c>
      <c r="Z10" s="16"/>
      <c r="AA10" s="16">
        <v>9.4455852156057493E-2</v>
      </c>
      <c r="AB10" s="16">
        <v>9.0909090909090898E-2</v>
      </c>
      <c r="AC10" s="16">
        <v>7.4712643678160898E-2</v>
      </c>
      <c r="AD10" s="16">
        <v>0.13559322033898299</v>
      </c>
    </row>
    <row r="11" spans="2:30" ht="43.5" x14ac:dyDescent="0.35">
      <c r="B11" s="17" t="s">
        <v>351</v>
      </c>
      <c r="C11" s="16">
        <v>8.5689802913453295E-2</v>
      </c>
      <c r="D11" s="16">
        <v>8.7151841868822993E-2</v>
      </c>
      <c r="E11" s="16">
        <v>7.69230769230769E-2</v>
      </c>
      <c r="F11" s="16"/>
      <c r="G11" s="16">
        <v>0.12280701754386</v>
      </c>
      <c r="H11" s="16">
        <v>7.9051383399209502E-2</v>
      </c>
      <c r="I11" s="16">
        <v>8.9411764705882399E-2</v>
      </c>
      <c r="J11" s="16">
        <v>8.3798882681564199E-2</v>
      </c>
      <c r="K11" s="16"/>
      <c r="L11" s="16">
        <v>6.08695652173913E-2</v>
      </c>
      <c r="M11" s="16">
        <v>0.125748502994012</v>
      </c>
      <c r="N11" s="16">
        <v>6.3636363636363602E-2</v>
      </c>
      <c r="O11" s="16">
        <v>8.2111436950146596E-2</v>
      </c>
      <c r="P11" s="16">
        <v>9.40438871473354E-2</v>
      </c>
      <c r="Q11" s="16"/>
      <c r="R11" s="16">
        <v>8.1081081081081099E-2</v>
      </c>
      <c r="S11" s="16">
        <v>9.1743119266055106E-2</v>
      </c>
      <c r="T11" s="16">
        <v>9.5100864553314096E-2</v>
      </c>
      <c r="U11" s="16">
        <v>8.1395348837209294E-2</v>
      </c>
      <c r="V11" s="16"/>
      <c r="W11" s="16">
        <v>9.8765432098765399E-2</v>
      </c>
      <c r="X11" s="16">
        <v>4.9833887043189397E-2</v>
      </c>
      <c r="Y11" s="16">
        <v>0.115384615384615</v>
      </c>
      <c r="Z11" s="16"/>
      <c r="AA11" s="16">
        <v>8.41889117043121E-2</v>
      </c>
      <c r="AB11" s="16">
        <v>9.8484848484848495E-2</v>
      </c>
      <c r="AC11" s="16">
        <v>9.1954022988505704E-2</v>
      </c>
      <c r="AD11" s="16">
        <v>3.9548022598870101E-2</v>
      </c>
    </row>
    <row r="12" spans="2:30" x14ac:dyDescent="0.35">
      <c r="B12" s="17" t="s">
        <v>64</v>
      </c>
      <c r="C12" s="18">
        <v>0.15081405312767801</v>
      </c>
      <c r="D12" s="18">
        <v>0.14645103324348599</v>
      </c>
      <c r="E12" s="18">
        <v>0.15384615384615399</v>
      </c>
      <c r="F12" s="18"/>
      <c r="G12" s="18">
        <v>0.105263157894737</v>
      </c>
      <c r="H12" s="18">
        <v>0.13438735177865599</v>
      </c>
      <c r="I12" s="18">
        <v>0.183529411764706</v>
      </c>
      <c r="J12" s="18">
        <v>0.13407821229050301</v>
      </c>
      <c r="K12" s="18"/>
      <c r="L12" s="18">
        <v>0.11304347826087</v>
      </c>
      <c r="M12" s="18">
        <v>0.14371257485029901</v>
      </c>
      <c r="N12" s="18">
        <v>0.12727272727272701</v>
      </c>
      <c r="O12" s="18">
        <v>0.14076246334310899</v>
      </c>
      <c r="P12" s="18">
        <v>0.20062695924764901</v>
      </c>
      <c r="Q12" s="18"/>
      <c r="R12" s="18">
        <v>0.177364864864865</v>
      </c>
      <c r="S12" s="18">
        <v>9.1743119266055106E-2</v>
      </c>
      <c r="T12" s="18">
        <v>0.13256484149855899</v>
      </c>
      <c r="U12" s="18">
        <v>0.104651162790698</v>
      </c>
      <c r="V12" s="18"/>
      <c r="W12" s="18">
        <v>0.13734567901234601</v>
      </c>
      <c r="X12" s="18">
        <v>0.12956810631229199</v>
      </c>
      <c r="Y12" s="18">
        <v>0.141025641025641</v>
      </c>
      <c r="Z12" s="18"/>
      <c r="AA12" s="18">
        <v>0.13757700205338799</v>
      </c>
      <c r="AB12" s="18">
        <v>0.17803030303030301</v>
      </c>
      <c r="AC12" s="18">
        <v>0.13218390804597699</v>
      </c>
      <c r="AD12" s="18">
        <v>0.152542372881356</v>
      </c>
    </row>
    <row r="13" spans="2:30" x14ac:dyDescent="0.35">
      <c r="B13" s="15"/>
    </row>
    <row r="14" spans="2:30" x14ac:dyDescent="0.35">
      <c r="B14" t="s">
        <v>68</v>
      </c>
    </row>
    <row r="15" spans="2:30" x14ac:dyDescent="0.35">
      <c r="B15" t="s">
        <v>69</v>
      </c>
    </row>
    <row r="17" spans="2:2" x14ac:dyDescent="0.35">
      <c r="B17"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359</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43.5" x14ac:dyDescent="0.35">
      <c r="B8" s="17" t="s">
        <v>348</v>
      </c>
      <c r="C8" s="16">
        <v>0.51842330762639199</v>
      </c>
      <c r="D8" s="16">
        <v>0.51572327044025201</v>
      </c>
      <c r="E8" s="16">
        <v>0.69230769230769196</v>
      </c>
      <c r="F8" s="16"/>
      <c r="G8" s="16">
        <v>0.59649122807017496</v>
      </c>
      <c r="H8" s="16">
        <v>0.50790513833992101</v>
      </c>
      <c r="I8" s="16">
        <v>0.50588235294117601</v>
      </c>
      <c r="J8" s="16">
        <v>0.55307262569832405</v>
      </c>
      <c r="K8" s="16"/>
      <c r="L8" s="16">
        <v>0.56086956521739095</v>
      </c>
      <c r="M8" s="16">
        <v>0.53892215568862301</v>
      </c>
      <c r="N8" s="16">
        <v>0.49090909090909102</v>
      </c>
      <c r="O8" s="16">
        <v>0.50146627565982405</v>
      </c>
      <c r="P8" s="16">
        <v>0.50470219435736696</v>
      </c>
      <c r="Q8" s="16"/>
      <c r="R8" s="16">
        <v>0.52533783783783805</v>
      </c>
      <c r="S8" s="16">
        <v>0.54128440366972497</v>
      </c>
      <c r="T8" s="16">
        <v>0.51296829971181601</v>
      </c>
      <c r="U8" s="16">
        <v>0.51162790697674398</v>
      </c>
      <c r="V8" s="16"/>
      <c r="W8" s="16">
        <v>0.49074074074074098</v>
      </c>
      <c r="X8" s="16">
        <v>0.59136212624584705</v>
      </c>
      <c r="Y8" s="16">
        <v>0.46153846153846201</v>
      </c>
      <c r="Z8" s="16"/>
      <c r="AA8" s="16">
        <v>0.52361396303901397</v>
      </c>
      <c r="AB8" s="16">
        <v>0.5</v>
      </c>
      <c r="AC8" s="16">
        <v>0.52298850574712596</v>
      </c>
      <c r="AD8" s="16">
        <v>0.51977401129943501</v>
      </c>
    </row>
    <row r="9" spans="2:30" ht="29" x14ac:dyDescent="0.35">
      <c r="B9" s="17" t="s">
        <v>349</v>
      </c>
      <c r="C9" s="16">
        <v>0.148243359040274</v>
      </c>
      <c r="D9" s="16">
        <v>0.147349505840072</v>
      </c>
      <c r="E9" s="16">
        <v>7.69230769230769E-2</v>
      </c>
      <c r="F9" s="16"/>
      <c r="G9" s="16">
        <v>8.7719298245614002E-2</v>
      </c>
      <c r="H9" s="16">
        <v>0.15019762845849799</v>
      </c>
      <c r="I9" s="16">
        <v>0.16235294117647101</v>
      </c>
      <c r="J9" s="16">
        <v>0.12849162011173201</v>
      </c>
      <c r="K9" s="16"/>
      <c r="L9" s="16">
        <v>0.139130434782609</v>
      </c>
      <c r="M9" s="16">
        <v>0.13772455089820401</v>
      </c>
      <c r="N9" s="16">
        <v>0.18181818181818199</v>
      </c>
      <c r="O9" s="16">
        <v>0.14662756598240501</v>
      </c>
      <c r="P9" s="16">
        <v>0.15047021943573699</v>
      </c>
      <c r="Q9" s="16"/>
      <c r="R9" s="16">
        <v>0.119932432432432</v>
      </c>
      <c r="S9" s="16">
        <v>0.18348623853210999</v>
      </c>
      <c r="T9" s="16">
        <v>0.172910662824208</v>
      </c>
      <c r="U9" s="16">
        <v>0.17441860465116299</v>
      </c>
      <c r="V9" s="16"/>
      <c r="W9" s="16">
        <v>0.15432098765432101</v>
      </c>
      <c r="X9" s="16">
        <v>0.15282392026578101</v>
      </c>
      <c r="Y9" s="16">
        <v>0.15384615384615399</v>
      </c>
      <c r="Z9" s="16"/>
      <c r="AA9" s="16">
        <v>0.15195071868583199</v>
      </c>
      <c r="AB9" s="16">
        <v>0.14393939393939401</v>
      </c>
      <c r="AC9" s="16">
        <v>0.16666666666666699</v>
      </c>
      <c r="AD9" s="16">
        <v>0.13559322033898299</v>
      </c>
    </row>
    <row r="10" spans="2:30" ht="29" x14ac:dyDescent="0.35">
      <c r="B10" s="17" t="s">
        <v>350</v>
      </c>
      <c r="C10" s="16">
        <v>8.91173950299914E-2</v>
      </c>
      <c r="D10" s="16">
        <v>9.1644204851751995E-2</v>
      </c>
      <c r="E10" s="16">
        <v>0.15384615384615399</v>
      </c>
      <c r="F10" s="16"/>
      <c r="G10" s="16">
        <v>3.5087719298245598E-2</v>
      </c>
      <c r="H10" s="16">
        <v>9.6837944664031603E-2</v>
      </c>
      <c r="I10" s="16">
        <v>9.1764705882352901E-2</v>
      </c>
      <c r="J10" s="16">
        <v>7.8212290502793297E-2</v>
      </c>
      <c r="K10" s="16"/>
      <c r="L10" s="16">
        <v>0.108695652173913</v>
      </c>
      <c r="M10" s="16">
        <v>7.7844311377245498E-2</v>
      </c>
      <c r="N10" s="16">
        <v>8.1818181818181804E-2</v>
      </c>
      <c r="O10" s="16">
        <v>9.9706744868035199E-2</v>
      </c>
      <c r="P10" s="16">
        <v>7.2100313479623798E-2</v>
      </c>
      <c r="Q10" s="16"/>
      <c r="R10" s="16">
        <v>8.2770270270270299E-2</v>
      </c>
      <c r="S10" s="16">
        <v>0.100917431192661</v>
      </c>
      <c r="T10" s="16">
        <v>8.3573487031700297E-2</v>
      </c>
      <c r="U10" s="16">
        <v>0.127906976744186</v>
      </c>
      <c r="V10" s="16"/>
      <c r="W10" s="16">
        <v>0.100308641975309</v>
      </c>
      <c r="X10" s="16">
        <v>7.6411960132890394E-2</v>
      </c>
      <c r="Y10" s="16">
        <v>0.115384615384615</v>
      </c>
      <c r="Z10" s="16"/>
      <c r="AA10" s="16">
        <v>9.65092402464066E-2</v>
      </c>
      <c r="AB10" s="16">
        <v>9.8484848484848495E-2</v>
      </c>
      <c r="AC10" s="16">
        <v>8.04597701149425E-2</v>
      </c>
      <c r="AD10" s="16">
        <v>7.9096045197740106E-2</v>
      </c>
    </row>
    <row r="11" spans="2:30" ht="43.5" x14ac:dyDescent="0.35">
      <c r="B11" s="17" t="s">
        <v>351</v>
      </c>
      <c r="C11" s="16">
        <v>7.1979434447300802E-2</v>
      </c>
      <c r="D11" s="16">
        <v>7.4573225516621697E-2</v>
      </c>
      <c r="E11" s="16">
        <v>0</v>
      </c>
      <c r="F11" s="16"/>
      <c r="G11" s="16">
        <v>0.12280701754386</v>
      </c>
      <c r="H11" s="16">
        <v>7.1146245059288502E-2</v>
      </c>
      <c r="I11" s="16">
        <v>5.8823529411764698E-2</v>
      </c>
      <c r="J11" s="16">
        <v>8.9385474860335198E-2</v>
      </c>
      <c r="K11" s="16"/>
      <c r="L11" s="16">
        <v>6.08695652173913E-2</v>
      </c>
      <c r="M11" s="16">
        <v>9.5808383233532898E-2</v>
      </c>
      <c r="N11" s="16">
        <v>0.1</v>
      </c>
      <c r="O11" s="16">
        <v>5.5718475073313803E-2</v>
      </c>
      <c r="P11" s="16">
        <v>7.5235109717868301E-2</v>
      </c>
      <c r="Q11" s="16"/>
      <c r="R11" s="16">
        <v>8.4459459459459499E-2</v>
      </c>
      <c r="S11" s="16">
        <v>5.5045871559633003E-2</v>
      </c>
      <c r="T11" s="16">
        <v>5.7636887608069197E-2</v>
      </c>
      <c r="U11" s="16">
        <v>8.1395348837209294E-2</v>
      </c>
      <c r="V11" s="16"/>
      <c r="W11" s="16">
        <v>8.3333333333333301E-2</v>
      </c>
      <c r="X11" s="16">
        <v>4.6511627906976702E-2</v>
      </c>
      <c r="Y11" s="16">
        <v>8.9743589743589702E-2</v>
      </c>
      <c r="Z11" s="16"/>
      <c r="AA11" s="16">
        <v>8.2135523613962994E-2</v>
      </c>
      <c r="AB11" s="16">
        <v>5.3030303030302997E-2</v>
      </c>
      <c r="AC11" s="16">
        <v>4.5977011494252901E-2</v>
      </c>
      <c r="AD11" s="16">
        <v>9.03954802259887E-2</v>
      </c>
    </row>
    <row r="12" spans="2:30" x14ac:dyDescent="0.35">
      <c r="B12" s="17" t="s">
        <v>64</v>
      </c>
      <c r="C12" s="18">
        <v>0.172236503856041</v>
      </c>
      <c r="D12" s="18">
        <v>0.17070979335130301</v>
      </c>
      <c r="E12" s="18">
        <v>7.69230769230769E-2</v>
      </c>
      <c r="F12" s="18"/>
      <c r="G12" s="18">
        <v>0.157894736842105</v>
      </c>
      <c r="H12" s="18">
        <v>0.173913043478261</v>
      </c>
      <c r="I12" s="18">
        <v>0.18117647058823499</v>
      </c>
      <c r="J12" s="18">
        <v>0.15083798882681601</v>
      </c>
      <c r="K12" s="18"/>
      <c r="L12" s="18">
        <v>0.13043478260869601</v>
      </c>
      <c r="M12" s="18">
        <v>0.149700598802395</v>
      </c>
      <c r="N12" s="18">
        <v>0.145454545454545</v>
      </c>
      <c r="O12" s="18">
        <v>0.196480938416422</v>
      </c>
      <c r="P12" s="18">
        <v>0.197492163009404</v>
      </c>
      <c r="Q12" s="18"/>
      <c r="R12" s="18">
        <v>0.1875</v>
      </c>
      <c r="S12" s="18">
        <v>0.119266055045872</v>
      </c>
      <c r="T12" s="18">
        <v>0.172910662824208</v>
      </c>
      <c r="U12" s="18">
        <v>0.104651162790698</v>
      </c>
      <c r="V12" s="18"/>
      <c r="W12" s="18">
        <v>0.171296296296296</v>
      </c>
      <c r="X12" s="18">
        <v>0.13289036544850499</v>
      </c>
      <c r="Y12" s="18">
        <v>0.17948717948717899</v>
      </c>
      <c r="Z12" s="18"/>
      <c r="AA12" s="18">
        <v>0.145790554414784</v>
      </c>
      <c r="AB12" s="18">
        <v>0.204545454545455</v>
      </c>
      <c r="AC12" s="18">
        <v>0.18390804597701099</v>
      </c>
      <c r="AD12" s="18">
        <v>0.17514124293785299</v>
      </c>
    </row>
    <row r="13" spans="2:30" x14ac:dyDescent="0.35">
      <c r="B13" s="15"/>
    </row>
    <row r="14" spans="2:30" x14ac:dyDescent="0.35">
      <c r="B14" t="s">
        <v>68</v>
      </c>
    </row>
    <row r="15" spans="2:30" x14ac:dyDescent="0.35">
      <c r="B15" t="s">
        <v>69</v>
      </c>
    </row>
    <row r="17" spans="2:2" x14ac:dyDescent="0.35">
      <c r="B17"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360</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43.5" x14ac:dyDescent="0.35">
      <c r="B8" s="17" t="s">
        <v>348</v>
      </c>
      <c r="C8" s="16">
        <v>0.55012853470436995</v>
      </c>
      <c r="D8" s="16">
        <v>0.54806828391734097</v>
      </c>
      <c r="E8" s="16">
        <v>0.84615384615384603</v>
      </c>
      <c r="F8" s="16"/>
      <c r="G8" s="16">
        <v>0.68421052631578905</v>
      </c>
      <c r="H8" s="16">
        <v>0.57509881422924902</v>
      </c>
      <c r="I8" s="16">
        <v>0.51058823529411801</v>
      </c>
      <c r="J8" s="16">
        <v>0.53072625698324005</v>
      </c>
      <c r="K8" s="16"/>
      <c r="L8" s="16">
        <v>0.59130434782608698</v>
      </c>
      <c r="M8" s="16">
        <v>0.53293413173652704</v>
      </c>
      <c r="N8" s="16">
        <v>0.50909090909090904</v>
      </c>
      <c r="O8" s="16">
        <v>0.55425219941349002</v>
      </c>
      <c r="P8" s="16">
        <v>0.53918495297805602</v>
      </c>
      <c r="Q8" s="16"/>
      <c r="R8" s="16">
        <v>0.54898648648648696</v>
      </c>
      <c r="S8" s="16">
        <v>0.54128440366972497</v>
      </c>
      <c r="T8" s="16">
        <v>0.55043227665706096</v>
      </c>
      <c r="U8" s="16">
        <v>0.581395348837209</v>
      </c>
      <c r="V8" s="16"/>
      <c r="W8" s="16">
        <v>0.53858024691357997</v>
      </c>
      <c r="X8" s="16">
        <v>0.62126245847176098</v>
      </c>
      <c r="Y8" s="16">
        <v>0.5</v>
      </c>
      <c r="Z8" s="16"/>
      <c r="AA8" s="16">
        <v>0.56468172484599599</v>
      </c>
      <c r="AB8" s="16">
        <v>0.53030303030303005</v>
      </c>
      <c r="AC8" s="16">
        <v>0.52873563218390796</v>
      </c>
      <c r="AD8" s="16">
        <v>0.581920903954802</v>
      </c>
    </row>
    <row r="9" spans="2:30" ht="29" x14ac:dyDescent="0.35">
      <c r="B9" s="17" t="s">
        <v>349</v>
      </c>
      <c r="C9" s="16">
        <v>0.14395886889460199</v>
      </c>
      <c r="D9" s="16">
        <v>0.14465408805031399</v>
      </c>
      <c r="E9" s="16">
        <v>0</v>
      </c>
      <c r="F9" s="16"/>
      <c r="G9" s="16">
        <v>3.5087719298245598E-2</v>
      </c>
      <c r="H9" s="16">
        <v>0.140316205533597</v>
      </c>
      <c r="I9" s="16">
        <v>0.14823529411764699</v>
      </c>
      <c r="J9" s="16">
        <v>0.17877094972067001</v>
      </c>
      <c r="K9" s="16"/>
      <c r="L9" s="16">
        <v>0.16521739130434801</v>
      </c>
      <c r="M9" s="16">
        <v>0.155688622754491</v>
      </c>
      <c r="N9" s="16">
        <v>0.15454545454545501</v>
      </c>
      <c r="O9" s="16">
        <v>0.12316715542522</v>
      </c>
      <c r="P9" s="16">
        <v>0.14106583072100301</v>
      </c>
      <c r="Q9" s="16"/>
      <c r="R9" s="16">
        <v>0.116554054054054</v>
      </c>
      <c r="S9" s="16">
        <v>0.21100917431192701</v>
      </c>
      <c r="T9" s="16">
        <v>0.16138328530259399</v>
      </c>
      <c r="U9" s="16">
        <v>0.17441860465116299</v>
      </c>
      <c r="V9" s="16"/>
      <c r="W9" s="16">
        <v>0.132716049382716</v>
      </c>
      <c r="X9" s="16">
        <v>0.136212624584718</v>
      </c>
      <c r="Y9" s="16">
        <v>0.21794871794871801</v>
      </c>
      <c r="Z9" s="16"/>
      <c r="AA9" s="16">
        <v>0.14373716632443501</v>
      </c>
      <c r="AB9" s="16">
        <v>0.125</v>
      </c>
      <c r="AC9" s="16">
        <v>0.16666666666666699</v>
      </c>
      <c r="AD9" s="16">
        <v>0.152542372881356</v>
      </c>
    </row>
    <row r="10" spans="2:30" ht="29" x14ac:dyDescent="0.35">
      <c r="B10" s="17" t="s">
        <v>350</v>
      </c>
      <c r="C10" s="16">
        <v>7.8834618680377E-2</v>
      </c>
      <c r="D10" s="16">
        <v>7.9065588499550796E-2</v>
      </c>
      <c r="E10" s="16">
        <v>0</v>
      </c>
      <c r="F10" s="16"/>
      <c r="G10" s="16">
        <v>5.2631578947368397E-2</v>
      </c>
      <c r="H10" s="16">
        <v>9.0909090909090898E-2</v>
      </c>
      <c r="I10" s="16">
        <v>7.7647058823529402E-2</v>
      </c>
      <c r="J10" s="16">
        <v>5.5865921787709501E-2</v>
      </c>
      <c r="K10" s="16"/>
      <c r="L10" s="16">
        <v>7.3913043478260901E-2</v>
      </c>
      <c r="M10" s="16">
        <v>6.5868263473053898E-2</v>
      </c>
      <c r="N10" s="16">
        <v>7.2727272727272696E-2</v>
      </c>
      <c r="O10" s="16">
        <v>8.5043988269794701E-2</v>
      </c>
      <c r="P10" s="16">
        <v>8.4639498432601906E-2</v>
      </c>
      <c r="Q10" s="16"/>
      <c r="R10" s="16">
        <v>8.7837837837837801E-2</v>
      </c>
      <c r="S10" s="16">
        <v>7.3394495412843999E-2</v>
      </c>
      <c r="T10" s="16">
        <v>7.7809798270893404E-2</v>
      </c>
      <c r="U10" s="16">
        <v>4.6511627906976702E-2</v>
      </c>
      <c r="V10" s="16"/>
      <c r="W10" s="16">
        <v>8.6419753086419707E-2</v>
      </c>
      <c r="X10" s="16">
        <v>6.6445182724252497E-2</v>
      </c>
      <c r="Y10" s="16">
        <v>6.4102564102564097E-2</v>
      </c>
      <c r="Z10" s="16"/>
      <c r="AA10" s="16">
        <v>7.5975359342915799E-2</v>
      </c>
      <c r="AB10" s="16">
        <v>9.0909090909090898E-2</v>
      </c>
      <c r="AC10" s="16">
        <v>8.04597701149425E-2</v>
      </c>
      <c r="AD10" s="16">
        <v>6.21468926553672E-2</v>
      </c>
    </row>
    <row r="11" spans="2:30" ht="43.5" x14ac:dyDescent="0.35">
      <c r="B11" s="17" t="s">
        <v>351</v>
      </c>
      <c r="C11" s="16">
        <v>7.2836332476435298E-2</v>
      </c>
      <c r="D11" s="16">
        <v>7.2776280323450099E-2</v>
      </c>
      <c r="E11" s="16">
        <v>7.69230769230769E-2</v>
      </c>
      <c r="F11" s="16"/>
      <c r="G11" s="16">
        <v>0.105263157894737</v>
      </c>
      <c r="H11" s="16">
        <v>5.73122529644269E-2</v>
      </c>
      <c r="I11" s="16">
        <v>8.47058823529412E-2</v>
      </c>
      <c r="J11" s="16">
        <v>7.8212290502793297E-2</v>
      </c>
      <c r="K11" s="16"/>
      <c r="L11" s="16">
        <v>4.7826086956521699E-2</v>
      </c>
      <c r="M11" s="16">
        <v>5.9880239520958098E-2</v>
      </c>
      <c r="N11" s="16">
        <v>0.13636363636363599</v>
      </c>
      <c r="O11" s="16">
        <v>7.9178885630498505E-2</v>
      </c>
      <c r="P11" s="16">
        <v>6.8965517241379296E-2</v>
      </c>
      <c r="Q11" s="16"/>
      <c r="R11" s="16">
        <v>7.0945945945945901E-2</v>
      </c>
      <c r="S11" s="16">
        <v>6.4220183486238494E-2</v>
      </c>
      <c r="T11" s="16">
        <v>6.0518731988472602E-2</v>
      </c>
      <c r="U11" s="16">
        <v>0.127906976744186</v>
      </c>
      <c r="V11" s="16"/>
      <c r="W11" s="16">
        <v>8.7962962962963007E-2</v>
      </c>
      <c r="X11" s="16">
        <v>4.6511627906976702E-2</v>
      </c>
      <c r="Y11" s="16">
        <v>5.1282051282051301E-2</v>
      </c>
      <c r="Z11" s="16"/>
      <c r="AA11" s="16">
        <v>8.2135523613962994E-2</v>
      </c>
      <c r="AB11" s="16">
        <v>7.1969696969697003E-2</v>
      </c>
      <c r="AC11" s="16">
        <v>4.5977011494252901E-2</v>
      </c>
      <c r="AD11" s="16">
        <v>6.7796610169491497E-2</v>
      </c>
    </row>
    <row r="12" spans="2:30" x14ac:dyDescent="0.35">
      <c r="B12" s="17" t="s">
        <v>64</v>
      </c>
      <c r="C12" s="18">
        <v>0.15424164524421599</v>
      </c>
      <c r="D12" s="18">
        <v>0.15543575920934399</v>
      </c>
      <c r="E12" s="18">
        <v>7.69230769230769E-2</v>
      </c>
      <c r="F12" s="18"/>
      <c r="G12" s="18">
        <v>0.12280701754386</v>
      </c>
      <c r="H12" s="18">
        <v>0.13636363636363599</v>
      </c>
      <c r="I12" s="18">
        <v>0.17882352941176499</v>
      </c>
      <c r="J12" s="18">
        <v>0.15642458100558701</v>
      </c>
      <c r="K12" s="18"/>
      <c r="L12" s="18">
        <v>0.121739130434783</v>
      </c>
      <c r="M12" s="18">
        <v>0.18562874251497</v>
      </c>
      <c r="N12" s="18">
        <v>0.12727272727272701</v>
      </c>
      <c r="O12" s="18">
        <v>0.15835777126099701</v>
      </c>
      <c r="P12" s="18">
        <v>0.166144200626959</v>
      </c>
      <c r="Q12" s="18"/>
      <c r="R12" s="18">
        <v>0.17567567567567599</v>
      </c>
      <c r="S12" s="18">
        <v>0.11009174311926601</v>
      </c>
      <c r="T12" s="18">
        <v>0.14985590778098001</v>
      </c>
      <c r="U12" s="18">
        <v>6.9767441860465101E-2</v>
      </c>
      <c r="V12" s="18"/>
      <c r="W12" s="18">
        <v>0.15432098765432101</v>
      </c>
      <c r="X12" s="18">
        <v>0.12956810631229199</v>
      </c>
      <c r="Y12" s="18">
        <v>0.16666666666666699</v>
      </c>
      <c r="Z12" s="18"/>
      <c r="AA12" s="18">
        <v>0.13347022587269</v>
      </c>
      <c r="AB12" s="18">
        <v>0.18181818181818199</v>
      </c>
      <c r="AC12" s="18">
        <v>0.17816091954023</v>
      </c>
      <c r="AD12" s="18">
        <v>0.13559322033898299</v>
      </c>
    </row>
    <row r="13" spans="2:30" x14ac:dyDescent="0.35">
      <c r="B13" s="15"/>
    </row>
    <row r="14" spans="2:30" x14ac:dyDescent="0.35">
      <c r="B14" t="s">
        <v>68</v>
      </c>
    </row>
    <row r="15" spans="2:30" x14ac:dyDescent="0.35">
      <c r="B15" t="s">
        <v>69</v>
      </c>
    </row>
    <row r="17" spans="2:2" x14ac:dyDescent="0.35">
      <c r="B17"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H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0" t="s">
        <v>373</v>
      </c>
      <c r="E2" s="26"/>
      <c r="F2" s="26"/>
      <c r="G2" s="26"/>
      <c r="H2" s="26"/>
    </row>
    <row r="6" spans="2:8" ht="50.15" customHeight="1" x14ac:dyDescent="0.35">
      <c r="B6" s="19" t="s">
        <v>15</v>
      </c>
      <c r="C6" s="19" t="s">
        <v>361</v>
      </c>
      <c r="D6" s="19" t="s">
        <v>362</v>
      </c>
      <c r="E6" s="19" t="s">
        <v>363</v>
      </c>
      <c r="F6" s="19" t="s">
        <v>364</v>
      </c>
      <c r="G6" s="19" t="s">
        <v>365</v>
      </c>
    </row>
    <row r="7" spans="2:8" x14ac:dyDescent="0.35">
      <c r="B7" s="17" t="s">
        <v>366</v>
      </c>
      <c r="C7" s="16">
        <v>0.440336134453782</v>
      </c>
      <c r="D7" s="16">
        <v>0.40168067226890802</v>
      </c>
      <c r="E7" s="16">
        <v>0.35630252100840298</v>
      </c>
      <c r="F7" s="16">
        <v>0.34117647058823503</v>
      </c>
      <c r="G7" s="16">
        <v>0.33109243697479002</v>
      </c>
    </row>
    <row r="8" spans="2:8" x14ac:dyDescent="0.35">
      <c r="B8" s="17" t="s">
        <v>367</v>
      </c>
      <c r="C8" s="16">
        <v>0.26554621848739501</v>
      </c>
      <c r="D8" s="16">
        <v>0.26218487394958001</v>
      </c>
      <c r="E8" s="16">
        <v>0.24369747899159699</v>
      </c>
      <c r="F8" s="16">
        <v>0.26722689075630301</v>
      </c>
      <c r="G8" s="16">
        <v>0.26722689075630301</v>
      </c>
    </row>
    <row r="9" spans="2:8" x14ac:dyDescent="0.35">
      <c r="B9" s="17" t="s">
        <v>368</v>
      </c>
      <c r="C9" s="16">
        <v>0.121008403361345</v>
      </c>
      <c r="D9" s="16">
        <v>0.121008403361345</v>
      </c>
      <c r="E9" s="16">
        <v>0.16470588235294101</v>
      </c>
      <c r="F9" s="16">
        <v>0.154621848739496</v>
      </c>
      <c r="G9" s="16">
        <v>0.159663865546218</v>
      </c>
    </row>
    <row r="10" spans="2:8" x14ac:dyDescent="0.35">
      <c r="B10" s="17" t="s">
        <v>369</v>
      </c>
      <c r="C10" s="16">
        <v>6.0504201680672297E-2</v>
      </c>
      <c r="D10" s="16">
        <v>6.2184873949579798E-2</v>
      </c>
      <c r="E10" s="16">
        <v>8.2352941176470601E-2</v>
      </c>
      <c r="F10" s="16">
        <v>8.40336134453782E-2</v>
      </c>
      <c r="G10" s="16">
        <v>9.9159663865546199E-2</v>
      </c>
    </row>
    <row r="11" spans="2:8" x14ac:dyDescent="0.35">
      <c r="B11" s="17" t="s">
        <v>370</v>
      </c>
      <c r="C11" s="16">
        <v>6.8907563025210103E-2</v>
      </c>
      <c r="D11" s="16">
        <v>7.8991596638655501E-2</v>
      </c>
      <c r="E11" s="16">
        <v>8.5714285714285701E-2</v>
      </c>
      <c r="F11" s="16">
        <v>9.9159663865546199E-2</v>
      </c>
      <c r="G11" s="16">
        <v>9.5798319327731099E-2</v>
      </c>
    </row>
    <row r="12" spans="2:8" x14ac:dyDescent="0.35">
      <c r="B12" s="17" t="s">
        <v>64</v>
      </c>
      <c r="C12" s="16">
        <v>4.3697478991596601E-2</v>
      </c>
      <c r="D12" s="16">
        <v>7.3949579831932802E-2</v>
      </c>
      <c r="E12" s="16">
        <v>6.7226890756302504E-2</v>
      </c>
      <c r="F12" s="16">
        <v>5.3781512605041999E-2</v>
      </c>
      <c r="G12" s="16">
        <v>4.7058823529411799E-2</v>
      </c>
    </row>
    <row r="13" spans="2:8" x14ac:dyDescent="0.35">
      <c r="B13" s="22" t="s">
        <v>371</v>
      </c>
      <c r="C13" s="20">
        <v>0.70588235294117596</v>
      </c>
      <c r="D13" s="20">
        <v>0.66386554621848703</v>
      </c>
      <c r="E13" s="20">
        <v>0.6</v>
      </c>
      <c r="F13" s="20">
        <v>0.60840336134453799</v>
      </c>
      <c r="G13" s="20">
        <v>0.59831932773109198</v>
      </c>
    </row>
    <row r="14" spans="2:8" x14ac:dyDescent="0.35">
      <c r="B14" s="22" t="s">
        <v>372</v>
      </c>
      <c r="C14" s="20">
        <v>0.129411764705882</v>
      </c>
      <c r="D14" s="20">
        <v>0.14117647058823499</v>
      </c>
      <c r="E14" s="20">
        <v>0.16806722689075601</v>
      </c>
      <c r="F14" s="20">
        <v>0.183193277310924</v>
      </c>
      <c r="G14" s="20">
        <v>0.19495798319327701</v>
      </c>
    </row>
    <row r="15" spans="2:8" x14ac:dyDescent="0.35">
      <c r="B15" s="22" t="s">
        <v>338</v>
      </c>
      <c r="C15" s="21">
        <v>0.57647058823529396</v>
      </c>
      <c r="D15" s="21">
        <v>0.52268907563025202</v>
      </c>
      <c r="E15" s="21">
        <v>0.43193277310924399</v>
      </c>
      <c r="F15" s="21">
        <v>0.42521008403361299</v>
      </c>
      <c r="G15" s="21">
        <v>0.40336134453781503</v>
      </c>
    </row>
    <row r="16" spans="2:8" x14ac:dyDescent="0.35">
      <c r="B16" s="15" t="s">
        <v>357</v>
      </c>
      <c r="C16" s="15"/>
      <c r="D16" s="15"/>
      <c r="E16" s="15"/>
      <c r="F16" s="15"/>
      <c r="G16" s="15"/>
    </row>
    <row r="17" spans="2:2" x14ac:dyDescent="0.35">
      <c r="B17" t="s">
        <v>68</v>
      </c>
    </row>
    <row r="18" spans="2:2" x14ac:dyDescent="0.35">
      <c r="B18" t="s">
        <v>69</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374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595</v>
      </c>
      <c r="D7" s="10">
        <v>569</v>
      </c>
      <c r="E7" s="10">
        <v>8</v>
      </c>
      <c r="F7" s="10"/>
      <c r="G7" s="10">
        <v>24</v>
      </c>
      <c r="H7" s="10">
        <v>250</v>
      </c>
      <c r="I7" s="10">
        <v>231</v>
      </c>
      <c r="J7" s="10">
        <v>90</v>
      </c>
      <c r="K7" s="10"/>
      <c r="L7" s="10">
        <v>116</v>
      </c>
      <c r="M7" s="10">
        <v>84</v>
      </c>
      <c r="N7" s="10">
        <v>61</v>
      </c>
      <c r="O7" s="10">
        <v>171</v>
      </c>
      <c r="P7" s="10">
        <v>163</v>
      </c>
      <c r="Q7" s="10"/>
      <c r="R7" s="10">
        <v>306</v>
      </c>
      <c r="S7" s="10">
        <v>55</v>
      </c>
      <c r="T7" s="10">
        <v>171</v>
      </c>
      <c r="U7" s="10">
        <v>44</v>
      </c>
      <c r="V7" s="10"/>
      <c r="W7" s="10">
        <v>330</v>
      </c>
      <c r="X7" s="10">
        <v>157</v>
      </c>
      <c r="Y7" s="10">
        <v>37</v>
      </c>
      <c r="Z7" s="10"/>
      <c r="AA7" s="10">
        <v>244</v>
      </c>
      <c r="AB7" s="10">
        <v>149</v>
      </c>
      <c r="AC7" s="10">
        <v>90</v>
      </c>
      <c r="AD7" s="10">
        <v>85</v>
      </c>
    </row>
    <row r="8" spans="2:30" x14ac:dyDescent="0.35">
      <c r="B8" s="17" t="s">
        <v>366</v>
      </c>
      <c r="C8" s="16">
        <v>0.40168067226890802</v>
      </c>
      <c r="D8" s="16">
        <v>0.39894551845342702</v>
      </c>
      <c r="E8" s="16">
        <v>0.75</v>
      </c>
      <c r="F8" s="16"/>
      <c r="G8" s="16">
        <v>0.5</v>
      </c>
      <c r="H8" s="16">
        <v>0.42399999999999999</v>
      </c>
      <c r="I8" s="16">
        <v>0.37662337662337703</v>
      </c>
      <c r="J8" s="16">
        <v>0.37777777777777799</v>
      </c>
      <c r="K8" s="16"/>
      <c r="L8" s="16">
        <v>0.44827586206896602</v>
      </c>
      <c r="M8" s="16">
        <v>0.38095238095238099</v>
      </c>
      <c r="N8" s="16">
        <v>0.39344262295082</v>
      </c>
      <c r="O8" s="16">
        <v>0.39766081871344999</v>
      </c>
      <c r="P8" s="16">
        <v>0.38650306748466301</v>
      </c>
      <c r="Q8" s="16"/>
      <c r="R8" s="16">
        <v>0.40196078431372601</v>
      </c>
      <c r="S8" s="16">
        <v>0.472727272727273</v>
      </c>
      <c r="T8" s="16">
        <v>0.36257309941520499</v>
      </c>
      <c r="U8" s="16">
        <v>0.36363636363636398</v>
      </c>
      <c r="V8" s="16"/>
      <c r="W8" s="16">
        <v>0.381818181818182</v>
      </c>
      <c r="X8" s="16">
        <v>0.47770700636942698</v>
      </c>
      <c r="Y8" s="16">
        <v>0.24324324324324301</v>
      </c>
      <c r="Z8" s="16"/>
      <c r="AA8" s="16">
        <v>0.36885245901639302</v>
      </c>
      <c r="AB8" s="16">
        <v>0.389261744966443</v>
      </c>
      <c r="AC8" s="16">
        <v>0.47777777777777802</v>
      </c>
      <c r="AD8" s="16">
        <v>0.41176470588235298</v>
      </c>
    </row>
    <row r="9" spans="2:30" x14ac:dyDescent="0.35">
      <c r="B9" s="17" t="s">
        <v>367</v>
      </c>
      <c r="C9" s="16">
        <v>0.26218487394958001</v>
      </c>
      <c r="D9" s="16">
        <v>0.26889279437609798</v>
      </c>
      <c r="E9" s="16">
        <v>0</v>
      </c>
      <c r="F9" s="16"/>
      <c r="G9" s="16">
        <v>0.25</v>
      </c>
      <c r="H9" s="16">
        <v>0.23200000000000001</v>
      </c>
      <c r="I9" s="16">
        <v>0.27272727272727298</v>
      </c>
      <c r="J9" s="16">
        <v>0.32222222222222202</v>
      </c>
      <c r="K9" s="16"/>
      <c r="L9" s="16">
        <v>0.27586206896551702</v>
      </c>
      <c r="M9" s="16">
        <v>0.32142857142857101</v>
      </c>
      <c r="N9" s="16">
        <v>0.29508196721311503</v>
      </c>
      <c r="O9" s="16">
        <v>0.251461988304094</v>
      </c>
      <c r="P9" s="16">
        <v>0.220858895705521</v>
      </c>
      <c r="Q9" s="16"/>
      <c r="R9" s="16">
        <v>0.27777777777777801</v>
      </c>
      <c r="S9" s="16">
        <v>0.163636363636364</v>
      </c>
      <c r="T9" s="16">
        <v>0.26900584795321603</v>
      </c>
      <c r="U9" s="16">
        <v>0.27272727272727298</v>
      </c>
      <c r="V9" s="16"/>
      <c r="W9" s="16">
        <v>0.27272727272727298</v>
      </c>
      <c r="X9" s="16">
        <v>0.22929936305732501</v>
      </c>
      <c r="Y9" s="16">
        <v>0.40540540540540498</v>
      </c>
      <c r="Z9" s="16"/>
      <c r="AA9" s="16">
        <v>0.27459016393442598</v>
      </c>
      <c r="AB9" s="16">
        <v>0.24832214765100699</v>
      </c>
      <c r="AC9" s="16">
        <v>0.27777777777777801</v>
      </c>
      <c r="AD9" s="16">
        <v>0.25882352941176501</v>
      </c>
    </row>
    <row r="10" spans="2:30" x14ac:dyDescent="0.35">
      <c r="B10" s="17" t="s">
        <v>368</v>
      </c>
      <c r="C10" s="16">
        <v>0.121008403361345</v>
      </c>
      <c r="D10" s="16">
        <v>0.119507908611599</v>
      </c>
      <c r="E10" s="16">
        <v>0.25</v>
      </c>
      <c r="F10" s="16"/>
      <c r="G10" s="16">
        <v>8.3333333333333301E-2</v>
      </c>
      <c r="H10" s="16">
        <v>0.14399999999999999</v>
      </c>
      <c r="I10" s="16">
        <v>9.9567099567099596E-2</v>
      </c>
      <c r="J10" s="16">
        <v>0.122222222222222</v>
      </c>
      <c r="K10" s="16"/>
      <c r="L10" s="16">
        <v>0.11206896551724101</v>
      </c>
      <c r="M10" s="16">
        <v>0.15476190476190499</v>
      </c>
      <c r="N10" s="16">
        <v>0.13114754098360701</v>
      </c>
      <c r="O10" s="16">
        <v>0.11111111111111099</v>
      </c>
      <c r="P10" s="16">
        <v>0.11656441717791401</v>
      </c>
      <c r="Q10" s="16"/>
      <c r="R10" s="16">
        <v>0.10784313725490199</v>
      </c>
      <c r="S10" s="16">
        <v>0.12727272727272701</v>
      </c>
      <c r="T10" s="16">
        <v>0.14619883040935699</v>
      </c>
      <c r="U10" s="16">
        <v>0.13636363636363599</v>
      </c>
      <c r="V10" s="16"/>
      <c r="W10" s="16">
        <v>0.12727272727272701</v>
      </c>
      <c r="X10" s="16">
        <v>8.9171974522293002E-2</v>
      </c>
      <c r="Y10" s="16">
        <v>0.21621621621621601</v>
      </c>
      <c r="Z10" s="16"/>
      <c r="AA10" s="16">
        <v>0.12704918032786899</v>
      </c>
      <c r="AB10" s="16">
        <v>0.14765100671140899</v>
      </c>
      <c r="AC10" s="16">
        <v>8.8888888888888906E-2</v>
      </c>
      <c r="AD10" s="16">
        <v>0.11764705882352899</v>
      </c>
    </row>
    <row r="11" spans="2:30" x14ac:dyDescent="0.35">
      <c r="B11" s="17" t="s">
        <v>369</v>
      </c>
      <c r="C11" s="16">
        <v>6.2184873949579798E-2</v>
      </c>
      <c r="D11" s="16">
        <v>6.1511423550087901E-2</v>
      </c>
      <c r="E11" s="16">
        <v>0</v>
      </c>
      <c r="F11" s="16"/>
      <c r="G11" s="16">
        <v>0</v>
      </c>
      <c r="H11" s="16">
        <v>6.8000000000000005E-2</v>
      </c>
      <c r="I11" s="16">
        <v>7.3593073593073599E-2</v>
      </c>
      <c r="J11" s="16">
        <v>3.3333333333333298E-2</v>
      </c>
      <c r="K11" s="16"/>
      <c r="L11" s="16">
        <v>6.0344827586206899E-2</v>
      </c>
      <c r="M11" s="16">
        <v>4.7619047619047603E-2</v>
      </c>
      <c r="N11" s="16">
        <v>3.2786885245901599E-2</v>
      </c>
      <c r="O11" s="16">
        <v>5.8479532163742701E-2</v>
      </c>
      <c r="P11" s="16">
        <v>8.5889570552147201E-2</v>
      </c>
      <c r="Q11" s="16"/>
      <c r="R11" s="16">
        <v>6.2091503267973899E-2</v>
      </c>
      <c r="S11" s="16">
        <v>7.2727272727272696E-2</v>
      </c>
      <c r="T11" s="16">
        <v>7.0175438596491196E-2</v>
      </c>
      <c r="U11" s="16">
        <v>4.5454545454545497E-2</v>
      </c>
      <c r="V11" s="16"/>
      <c r="W11" s="16">
        <v>5.4545454545454501E-2</v>
      </c>
      <c r="X11" s="16">
        <v>5.7324840764331197E-2</v>
      </c>
      <c r="Y11" s="16">
        <v>2.7027027027027001E-2</v>
      </c>
      <c r="Z11" s="16"/>
      <c r="AA11" s="16">
        <v>6.5573770491803296E-2</v>
      </c>
      <c r="AB11" s="16">
        <v>8.0536912751677805E-2</v>
      </c>
      <c r="AC11" s="16">
        <v>6.6666666666666693E-2</v>
      </c>
      <c r="AD11" s="16">
        <v>3.5294117647058802E-2</v>
      </c>
    </row>
    <row r="12" spans="2:30" x14ac:dyDescent="0.35">
      <c r="B12" s="17" t="s">
        <v>370</v>
      </c>
      <c r="C12" s="16">
        <v>7.8991596638655501E-2</v>
      </c>
      <c r="D12" s="16">
        <v>7.9086115992970094E-2</v>
      </c>
      <c r="E12" s="16">
        <v>0</v>
      </c>
      <c r="F12" s="16"/>
      <c r="G12" s="16">
        <v>4.1666666666666699E-2</v>
      </c>
      <c r="H12" s="16">
        <v>8.4000000000000005E-2</v>
      </c>
      <c r="I12" s="16">
        <v>8.2251082251082297E-2</v>
      </c>
      <c r="J12" s="16">
        <v>6.6666666666666693E-2</v>
      </c>
      <c r="K12" s="16"/>
      <c r="L12" s="16">
        <v>6.8965517241379296E-2</v>
      </c>
      <c r="M12" s="16">
        <v>4.7619047619047603E-2</v>
      </c>
      <c r="N12" s="16">
        <v>8.1967213114754106E-2</v>
      </c>
      <c r="O12" s="16">
        <v>8.1871345029239803E-2</v>
      </c>
      <c r="P12" s="16">
        <v>9.8159509202454004E-2</v>
      </c>
      <c r="Q12" s="16"/>
      <c r="R12" s="16">
        <v>4.9019607843137303E-2</v>
      </c>
      <c r="S12" s="16">
        <v>7.2727272727272696E-2</v>
      </c>
      <c r="T12" s="16">
        <v>0.12280701754386</v>
      </c>
      <c r="U12" s="16">
        <v>0.13636363636363599</v>
      </c>
      <c r="V12" s="16"/>
      <c r="W12" s="16">
        <v>8.1818181818181804E-2</v>
      </c>
      <c r="X12" s="16">
        <v>9.5541401273885398E-2</v>
      </c>
      <c r="Y12" s="16">
        <v>2.7027027027027001E-2</v>
      </c>
      <c r="Z12" s="16"/>
      <c r="AA12" s="16">
        <v>9.4262295081967207E-2</v>
      </c>
      <c r="AB12" s="16">
        <v>8.0536912751677805E-2</v>
      </c>
      <c r="AC12" s="16">
        <v>3.3333333333333298E-2</v>
      </c>
      <c r="AD12" s="16">
        <v>8.2352941176470601E-2</v>
      </c>
    </row>
    <row r="13" spans="2:30" x14ac:dyDescent="0.35">
      <c r="B13" s="17" t="s">
        <v>64</v>
      </c>
      <c r="C13" s="16">
        <v>7.3949579831932802E-2</v>
      </c>
      <c r="D13" s="16">
        <v>7.2056239015817203E-2</v>
      </c>
      <c r="E13" s="16">
        <v>0</v>
      </c>
      <c r="F13" s="16"/>
      <c r="G13" s="16">
        <v>0.125</v>
      </c>
      <c r="H13" s="16">
        <v>4.8000000000000001E-2</v>
      </c>
      <c r="I13" s="16">
        <v>9.5238095238095205E-2</v>
      </c>
      <c r="J13" s="16">
        <v>7.7777777777777807E-2</v>
      </c>
      <c r="K13" s="16"/>
      <c r="L13" s="16">
        <v>3.4482758620689703E-2</v>
      </c>
      <c r="M13" s="16">
        <v>4.7619047619047603E-2</v>
      </c>
      <c r="N13" s="16">
        <v>6.5573770491803296E-2</v>
      </c>
      <c r="O13" s="16">
        <v>9.9415204678362595E-2</v>
      </c>
      <c r="P13" s="16">
        <v>9.2024539877300596E-2</v>
      </c>
      <c r="Q13" s="16"/>
      <c r="R13" s="16">
        <v>0.10130718954248399</v>
      </c>
      <c r="S13" s="16">
        <v>9.0909090909090898E-2</v>
      </c>
      <c r="T13" s="16">
        <v>2.9239766081871298E-2</v>
      </c>
      <c r="U13" s="16">
        <v>4.5454545454545497E-2</v>
      </c>
      <c r="V13" s="16"/>
      <c r="W13" s="16">
        <v>8.1818181818181804E-2</v>
      </c>
      <c r="X13" s="16">
        <v>5.0955414012738898E-2</v>
      </c>
      <c r="Y13" s="16">
        <v>8.1081081081081099E-2</v>
      </c>
      <c r="Z13" s="16"/>
      <c r="AA13" s="16">
        <v>6.9672131147541005E-2</v>
      </c>
      <c r="AB13" s="16">
        <v>5.3691275167785199E-2</v>
      </c>
      <c r="AC13" s="16">
        <v>5.5555555555555601E-2</v>
      </c>
      <c r="AD13" s="16">
        <v>9.41176470588235E-2</v>
      </c>
    </row>
    <row r="14" spans="2:30" x14ac:dyDescent="0.35">
      <c r="B14" s="17" t="s">
        <v>371</v>
      </c>
      <c r="C14" s="20">
        <v>0.66386554621848703</v>
      </c>
      <c r="D14" s="20">
        <v>0.66783831282952599</v>
      </c>
      <c r="E14" s="20">
        <v>0.75</v>
      </c>
      <c r="F14" s="20"/>
      <c r="G14" s="20">
        <v>0.75</v>
      </c>
      <c r="H14" s="20">
        <v>0.65600000000000003</v>
      </c>
      <c r="I14" s="20">
        <v>0.64935064935064901</v>
      </c>
      <c r="J14" s="20">
        <v>0.7</v>
      </c>
      <c r="K14" s="20"/>
      <c r="L14" s="20">
        <v>0.72413793103448298</v>
      </c>
      <c r="M14" s="20">
        <v>0.702380952380952</v>
      </c>
      <c r="N14" s="20">
        <v>0.68852459016393397</v>
      </c>
      <c r="O14" s="20">
        <v>0.64912280701754399</v>
      </c>
      <c r="P14" s="20">
        <v>0.60736196319018398</v>
      </c>
      <c r="Q14" s="20"/>
      <c r="R14" s="20">
        <v>0.67973856209150296</v>
      </c>
      <c r="S14" s="20">
        <v>0.63636363636363602</v>
      </c>
      <c r="T14" s="20">
        <v>0.63157894736842102</v>
      </c>
      <c r="U14" s="20">
        <v>0.63636363636363602</v>
      </c>
      <c r="V14" s="20"/>
      <c r="W14" s="20">
        <v>0.65454545454545499</v>
      </c>
      <c r="X14" s="20">
        <v>0.70700636942675199</v>
      </c>
      <c r="Y14" s="20">
        <v>0.64864864864864902</v>
      </c>
      <c r="Z14" s="20"/>
      <c r="AA14" s="20">
        <v>0.64344262295082</v>
      </c>
      <c r="AB14" s="20">
        <v>0.63758389261744997</v>
      </c>
      <c r="AC14" s="20">
        <v>0.75555555555555598</v>
      </c>
      <c r="AD14" s="20">
        <v>0.67058823529411804</v>
      </c>
    </row>
    <row r="15" spans="2:30" x14ac:dyDescent="0.35">
      <c r="B15" s="17" t="s">
        <v>372</v>
      </c>
      <c r="C15" s="20">
        <v>0.14117647058823499</v>
      </c>
      <c r="D15" s="20">
        <v>0.14059753954305801</v>
      </c>
      <c r="E15" s="20">
        <v>0</v>
      </c>
      <c r="F15" s="20"/>
      <c r="G15" s="20">
        <v>4.1666666666666699E-2</v>
      </c>
      <c r="H15" s="20">
        <v>0.152</v>
      </c>
      <c r="I15" s="20">
        <v>0.15584415584415601</v>
      </c>
      <c r="J15" s="20">
        <v>0.1</v>
      </c>
      <c r="K15" s="20"/>
      <c r="L15" s="20">
        <v>0.12931034482758599</v>
      </c>
      <c r="M15" s="20">
        <v>9.5238095238095205E-2</v>
      </c>
      <c r="N15" s="20">
        <v>0.114754098360656</v>
      </c>
      <c r="O15" s="20">
        <v>0.140350877192982</v>
      </c>
      <c r="P15" s="20">
        <v>0.184049079754601</v>
      </c>
      <c r="Q15" s="20"/>
      <c r="R15" s="20">
        <v>0.11111111111111099</v>
      </c>
      <c r="S15" s="20">
        <v>0.145454545454545</v>
      </c>
      <c r="T15" s="20">
        <v>0.19298245614035101</v>
      </c>
      <c r="U15" s="20">
        <v>0.18181818181818199</v>
      </c>
      <c r="V15" s="20"/>
      <c r="W15" s="20">
        <v>0.13636363636363599</v>
      </c>
      <c r="X15" s="20">
        <v>0.152866242038217</v>
      </c>
      <c r="Y15" s="20">
        <v>5.4054054054054099E-2</v>
      </c>
      <c r="Z15" s="20"/>
      <c r="AA15" s="20">
        <v>0.159836065573771</v>
      </c>
      <c r="AB15" s="20">
        <v>0.161073825503356</v>
      </c>
      <c r="AC15" s="20">
        <v>0.1</v>
      </c>
      <c r="AD15" s="20">
        <v>0.11764705882352899</v>
      </c>
    </row>
    <row r="16" spans="2:30" x14ac:dyDescent="0.35">
      <c r="B16" s="17" t="s">
        <v>338</v>
      </c>
      <c r="C16" s="21">
        <v>0.52268907563025202</v>
      </c>
      <c r="D16" s="21">
        <v>0.52724077328646801</v>
      </c>
      <c r="E16" s="21">
        <v>0.75</v>
      </c>
      <c r="F16" s="21"/>
      <c r="G16" s="21">
        <v>0.70833333333333304</v>
      </c>
      <c r="H16" s="21">
        <v>0.504</v>
      </c>
      <c r="I16" s="21">
        <v>0.493506493506494</v>
      </c>
      <c r="J16" s="21">
        <v>0.6</v>
      </c>
      <c r="K16" s="21"/>
      <c r="L16" s="21">
        <v>0.59482758620689702</v>
      </c>
      <c r="M16" s="21">
        <v>0.60714285714285698</v>
      </c>
      <c r="N16" s="21">
        <v>0.57377049180327899</v>
      </c>
      <c r="O16" s="21">
        <v>0.50877192982456099</v>
      </c>
      <c r="P16" s="21">
        <v>0.42331288343558299</v>
      </c>
      <c r="Q16" s="21"/>
      <c r="R16" s="21">
        <v>0.56862745098039202</v>
      </c>
      <c r="S16" s="21">
        <v>0.49090909090909102</v>
      </c>
      <c r="T16" s="21">
        <v>0.43859649122806998</v>
      </c>
      <c r="U16" s="21">
        <v>0.45454545454545497</v>
      </c>
      <c r="V16" s="21"/>
      <c r="W16" s="21">
        <v>0.51818181818181797</v>
      </c>
      <c r="X16" s="21">
        <v>0.55414012738853502</v>
      </c>
      <c r="Y16" s="21">
        <v>0.59459459459459496</v>
      </c>
      <c r="Z16" s="21"/>
      <c r="AA16" s="21">
        <v>0.483606557377049</v>
      </c>
      <c r="AB16" s="21">
        <v>0.47651006711409399</v>
      </c>
      <c r="AC16" s="21">
        <v>0.655555555555556</v>
      </c>
      <c r="AD16" s="21">
        <v>0.55294117647058805</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375</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595</v>
      </c>
      <c r="D7" s="10">
        <v>569</v>
      </c>
      <c r="E7" s="10">
        <v>8</v>
      </c>
      <c r="F7" s="10"/>
      <c r="G7" s="10">
        <v>24</v>
      </c>
      <c r="H7" s="10">
        <v>250</v>
      </c>
      <c r="I7" s="10">
        <v>231</v>
      </c>
      <c r="J7" s="10">
        <v>90</v>
      </c>
      <c r="K7" s="10"/>
      <c r="L7" s="10">
        <v>116</v>
      </c>
      <c r="M7" s="10">
        <v>84</v>
      </c>
      <c r="N7" s="10">
        <v>61</v>
      </c>
      <c r="O7" s="10">
        <v>171</v>
      </c>
      <c r="P7" s="10">
        <v>163</v>
      </c>
      <c r="Q7" s="10"/>
      <c r="R7" s="10">
        <v>306</v>
      </c>
      <c r="S7" s="10">
        <v>55</v>
      </c>
      <c r="T7" s="10">
        <v>171</v>
      </c>
      <c r="U7" s="10">
        <v>44</v>
      </c>
      <c r="V7" s="10"/>
      <c r="W7" s="10">
        <v>330</v>
      </c>
      <c r="X7" s="10">
        <v>157</v>
      </c>
      <c r="Y7" s="10">
        <v>37</v>
      </c>
      <c r="Z7" s="10"/>
      <c r="AA7" s="10">
        <v>244</v>
      </c>
      <c r="AB7" s="10">
        <v>149</v>
      </c>
      <c r="AC7" s="10">
        <v>90</v>
      </c>
      <c r="AD7" s="10">
        <v>85</v>
      </c>
    </row>
    <row r="8" spans="2:30" x14ac:dyDescent="0.35">
      <c r="B8" s="17" t="s">
        <v>366</v>
      </c>
      <c r="C8" s="16">
        <v>0.440336134453782</v>
      </c>
      <c r="D8" s="16">
        <v>0.43585237258347997</v>
      </c>
      <c r="E8" s="16">
        <v>0.875</v>
      </c>
      <c r="F8" s="16"/>
      <c r="G8" s="16">
        <v>0.41666666666666702</v>
      </c>
      <c r="H8" s="16">
        <v>0.46</v>
      </c>
      <c r="I8" s="16">
        <v>0.42857142857142899</v>
      </c>
      <c r="J8" s="16">
        <v>0.422222222222222</v>
      </c>
      <c r="K8" s="16"/>
      <c r="L8" s="16">
        <v>0.431034482758621</v>
      </c>
      <c r="M8" s="16">
        <v>0.452380952380952</v>
      </c>
      <c r="N8" s="16">
        <v>0.49180327868852503</v>
      </c>
      <c r="O8" s="16">
        <v>0.44444444444444398</v>
      </c>
      <c r="P8" s="16">
        <v>0.41717791411042898</v>
      </c>
      <c r="Q8" s="16"/>
      <c r="R8" s="16">
        <v>0.42483660130718998</v>
      </c>
      <c r="S8" s="16">
        <v>0.527272727272727</v>
      </c>
      <c r="T8" s="16">
        <v>0.41520467836257302</v>
      </c>
      <c r="U8" s="16">
        <v>0.47727272727272702</v>
      </c>
      <c r="V8" s="16"/>
      <c r="W8" s="16">
        <v>0.42424242424242398</v>
      </c>
      <c r="X8" s="16">
        <v>0.49681528662420399</v>
      </c>
      <c r="Y8" s="16">
        <v>0.37837837837837801</v>
      </c>
      <c r="Z8" s="16"/>
      <c r="AA8" s="16">
        <v>0.38934426229508201</v>
      </c>
      <c r="AB8" s="16">
        <v>0.43624161073825501</v>
      </c>
      <c r="AC8" s="16">
        <v>0.53333333333333299</v>
      </c>
      <c r="AD8" s="16">
        <v>0.48235294117647098</v>
      </c>
    </row>
    <row r="9" spans="2:30" x14ac:dyDescent="0.35">
      <c r="B9" s="17" t="s">
        <v>367</v>
      </c>
      <c r="C9" s="16">
        <v>0.26554621848739501</v>
      </c>
      <c r="D9" s="16">
        <v>0.274165202108963</v>
      </c>
      <c r="E9" s="16">
        <v>0.125</v>
      </c>
      <c r="F9" s="16"/>
      <c r="G9" s="16">
        <v>0.29166666666666702</v>
      </c>
      <c r="H9" s="16">
        <v>0.24399999999999999</v>
      </c>
      <c r="I9" s="16">
        <v>0.25108225108225102</v>
      </c>
      <c r="J9" s="16">
        <v>0.35555555555555601</v>
      </c>
      <c r="K9" s="16"/>
      <c r="L9" s="16">
        <v>0.31034482758620702</v>
      </c>
      <c r="M9" s="16">
        <v>0.25</v>
      </c>
      <c r="N9" s="16">
        <v>0.213114754098361</v>
      </c>
      <c r="O9" s="16">
        <v>0.286549707602339</v>
      </c>
      <c r="P9" s="16">
        <v>0.23926380368098199</v>
      </c>
      <c r="Q9" s="16"/>
      <c r="R9" s="16">
        <v>0.27124183006535901</v>
      </c>
      <c r="S9" s="16">
        <v>0.145454545454545</v>
      </c>
      <c r="T9" s="16">
        <v>0.29824561403508798</v>
      </c>
      <c r="U9" s="16">
        <v>0.27272727272727298</v>
      </c>
      <c r="V9" s="16"/>
      <c r="W9" s="16">
        <v>0.27575757575757598</v>
      </c>
      <c r="X9" s="16">
        <v>0.22292993630573199</v>
      </c>
      <c r="Y9" s="16">
        <v>0.37837837837837801</v>
      </c>
      <c r="Z9" s="16"/>
      <c r="AA9" s="16">
        <v>0.29508196721311503</v>
      </c>
      <c r="AB9" s="16">
        <v>0.24161073825503401</v>
      </c>
      <c r="AC9" s="16">
        <v>0.211111111111111</v>
      </c>
      <c r="AD9" s="16">
        <v>0.317647058823529</v>
      </c>
    </row>
    <row r="10" spans="2:30" x14ac:dyDescent="0.35">
      <c r="B10" s="17" t="s">
        <v>368</v>
      </c>
      <c r="C10" s="16">
        <v>0.121008403361345</v>
      </c>
      <c r="D10" s="16">
        <v>0.123022847100176</v>
      </c>
      <c r="E10" s="16">
        <v>0</v>
      </c>
      <c r="F10" s="16"/>
      <c r="G10" s="16">
        <v>8.3333333333333301E-2</v>
      </c>
      <c r="H10" s="16">
        <v>0.13200000000000001</v>
      </c>
      <c r="I10" s="16">
        <v>0.112554112554113</v>
      </c>
      <c r="J10" s="16">
        <v>0.122222222222222</v>
      </c>
      <c r="K10" s="16"/>
      <c r="L10" s="16">
        <v>9.4827586206896505E-2</v>
      </c>
      <c r="M10" s="16">
        <v>0.15476190476190499</v>
      </c>
      <c r="N10" s="16">
        <v>0.16393442622950799</v>
      </c>
      <c r="O10" s="16">
        <v>0.105263157894737</v>
      </c>
      <c r="P10" s="16">
        <v>0.122699386503067</v>
      </c>
      <c r="Q10" s="16"/>
      <c r="R10" s="16">
        <v>0.11111111111111099</v>
      </c>
      <c r="S10" s="16">
        <v>0.2</v>
      </c>
      <c r="T10" s="16">
        <v>0.12280701754386</v>
      </c>
      <c r="U10" s="16">
        <v>0.11363636363636399</v>
      </c>
      <c r="V10" s="16"/>
      <c r="W10" s="16">
        <v>0.124242424242424</v>
      </c>
      <c r="X10" s="16">
        <v>0.10828025477707</v>
      </c>
      <c r="Y10" s="16">
        <v>0.135135135135135</v>
      </c>
      <c r="Z10" s="16"/>
      <c r="AA10" s="16">
        <v>0.13934426229508201</v>
      </c>
      <c r="AB10" s="16">
        <v>0.134228187919463</v>
      </c>
      <c r="AC10" s="16">
        <v>7.7777777777777807E-2</v>
      </c>
      <c r="AD10" s="16">
        <v>9.41176470588235E-2</v>
      </c>
    </row>
    <row r="11" spans="2:30" x14ac:dyDescent="0.35">
      <c r="B11" s="17" t="s">
        <v>369</v>
      </c>
      <c r="C11" s="16">
        <v>6.0504201680672297E-2</v>
      </c>
      <c r="D11" s="16">
        <v>5.6239015817223202E-2</v>
      </c>
      <c r="E11" s="16">
        <v>0</v>
      </c>
      <c r="F11" s="16"/>
      <c r="G11" s="16">
        <v>4.1666666666666699E-2</v>
      </c>
      <c r="H11" s="16">
        <v>6.8000000000000005E-2</v>
      </c>
      <c r="I11" s="16">
        <v>6.9264069264069306E-2</v>
      </c>
      <c r="J11" s="16">
        <v>2.2222222222222199E-2</v>
      </c>
      <c r="K11" s="16"/>
      <c r="L11" s="16">
        <v>6.8965517241379296E-2</v>
      </c>
      <c r="M11" s="16">
        <v>2.3809523809523801E-2</v>
      </c>
      <c r="N11" s="16">
        <v>8.1967213114754106E-2</v>
      </c>
      <c r="O11" s="16">
        <v>5.8479532163742701E-2</v>
      </c>
      <c r="P11" s="16">
        <v>6.7484662576687102E-2</v>
      </c>
      <c r="Q11" s="16"/>
      <c r="R11" s="16">
        <v>8.1699346405228801E-2</v>
      </c>
      <c r="S11" s="16">
        <v>3.6363636363636397E-2</v>
      </c>
      <c r="T11" s="16">
        <v>3.5087719298245598E-2</v>
      </c>
      <c r="U11" s="16">
        <v>4.5454545454545497E-2</v>
      </c>
      <c r="V11" s="16"/>
      <c r="W11" s="16">
        <v>5.75757575757576E-2</v>
      </c>
      <c r="X11" s="16">
        <v>7.6433121019108305E-2</v>
      </c>
      <c r="Y11" s="16">
        <v>2.7027027027027001E-2</v>
      </c>
      <c r="Z11" s="16"/>
      <c r="AA11" s="16">
        <v>4.0983606557376998E-2</v>
      </c>
      <c r="AB11" s="16">
        <v>9.3959731543624206E-2</v>
      </c>
      <c r="AC11" s="16">
        <v>8.8888888888888906E-2</v>
      </c>
      <c r="AD11" s="16">
        <v>4.7058823529411799E-2</v>
      </c>
    </row>
    <row r="12" spans="2:30" x14ac:dyDescent="0.35">
      <c r="B12" s="17" t="s">
        <v>370</v>
      </c>
      <c r="C12" s="16">
        <v>6.8907563025210103E-2</v>
      </c>
      <c r="D12" s="16">
        <v>7.2056239015817203E-2</v>
      </c>
      <c r="E12" s="16">
        <v>0</v>
      </c>
      <c r="F12" s="16"/>
      <c r="G12" s="16">
        <v>0.125</v>
      </c>
      <c r="H12" s="16">
        <v>0.06</v>
      </c>
      <c r="I12" s="16">
        <v>8.2251082251082297E-2</v>
      </c>
      <c r="J12" s="16">
        <v>4.4444444444444398E-2</v>
      </c>
      <c r="K12" s="16"/>
      <c r="L12" s="16">
        <v>6.8965517241379296E-2</v>
      </c>
      <c r="M12" s="16">
        <v>9.5238095238095205E-2</v>
      </c>
      <c r="N12" s="16">
        <v>4.91803278688525E-2</v>
      </c>
      <c r="O12" s="16">
        <v>4.6783625730994101E-2</v>
      </c>
      <c r="P12" s="16">
        <v>8.5889570552147201E-2</v>
      </c>
      <c r="Q12" s="16"/>
      <c r="R12" s="16">
        <v>5.22875816993464E-2</v>
      </c>
      <c r="S12" s="16">
        <v>7.2727272727272696E-2</v>
      </c>
      <c r="T12" s="16">
        <v>9.9415204678362595E-2</v>
      </c>
      <c r="U12" s="16">
        <v>9.0909090909090898E-2</v>
      </c>
      <c r="V12" s="16"/>
      <c r="W12" s="16">
        <v>6.9696969696969702E-2</v>
      </c>
      <c r="X12" s="16">
        <v>5.7324840764331197E-2</v>
      </c>
      <c r="Y12" s="16">
        <v>8.1081081081081099E-2</v>
      </c>
      <c r="Z12" s="16"/>
      <c r="AA12" s="16">
        <v>8.6065573770491802E-2</v>
      </c>
      <c r="AB12" s="16">
        <v>6.7114093959731502E-2</v>
      </c>
      <c r="AC12" s="16">
        <v>6.6666666666666693E-2</v>
      </c>
      <c r="AD12" s="16">
        <v>3.5294117647058802E-2</v>
      </c>
    </row>
    <row r="13" spans="2:30" x14ac:dyDescent="0.35">
      <c r="B13" s="17" t="s">
        <v>64</v>
      </c>
      <c r="C13" s="16">
        <v>4.3697478991596601E-2</v>
      </c>
      <c r="D13" s="16">
        <v>3.8664323374340899E-2</v>
      </c>
      <c r="E13" s="16">
        <v>0</v>
      </c>
      <c r="F13" s="16"/>
      <c r="G13" s="16">
        <v>4.1666666666666699E-2</v>
      </c>
      <c r="H13" s="16">
        <v>3.5999999999999997E-2</v>
      </c>
      <c r="I13" s="16">
        <v>5.62770562770563E-2</v>
      </c>
      <c r="J13" s="16">
        <v>3.3333333333333298E-2</v>
      </c>
      <c r="K13" s="16"/>
      <c r="L13" s="16">
        <v>2.5862068965517199E-2</v>
      </c>
      <c r="M13" s="16">
        <v>2.3809523809523801E-2</v>
      </c>
      <c r="N13" s="16">
        <v>0</v>
      </c>
      <c r="O13" s="16">
        <v>5.8479532163742701E-2</v>
      </c>
      <c r="P13" s="16">
        <v>6.7484662576687102E-2</v>
      </c>
      <c r="Q13" s="16"/>
      <c r="R13" s="16">
        <v>5.8823529411764698E-2</v>
      </c>
      <c r="S13" s="16">
        <v>1.8181818181818198E-2</v>
      </c>
      <c r="T13" s="16">
        <v>2.9239766081871298E-2</v>
      </c>
      <c r="U13" s="16">
        <v>0</v>
      </c>
      <c r="V13" s="16"/>
      <c r="W13" s="16">
        <v>4.8484848484848499E-2</v>
      </c>
      <c r="X13" s="16">
        <v>3.8216560509554097E-2</v>
      </c>
      <c r="Y13" s="16">
        <v>0</v>
      </c>
      <c r="Z13" s="16"/>
      <c r="AA13" s="16">
        <v>4.91803278688525E-2</v>
      </c>
      <c r="AB13" s="16">
        <v>2.68456375838926E-2</v>
      </c>
      <c r="AC13" s="16">
        <v>2.2222222222222199E-2</v>
      </c>
      <c r="AD13" s="16">
        <v>2.3529411764705899E-2</v>
      </c>
    </row>
    <row r="14" spans="2:30" x14ac:dyDescent="0.35">
      <c r="B14" s="17" t="s">
        <v>371</v>
      </c>
      <c r="C14" s="20">
        <v>0.70588235294117596</v>
      </c>
      <c r="D14" s="20">
        <v>0.71001757469244298</v>
      </c>
      <c r="E14" s="20">
        <v>1</v>
      </c>
      <c r="F14" s="20"/>
      <c r="G14" s="20">
        <v>0.70833333333333304</v>
      </c>
      <c r="H14" s="20">
        <v>0.70399999999999996</v>
      </c>
      <c r="I14" s="20">
        <v>0.67965367965367995</v>
      </c>
      <c r="J14" s="20">
        <v>0.77777777777777801</v>
      </c>
      <c r="K14" s="20"/>
      <c r="L14" s="20">
        <v>0.74137931034482796</v>
      </c>
      <c r="M14" s="20">
        <v>0.702380952380952</v>
      </c>
      <c r="N14" s="20">
        <v>0.70491803278688503</v>
      </c>
      <c r="O14" s="20">
        <v>0.73099415204678397</v>
      </c>
      <c r="P14" s="20">
        <v>0.65644171779141103</v>
      </c>
      <c r="Q14" s="20"/>
      <c r="R14" s="20">
        <v>0.69607843137254899</v>
      </c>
      <c r="S14" s="20">
        <v>0.67272727272727295</v>
      </c>
      <c r="T14" s="20">
        <v>0.713450292397661</v>
      </c>
      <c r="U14" s="20">
        <v>0.75</v>
      </c>
      <c r="V14" s="20"/>
      <c r="W14" s="20">
        <v>0.7</v>
      </c>
      <c r="X14" s="20">
        <v>0.71974522292993603</v>
      </c>
      <c r="Y14" s="20">
        <v>0.75675675675675702</v>
      </c>
      <c r="Z14" s="20"/>
      <c r="AA14" s="20">
        <v>0.68442622950819698</v>
      </c>
      <c r="AB14" s="20">
        <v>0.67785234899328894</v>
      </c>
      <c r="AC14" s="20">
        <v>0.74444444444444402</v>
      </c>
      <c r="AD14" s="20">
        <v>0.8</v>
      </c>
    </row>
    <row r="15" spans="2:30" x14ac:dyDescent="0.35">
      <c r="B15" s="17" t="s">
        <v>372</v>
      </c>
      <c r="C15" s="20">
        <v>0.129411764705882</v>
      </c>
      <c r="D15" s="20">
        <v>0.12829525483304</v>
      </c>
      <c r="E15" s="20">
        <v>0</v>
      </c>
      <c r="F15" s="20"/>
      <c r="G15" s="20">
        <v>0.16666666666666699</v>
      </c>
      <c r="H15" s="20">
        <v>0.128</v>
      </c>
      <c r="I15" s="20">
        <v>0.15151515151515199</v>
      </c>
      <c r="J15" s="20">
        <v>6.6666666666666693E-2</v>
      </c>
      <c r="K15" s="20"/>
      <c r="L15" s="20">
        <v>0.13793103448275901</v>
      </c>
      <c r="M15" s="20">
        <v>0.119047619047619</v>
      </c>
      <c r="N15" s="20">
        <v>0.13114754098360701</v>
      </c>
      <c r="O15" s="20">
        <v>0.105263157894737</v>
      </c>
      <c r="P15" s="20">
        <v>0.153374233128834</v>
      </c>
      <c r="Q15" s="20"/>
      <c r="R15" s="20">
        <v>0.13398692810457499</v>
      </c>
      <c r="S15" s="20">
        <v>0.109090909090909</v>
      </c>
      <c r="T15" s="20">
        <v>0.13450292397660801</v>
      </c>
      <c r="U15" s="20">
        <v>0.13636363636363599</v>
      </c>
      <c r="V15" s="20"/>
      <c r="W15" s="20">
        <v>0.12727272727272701</v>
      </c>
      <c r="X15" s="20">
        <v>0.13375796178343899</v>
      </c>
      <c r="Y15" s="20">
        <v>0.108108108108108</v>
      </c>
      <c r="Z15" s="20"/>
      <c r="AA15" s="20">
        <v>0.12704918032786899</v>
      </c>
      <c r="AB15" s="20">
        <v>0.161073825503356</v>
      </c>
      <c r="AC15" s="20">
        <v>0.155555555555556</v>
      </c>
      <c r="AD15" s="20">
        <v>8.2352941176470601E-2</v>
      </c>
    </row>
    <row r="16" spans="2:30" x14ac:dyDescent="0.35">
      <c r="B16" s="17" t="s">
        <v>338</v>
      </c>
      <c r="C16" s="21">
        <v>0.57647058823529396</v>
      </c>
      <c r="D16" s="21">
        <v>0.58172231985940204</v>
      </c>
      <c r="E16" s="21">
        <v>1</v>
      </c>
      <c r="F16" s="21"/>
      <c r="G16" s="21">
        <v>0.54166666666666696</v>
      </c>
      <c r="H16" s="21">
        <v>0.57599999999999996</v>
      </c>
      <c r="I16" s="21">
        <v>0.52813852813852802</v>
      </c>
      <c r="J16" s="21">
        <v>0.71111111111111103</v>
      </c>
      <c r="K16" s="21"/>
      <c r="L16" s="21">
        <v>0.60344827586206895</v>
      </c>
      <c r="M16" s="21">
        <v>0.58333333333333304</v>
      </c>
      <c r="N16" s="21">
        <v>0.57377049180327899</v>
      </c>
      <c r="O16" s="21">
        <v>0.62573099415204703</v>
      </c>
      <c r="P16" s="21">
        <v>0.503067484662577</v>
      </c>
      <c r="Q16" s="21"/>
      <c r="R16" s="21">
        <v>0.56209150326797397</v>
      </c>
      <c r="S16" s="21">
        <v>0.56363636363636305</v>
      </c>
      <c r="T16" s="21">
        <v>0.57894736842105299</v>
      </c>
      <c r="U16" s="21">
        <v>0.61363636363636398</v>
      </c>
      <c r="V16" s="21"/>
      <c r="W16" s="21">
        <v>0.57272727272727297</v>
      </c>
      <c r="X16" s="21">
        <v>0.58598726114649702</v>
      </c>
      <c r="Y16" s="21">
        <v>0.64864864864864902</v>
      </c>
      <c r="Z16" s="21"/>
      <c r="AA16" s="21">
        <v>0.55737704918032804</v>
      </c>
      <c r="AB16" s="21">
        <v>0.51677852348993303</v>
      </c>
      <c r="AC16" s="21">
        <v>0.58888888888888902</v>
      </c>
      <c r="AD16" s="21">
        <v>0.71764705882352897</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D21"/>
  <sheetViews>
    <sheetView showGridLines="0" workbookViewId="0">
      <pane xSplit="2" topLeftCell="C1" activePane="topRight" state="frozen"/>
      <selection pane="topRight" activeCell="B21" sqref="B21"/>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376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595</v>
      </c>
      <c r="D7" s="10">
        <v>569</v>
      </c>
      <c r="E7" s="10">
        <v>8</v>
      </c>
      <c r="F7" s="10"/>
      <c r="G7" s="10">
        <v>24</v>
      </c>
      <c r="H7" s="10">
        <v>250</v>
      </c>
      <c r="I7" s="10">
        <v>231</v>
      </c>
      <c r="J7" s="10">
        <v>90</v>
      </c>
      <c r="K7" s="10"/>
      <c r="L7" s="10">
        <v>116</v>
      </c>
      <c r="M7" s="10">
        <v>84</v>
      </c>
      <c r="N7" s="10">
        <v>61</v>
      </c>
      <c r="O7" s="10">
        <v>171</v>
      </c>
      <c r="P7" s="10">
        <v>163</v>
      </c>
      <c r="Q7" s="10"/>
      <c r="R7" s="10">
        <v>306</v>
      </c>
      <c r="S7" s="10">
        <v>55</v>
      </c>
      <c r="T7" s="10">
        <v>171</v>
      </c>
      <c r="U7" s="10">
        <v>44</v>
      </c>
      <c r="V7" s="10"/>
      <c r="W7" s="10">
        <v>330</v>
      </c>
      <c r="X7" s="10">
        <v>157</v>
      </c>
      <c r="Y7" s="10">
        <v>37</v>
      </c>
      <c r="Z7" s="10"/>
      <c r="AA7" s="10">
        <v>244</v>
      </c>
      <c r="AB7" s="10">
        <v>149</v>
      </c>
      <c r="AC7" s="10">
        <v>90</v>
      </c>
      <c r="AD7" s="10">
        <v>85</v>
      </c>
    </row>
    <row r="8" spans="2:30" x14ac:dyDescent="0.35">
      <c r="B8" s="17" t="s">
        <v>366</v>
      </c>
      <c r="C8" s="16">
        <v>0.33109243697479002</v>
      </c>
      <c r="D8" s="16">
        <v>0.32864674868189803</v>
      </c>
      <c r="E8" s="16">
        <v>0.625</v>
      </c>
      <c r="F8" s="16"/>
      <c r="G8" s="16">
        <v>0.41666666666666702</v>
      </c>
      <c r="H8" s="16">
        <v>0.33200000000000002</v>
      </c>
      <c r="I8" s="16">
        <v>0.33333333333333298</v>
      </c>
      <c r="J8" s="16">
        <v>0.3</v>
      </c>
      <c r="K8" s="16"/>
      <c r="L8" s="16">
        <v>0.37068965517241398</v>
      </c>
      <c r="M8" s="16">
        <v>0.36904761904761901</v>
      </c>
      <c r="N8" s="16">
        <v>0.26229508196721302</v>
      </c>
      <c r="O8" s="16">
        <v>0.321637426900585</v>
      </c>
      <c r="P8" s="16">
        <v>0.31901840490797501</v>
      </c>
      <c r="Q8" s="16"/>
      <c r="R8" s="16">
        <v>0.33333333333333298</v>
      </c>
      <c r="S8" s="16">
        <v>0.4</v>
      </c>
      <c r="T8" s="16">
        <v>0.28070175438596501</v>
      </c>
      <c r="U8" s="16">
        <v>0.36363636363636398</v>
      </c>
      <c r="V8" s="16"/>
      <c r="W8" s="16">
        <v>0.31212121212121202</v>
      </c>
      <c r="X8" s="16">
        <v>0.35668789808917201</v>
      </c>
      <c r="Y8" s="16">
        <v>0.27027027027027001</v>
      </c>
      <c r="Z8" s="16"/>
      <c r="AA8" s="16">
        <v>0.31147540983606598</v>
      </c>
      <c r="AB8" s="16">
        <v>0.288590604026846</v>
      </c>
      <c r="AC8" s="16">
        <v>0.41111111111111098</v>
      </c>
      <c r="AD8" s="16">
        <v>0.34117647058823503</v>
      </c>
    </row>
    <row r="9" spans="2:30" x14ac:dyDescent="0.35">
      <c r="B9" s="17" t="s">
        <v>367</v>
      </c>
      <c r="C9" s="16">
        <v>0.26722689075630301</v>
      </c>
      <c r="D9" s="16">
        <v>0.27240773286467501</v>
      </c>
      <c r="E9" s="16">
        <v>0.375</v>
      </c>
      <c r="F9" s="16"/>
      <c r="G9" s="16">
        <v>0.16666666666666699</v>
      </c>
      <c r="H9" s="16">
        <v>0.27600000000000002</v>
      </c>
      <c r="I9" s="16">
        <v>0.24242424242424199</v>
      </c>
      <c r="J9" s="16">
        <v>0.33333333333333298</v>
      </c>
      <c r="K9" s="16"/>
      <c r="L9" s="16">
        <v>0.28448275862069</v>
      </c>
      <c r="M9" s="16">
        <v>0.214285714285714</v>
      </c>
      <c r="N9" s="16">
        <v>0.31147540983606598</v>
      </c>
      <c r="O9" s="16">
        <v>0.31578947368421101</v>
      </c>
      <c r="P9" s="16">
        <v>0.214723926380368</v>
      </c>
      <c r="Q9" s="16"/>
      <c r="R9" s="16">
        <v>0.28758169934640498</v>
      </c>
      <c r="S9" s="16">
        <v>0.218181818181818</v>
      </c>
      <c r="T9" s="16">
        <v>0.25730994152046799</v>
      </c>
      <c r="U9" s="16">
        <v>0.204545454545455</v>
      </c>
      <c r="V9" s="16"/>
      <c r="W9" s="16">
        <v>0.28181818181818202</v>
      </c>
      <c r="X9" s="16">
        <v>0.24840764331210199</v>
      </c>
      <c r="Y9" s="16">
        <v>0.32432432432432401</v>
      </c>
      <c r="Z9" s="16"/>
      <c r="AA9" s="16">
        <v>0.266393442622951</v>
      </c>
      <c r="AB9" s="16">
        <v>0.24832214765100699</v>
      </c>
      <c r="AC9" s="16">
        <v>0.27777777777777801</v>
      </c>
      <c r="AD9" s="16">
        <v>0.34117647058823503</v>
      </c>
    </row>
    <row r="10" spans="2:30" x14ac:dyDescent="0.35">
      <c r="B10" s="17" t="s">
        <v>368</v>
      </c>
      <c r="C10" s="16">
        <v>0.159663865546218</v>
      </c>
      <c r="D10" s="16">
        <v>0.15992970123022801</v>
      </c>
      <c r="E10" s="16">
        <v>0</v>
      </c>
      <c r="F10" s="16"/>
      <c r="G10" s="16">
        <v>0.20833333333333301</v>
      </c>
      <c r="H10" s="16">
        <v>0.13600000000000001</v>
      </c>
      <c r="I10" s="16">
        <v>0.15584415584415601</v>
      </c>
      <c r="J10" s="16">
        <v>0.22222222222222199</v>
      </c>
      <c r="K10" s="16"/>
      <c r="L10" s="16">
        <v>0.15517241379310301</v>
      </c>
      <c r="M10" s="16">
        <v>0.19047619047618999</v>
      </c>
      <c r="N10" s="16">
        <v>0.19672131147541</v>
      </c>
      <c r="O10" s="16">
        <v>0.11111111111111099</v>
      </c>
      <c r="P10" s="16">
        <v>0.184049079754601</v>
      </c>
      <c r="Q10" s="16"/>
      <c r="R10" s="16">
        <v>0.13725490196078399</v>
      </c>
      <c r="S10" s="16">
        <v>0.2</v>
      </c>
      <c r="T10" s="16">
        <v>0.198830409356725</v>
      </c>
      <c r="U10" s="16">
        <v>0.15909090909090901</v>
      </c>
      <c r="V10" s="16"/>
      <c r="W10" s="16">
        <v>0.15151515151515199</v>
      </c>
      <c r="X10" s="16">
        <v>0.17197452229299401</v>
      </c>
      <c r="Y10" s="16">
        <v>0.21621621621621601</v>
      </c>
      <c r="Z10" s="16"/>
      <c r="AA10" s="16">
        <v>0.17622950819672101</v>
      </c>
      <c r="AB10" s="16">
        <v>0.16778523489932901</v>
      </c>
      <c r="AC10" s="16">
        <v>0.133333333333333</v>
      </c>
      <c r="AD10" s="16">
        <v>0.11764705882352899</v>
      </c>
    </row>
    <row r="11" spans="2:30" x14ac:dyDescent="0.35">
      <c r="B11" s="17" t="s">
        <v>369</v>
      </c>
      <c r="C11" s="16">
        <v>9.9159663865546199E-2</v>
      </c>
      <c r="D11" s="16">
        <v>0.100175746924429</v>
      </c>
      <c r="E11" s="16">
        <v>0</v>
      </c>
      <c r="F11" s="16"/>
      <c r="G11" s="16">
        <v>8.3333333333333301E-2</v>
      </c>
      <c r="H11" s="16">
        <v>0.1</v>
      </c>
      <c r="I11" s="16">
        <v>0.112554112554113</v>
      </c>
      <c r="J11" s="16">
        <v>6.6666666666666693E-2</v>
      </c>
      <c r="K11" s="16"/>
      <c r="L11" s="16">
        <v>8.6206896551724102E-2</v>
      </c>
      <c r="M11" s="16">
        <v>0.107142857142857</v>
      </c>
      <c r="N11" s="16">
        <v>9.8360655737704902E-2</v>
      </c>
      <c r="O11" s="16">
        <v>8.1871345029239803E-2</v>
      </c>
      <c r="P11" s="16">
        <v>0.122699386503067</v>
      </c>
      <c r="Q11" s="16"/>
      <c r="R11" s="16">
        <v>0.10784313725490199</v>
      </c>
      <c r="S11" s="16">
        <v>7.2727272727272696E-2</v>
      </c>
      <c r="T11" s="16">
        <v>9.9415204678362595E-2</v>
      </c>
      <c r="U11" s="16">
        <v>9.0909090909090898E-2</v>
      </c>
      <c r="V11" s="16"/>
      <c r="W11" s="16">
        <v>9.6969696969696997E-2</v>
      </c>
      <c r="X11" s="16">
        <v>9.5541401273885398E-2</v>
      </c>
      <c r="Y11" s="16">
        <v>8.1081081081081099E-2</v>
      </c>
      <c r="Z11" s="16"/>
      <c r="AA11" s="16">
        <v>0.114754098360656</v>
      </c>
      <c r="AB11" s="16">
        <v>0.12751677852349</v>
      </c>
      <c r="AC11" s="16">
        <v>6.6666666666666693E-2</v>
      </c>
      <c r="AD11" s="16">
        <v>5.8823529411764698E-2</v>
      </c>
    </row>
    <row r="12" spans="2:30" x14ac:dyDescent="0.35">
      <c r="B12" s="17" t="s">
        <v>370</v>
      </c>
      <c r="C12" s="16">
        <v>9.5798319327731099E-2</v>
      </c>
      <c r="D12" s="16">
        <v>9.6660808435852397E-2</v>
      </c>
      <c r="E12" s="16">
        <v>0</v>
      </c>
      <c r="F12" s="16"/>
      <c r="G12" s="16">
        <v>8.3333333333333301E-2</v>
      </c>
      <c r="H12" s="16">
        <v>0.112</v>
      </c>
      <c r="I12" s="16">
        <v>9.0909090909090898E-2</v>
      </c>
      <c r="J12" s="16">
        <v>6.6666666666666693E-2</v>
      </c>
      <c r="K12" s="16"/>
      <c r="L12" s="16">
        <v>6.8965517241379296E-2</v>
      </c>
      <c r="M12" s="16">
        <v>7.1428571428571397E-2</v>
      </c>
      <c r="N12" s="16">
        <v>9.8360655737704902E-2</v>
      </c>
      <c r="O12" s="16">
        <v>0.12280701754386</v>
      </c>
      <c r="P12" s="16">
        <v>9.8159509202454004E-2</v>
      </c>
      <c r="Q12" s="16"/>
      <c r="R12" s="16">
        <v>5.8823529411764698E-2</v>
      </c>
      <c r="S12" s="16">
        <v>0.109090909090909</v>
      </c>
      <c r="T12" s="16">
        <v>0.14619883040935699</v>
      </c>
      <c r="U12" s="16">
        <v>0.18181818181818199</v>
      </c>
      <c r="V12" s="16"/>
      <c r="W12" s="16">
        <v>0.10606060606060599</v>
      </c>
      <c r="X12" s="16">
        <v>9.5541401273885398E-2</v>
      </c>
      <c r="Y12" s="16">
        <v>0.108108108108108</v>
      </c>
      <c r="Z12" s="16"/>
      <c r="AA12" s="16">
        <v>0.102459016393443</v>
      </c>
      <c r="AB12" s="16">
        <v>0.12080536912751701</v>
      </c>
      <c r="AC12" s="16">
        <v>5.5555555555555601E-2</v>
      </c>
      <c r="AD12" s="16">
        <v>0.105882352941176</v>
      </c>
    </row>
    <row r="13" spans="2:30" x14ac:dyDescent="0.35">
      <c r="B13" s="17" t="s">
        <v>64</v>
      </c>
      <c r="C13" s="16">
        <v>4.7058823529411799E-2</v>
      </c>
      <c r="D13" s="16">
        <v>4.21792618629174E-2</v>
      </c>
      <c r="E13" s="16">
        <v>0</v>
      </c>
      <c r="F13" s="16"/>
      <c r="G13" s="16">
        <v>4.1666666666666699E-2</v>
      </c>
      <c r="H13" s="16">
        <v>4.3999999999999997E-2</v>
      </c>
      <c r="I13" s="16">
        <v>6.4935064935064901E-2</v>
      </c>
      <c r="J13" s="16">
        <v>1.1111111111111099E-2</v>
      </c>
      <c r="K13" s="16"/>
      <c r="L13" s="16">
        <v>3.4482758620689703E-2</v>
      </c>
      <c r="M13" s="16">
        <v>4.7619047619047603E-2</v>
      </c>
      <c r="N13" s="16">
        <v>3.2786885245901599E-2</v>
      </c>
      <c r="O13" s="16">
        <v>4.6783625730994101E-2</v>
      </c>
      <c r="P13" s="16">
        <v>6.13496932515337E-2</v>
      </c>
      <c r="Q13" s="16"/>
      <c r="R13" s="16">
        <v>7.5163398692810496E-2</v>
      </c>
      <c r="S13" s="16">
        <v>0</v>
      </c>
      <c r="T13" s="16">
        <v>1.7543859649122799E-2</v>
      </c>
      <c r="U13" s="16">
        <v>0</v>
      </c>
      <c r="V13" s="16"/>
      <c r="W13" s="16">
        <v>5.15151515151515E-2</v>
      </c>
      <c r="X13" s="16">
        <v>3.1847133757961797E-2</v>
      </c>
      <c r="Y13" s="16">
        <v>0</v>
      </c>
      <c r="Z13" s="16"/>
      <c r="AA13" s="16">
        <v>2.86885245901639E-2</v>
      </c>
      <c r="AB13" s="16">
        <v>4.6979865771812103E-2</v>
      </c>
      <c r="AC13" s="16">
        <v>5.5555555555555601E-2</v>
      </c>
      <c r="AD13" s="16">
        <v>3.5294117647058802E-2</v>
      </c>
    </row>
    <row r="14" spans="2:30" x14ac:dyDescent="0.35">
      <c r="B14" s="17" t="s">
        <v>371</v>
      </c>
      <c r="C14" s="20">
        <v>0.59831932773109198</v>
      </c>
      <c r="D14" s="20">
        <v>0.60105448154657304</v>
      </c>
      <c r="E14" s="20">
        <v>1</v>
      </c>
      <c r="F14" s="20"/>
      <c r="G14" s="20">
        <v>0.58333333333333304</v>
      </c>
      <c r="H14" s="20">
        <v>0.60799999999999998</v>
      </c>
      <c r="I14" s="20">
        <v>0.57575757575757602</v>
      </c>
      <c r="J14" s="20">
        <v>0.63333333333333297</v>
      </c>
      <c r="K14" s="20"/>
      <c r="L14" s="20">
        <v>0.65517241379310298</v>
      </c>
      <c r="M14" s="20">
        <v>0.58333333333333304</v>
      </c>
      <c r="N14" s="20">
        <v>0.57377049180327899</v>
      </c>
      <c r="O14" s="20">
        <v>0.63742690058479501</v>
      </c>
      <c r="P14" s="20">
        <v>0.53374233128834403</v>
      </c>
      <c r="Q14" s="20"/>
      <c r="R14" s="20">
        <v>0.62091503267973902</v>
      </c>
      <c r="S14" s="20">
        <v>0.61818181818181805</v>
      </c>
      <c r="T14" s="20">
        <v>0.53801169590643305</v>
      </c>
      <c r="U14" s="20">
        <v>0.56818181818181801</v>
      </c>
      <c r="V14" s="20"/>
      <c r="W14" s="20">
        <v>0.59393939393939399</v>
      </c>
      <c r="X14" s="20">
        <v>0.60509554140127397</v>
      </c>
      <c r="Y14" s="20">
        <v>0.59459459459459496</v>
      </c>
      <c r="Z14" s="20"/>
      <c r="AA14" s="20">
        <v>0.57786885245901598</v>
      </c>
      <c r="AB14" s="20">
        <v>0.53691275167785202</v>
      </c>
      <c r="AC14" s="20">
        <v>0.68888888888888899</v>
      </c>
      <c r="AD14" s="20">
        <v>0.68235294117647105</v>
      </c>
    </row>
    <row r="15" spans="2:30" x14ac:dyDescent="0.35">
      <c r="B15" s="17" t="s">
        <v>372</v>
      </c>
      <c r="C15" s="20">
        <v>0.19495798319327701</v>
      </c>
      <c r="D15" s="20">
        <v>0.196836555360281</v>
      </c>
      <c r="E15" s="20">
        <v>0</v>
      </c>
      <c r="F15" s="20"/>
      <c r="G15" s="20">
        <v>0.16666666666666699</v>
      </c>
      <c r="H15" s="20">
        <v>0.21199999999999999</v>
      </c>
      <c r="I15" s="20">
        <v>0.20346320346320301</v>
      </c>
      <c r="J15" s="20">
        <v>0.133333333333333</v>
      </c>
      <c r="K15" s="20"/>
      <c r="L15" s="20">
        <v>0.15517241379310301</v>
      </c>
      <c r="M15" s="20">
        <v>0.17857142857142899</v>
      </c>
      <c r="N15" s="20">
        <v>0.19672131147541</v>
      </c>
      <c r="O15" s="20">
        <v>0.20467836257309899</v>
      </c>
      <c r="P15" s="20">
        <v>0.220858895705521</v>
      </c>
      <c r="Q15" s="20"/>
      <c r="R15" s="20">
        <v>0.16666666666666699</v>
      </c>
      <c r="S15" s="20">
        <v>0.18181818181818199</v>
      </c>
      <c r="T15" s="20">
        <v>0.24561403508771901</v>
      </c>
      <c r="U15" s="20">
        <v>0.27272727272727298</v>
      </c>
      <c r="V15" s="20"/>
      <c r="W15" s="20">
        <v>0.20303030303030301</v>
      </c>
      <c r="X15" s="20">
        <v>0.19108280254777099</v>
      </c>
      <c r="Y15" s="20">
        <v>0.18918918918918901</v>
      </c>
      <c r="Z15" s="20"/>
      <c r="AA15" s="20">
        <v>0.21721311475409799</v>
      </c>
      <c r="AB15" s="20">
        <v>0.24832214765100699</v>
      </c>
      <c r="AC15" s="20">
        <v>0.122222222222222</v>
      </c>
      <c r="AD15" s="20">
        <v>0.16470588235294101</v>
      </c>
    </row>
    <row r="16" spans="2:30" x14ac:dyDescent="0.35">
      <c r="B16" s="17" t="s">
        <v>338</v>
      </c>
      <c r="C16" s="21">
        <v>0.40336134453781503</v>
      </c>
      <c r="D16" s="21">
        <v>0.40421792618629199</v>
      </c>
      <c r="E16" s="21">
        <v>1</v>
      </c>
      <c r="F16" s="21"/>
      <c r="G16" s="21">
        <v>0.41666666666666702</v>
      </c>
      <c r="H16" s="21">
        <v>0.39600000000000002</v>
      </c>
      <c r="I16" s="21">
        <v>0.37229437229437201</v>
      </c>
      <c r="J16" s="21">
        <v>0.5</v>
      </c>
      <c r="K16" s="21"/>
      <c r="L16" s="21">
        <v>0.5</v>
      </c>
      <c r="M16" s="21">
        <v>0.40476190476190499</v>
      </c>
      <c r="N16" s="21">
        <v>0.37704918032786899</v>
      </c>
      <c r="O16" s="21">
        <v>0.43274853801169599</v>
      </c>
      <c r="P16" s="21">
        <v>0.312883435582822</v>
      </c>
      <c r="Q16" s="21"/>
      <c r="R16" s="21">
        <v>0.454248366013072</v>
      </c>
      <c r="S16" s="21">
        <v>0.43636363636363601</v>
      </c>
      <c r="T16" s="21">
        <v>0.29239766081871299</v>
      </c>
      <c r="U16" s="21">
        <v>0.29545454545454602</v>
      </c>
      <c r="V16" s="21"/>
      <c r="W16" s="21">
        <v>0.39090909090909098</v>
      </c>
      <c r="X16" s="21">
        <v>0.41401273885350298</v>
      </c>
      <c r="Y16" s="21">
        <v>0.40540540540540498</v>
      </c>
      <c r="Z16" s="21"/>
      <c r="AA16" s="21">
        <v>0.36065573770491799</v>
      </c>
      <c r="AB16" s="21">
        <v>0.288590604026846</v>
      </c>
      <c r="AC16" s="21">
        <v>0.56666666666666698</v>
      </c>
      <c r="AD16" s="21">
        <v>0.51764705882352902</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377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595</v>
      </c>
      <c r="D7" s="10">
        <v>569</v>
      </c>
      <c r="E7" s="10">
        <v>8</v>
      </c>
      <c r="F7" s="10"/>
      <c r="G7" s="10">
        <v>24</v>
      </c>
      <c r="H7" s="10">
        <v>250</v>
      </c>
      <c r="I7" s="10">
        <v>231</v>
      </c>
      <c r="J7" s="10">
        <v>90</v>
      </c>
      <c r="K7" s="10"/>
      <c r="L7" s="10">
        <v>116</v>
      </c>
      <c r="M7" s="10">
        <v>84</v>
      </c>
      <c r="N7" s="10">
        <v>61</v>
      </c>
      <c r="O7" s="10">
        <v>171</v>
      </c>
      <c r="P7" s="10">
        <v>163</v>
      </c>
      <c r="Q7" s="10"/>
      <c r="R7" s="10">
        <v>306</v>
      </c>
      <c r="S7" s="10">
        <v>55</v>
      </c>
      <c r="T7" s="10">
        <v>171</v>
      </c>
      <c r="U7" s="10">
        <v>44</v>
      </c>
      <c r="V7" s="10"/>
      <c r="W7" s="10">
        <v>330</v>
      </c>
      <c r="X7" s="10">
        <v>157</v>
      </c>
      <c r="Y7" s="10">
        <v>37</v>
      </c>
      <c r="Z7" s="10"/>
      <c r="AA7" s="10">
        <v>244</v>
      </c>
      <c r="AB7" s="10">
        <v>149</v>
      </c>
      <c r="AC7" s="10">
        <v>90</v>
      </c>
      <c r="AD7" s="10">
        <v>85</v>
      </c>
    </row>
    <row r="8" spans="2:30" x14ac:dyDescent="0.35">
      <c r="B8" s="17" t="s">
        <v>366</v>
      </c>
      <c r="C8" s="16">
        <v>0.34117647058823503</v>
      </c>
      <c r="D8" s="16">
        <v>0.33567662565905099</v>
      </c>
      <c r="E8" s="16">
        <v>0.875</v>
      </c>
      <c r="F8" s="16"/>
      <c r="G8" s="16">
        <v>0.5</v>
      </c>
      <c r="H8" s="16">
        <v>0.36799999999999999</v>
      </c>
      <c r="I8" s="16">
        <v>0.29870129870129902</v>
      </c>
      <c r="J8" s="16">
        <v>0.33333333333333298</v>
      </c>
      <c r="K8" s="16"/>
      <c r="L8" s="16">
        <v>0.37068965517241398</v>
      </c>
      <c r="M8" s="16">
        <v>0.33333333333333298</v>
      </c>
      <c r="N8" s="16">
        <v>0.39344262295082</v>
      </c>
      <c r="O8" s="16">
        <v>0.31578947368421101</v>
      </c>
      <c r="P8" s="16">
        <v>0.33128834355828202</v>
      </c>
      <c r="Q8" s="16"/>
      <c r="R8" s="16">
        <v>0.35620915032679701</v>
      </c>
      <c r="S8" s="16">
        <v>0.4</v>
      </c>
      <c r="T8" s="16">
        <v>0.28070175438596501</v>
      </c>
      <c r="U8" s="16">
        <v>0.36363636363636398</v>
      </c>
      <c r="V8" s="16"/>
      <c r="W8" s="16">
        <v>0.33030303030302999</v>
      </c>
      <c r="X8" s="16">
        <v>0.35668789808917201</v>
      </c>
      <c r="Y8" s="16">
        <v>0.24324324324324301</v>
      </c>
      <c r="Z8" s="16"/>
      <c r="AA8" s="16">
        <v>0.34836065573770503</v>
      </c>
      <c r="AB8" s="16">
        <v>0.26845637583892601</v>
      </c>
      <c r="AC8" s="16">
        <v>0.44444444444444398</v>
      </c>
      <c r="AD8" s="16">
        <v>0.317647058823529</v>
      </c>
    </row>
    <row r="9" spans="2:30" x14ac:dyDescent="0.35">
      <c r="B9" s="17" t="s">
        <v>367</v>
      </c>
      <c r="C9" s="16">
        <v>0.26722689075630301</v>
      </c>
      <c r="D9" s="16">
        <v>0.274165202108963</v>
      </c>
      <c r="E9" s="16">
        <v>0</v>
      </c>
      <c r="F9" s="16"/>
      <c r="G9" s="16">
        <v>0.16666666666666699</v>
      </c>
      <c r="H9" s="16">
        <v>0.28000000000000003</v>
      </c>
      <c r="I9" s="16">
        <v>0.26406926406926401</v>
      </c>
      <c r="J9" s="16">
        <v>0.266666666666667</v>
      </c>
      <c r="K9" s="16"/>
      <c r="L9" s="16">
        <v>0.27586206896551702</v>
      </c>
      <c r="M9" s="16">
        <v>0.214285714285714</v>
      </c>
      <c r="N9" s="16">
        <v>0.24590163934426201</v>
      </c>
      <c r="O9" s="16">
        <v>0.30994152046783602</v>
      </c>
      <c r="P9" s="16">
        <v>0.251533742331288</v>
      </c>
      <c r="Q9" s="16"/>
      <c r="R9" s="16">
        <v>0.26470588235294101</v>
      </c>
      <c r="S9" s="16">
        <v>0.29090909090909101</v>
      </c>
      <c r="T9" s="16">
        <v>0.28070175438596501</v>
      </c>
      <c r="U9" s="16">
        <v>0.22727272727272699</v>
      </c>
      <c r="V9" s="16"/>
      <c r="W9" s="16">
        <v>0.28787878787878801</v>
      </c>
      <c r="X9" s="16">
        <v>0.25477707006369399</v>
      </c>
      <c r="Y9" s="16">
        <v>0.29729729729729698</v>
      </c>
      <c r="Z9" s="16"/>
      <c r="AA9" s="16">
        <v>0.266393442622951</v>
      </c>
      <c r="AB9" s="16">
        <v>0.27516778523489899</v>
      </c>
      <c r="AC9" s="16">
        <v>0.266666666666667</v>
      </c>
      <c r="AD9" s="16">
        <v>0.28235294117647097</v>
      </c>
    </row>
    <row r="10" spans="2:30" x14ac:dyDescent="0.35">
      <c r="B10" s="17" t="s">
        <v>368</v>
      </c>
      <c r="C10" s="16">
        <v>0.154621848739496</v>
      </c>
      <c r="D10" s="16">
        <v>0.15465729349736401</v>
      </c>
      <c r="E10" s="16">
        <v>0.125</v>
      </c>
      <c r="F10" s="16"/>
      <c r="G10" s="16">
        <v>0.20833333333333301</v>
      </c>
      <c r="H10" s="16">
        <v>0.13600000000000001</v>
      </c>
      <c r="I10" s="16">
        <v>0.16017316017316</v>
      </c>
      <c r="J10" s="16">
        <v>0.17777777777777801</v>
      </c>
      <c r="K10" s="16"/>
      <c r="L10" s="16">
        <v>0.12931034482758599</v>
      </c>
      <c r="M10" s="16">
        <v>0.28571428571428598</v>
      </c>
      <c r="N10" s="16">
        <v>0.16393442622950799</v>
      </c>
      <c r="O10" s="16">
        <v>0.12280701754386</v>
      </c>
      <c r="P10" s="16">
        <v>0.13496932515337401</v>
      </c>
      <c r="Q10" s="16"/>
      <c r="R10" s="16">
        <v>0.14379084967320299</v>
      </c>
      <c r="S10" s="16">
        <v>0.218181818181818</v>
      </c>
      <c r="T10" s="16">
        <v>0.157894736842105</v>
      </c>
      <c r="U10" s="16">
        <v>0.15909090909090901</v>
      </c>
      <c r="V10" s="16"/>
      <c r="W10" s="16">
        <v>0.15454545454545501</v>
      </c>
      <c r="X10" s="16">
        <v>0.15923566878980899</v>
      </c>
      <c r="Y10" s="16">
        <v>0.108108108108108</v>
      </c>
      <c r="Z10" s="16"/>
      <c r="AA10" s="16">
        <v>0.188524590163934</v>
      </c>
      <c r="AB10" s="16">
        <v>0.16778523489932901</v>
      </c>
      <c r="AC10" s="16">
        <v>0.11111111111111099</v>
      </c>
      <c r="AD10" s="16">
        <v>0.11764705882352899</v>
      </c>
    </row>
    <row r="11" spans="2:30" x14ac:dyDescent="0.35">
      <c r="B11" s="17" t="s">
        <v>369</v>
      </c>
      <c r="C11" s="16">
        <v>8.40336134453782E-2</v>
      </c>
      <c r="D11" s="16">
        <v>8.0843585237258306E-2</v>
      </c>
      <c r="E11" s="16">
        <v>0</v>
      </c>
      <c r="F11" s="16"/>
      <c r="G11" s="16">
        <v>4.1666666666666699E-2</v>
      </c>
      <c r="H11" s="16">
        <v>6.4000000000000001E-2</v>
      </c>
      <c r="I11" s="16">
        <v>0.108225108225108</v>
      </c>
      <c r="J11" s="16">
        <v>8.8888888888888906E-2</v>
      </c>
      <c r="K11" s="16"/>
      <c r="L11" s="16">
        <v>8.6206896551724102E-2</v>
      </c>
      <c r="M11" s="16">
        <v>4.7619047619047603E-2</v>
      </c>
      <c r="N11" s="16">
        <v>6.5573770491803296E-2</v>
      </c>
      <c r="O11" s="16">
        <v>9.9415204678362595E-2</v>
      </c>
      <c r="P11" s="16">
        <v>9.2024539877300596E-2</v>
      </c>
      <c r="Q11" s="16"/>
      <c r="R11" s="16">
        <v>9.4771241830065397E-2</v>
      </c>
      <c r="S11" s="16">
        <v>0</v>
      </c>
      <c r="T11" s="16">
        <v>8.7719298245614002E-2</v>
      </c>
      <c r="U11" s="16">
        <v>6.8181818181818205E-2</v>
      </c>
      <c r="V11" s="16"/>
      <c r="W11" s="16">
        <v>7.5757575757575801E-2</v>
      </c>
      <c r="X11" s="16">
        <v>6.3694267515923594E-2</v>
      </c>
      <c r="Y11" s="16">
        <v>0.24324324324324301</v>
      </c>
      <c r="Z11" s="16"/>
      <c r="AA11" s="16">
        <v>7.3770491803278701E-2</v>
      </c>
      <c r="AB11" s="16">
        <v>0.114093959731544</v>
      </c>
      <c r="AC11" s="16">
        <v>6.6666666666666693E-2</v>
      </c>
      <c r="AD11" s="16">
        <v>7.0588235294117604E-2</v>
      </c>
    </row>
    <row r="12" spans="2:30" x14ac:dyDescent="0.35">
      <c r="B12" s="17" t="s">
        <v>370</v>
      </c>
      <c r="C12" s="16">
        <v>9.9159663865546199E-2</v>
      </c>
      <c r="D12" s="16">
        <v>0.103690685413005</v>
      </c>
      <c r="E12" s="16">
        <v>0</v>
      </c>
      <c r="F12" s="16"/>
      <c r="G12" s="16">
        <v>4.1666666666666699E-2</v>
      </c>
      <c r="H12" s="16">
        <v>0.108</v>
      </c>
      <c r="I12" s="16">
        <v>9.0909090909090898E-2</v>
      </c>
      <c r="J12" s="16">
        <v>0.11111111111111099</v>
      </c>
      <c r="K12" s="16"/>
      <c r="L12" s="16">
        <v>8.6206896551724102E-2</v>
      </c>
      <c r="M12" s="16">
        <v>5.95238095238095E-2</v>
      </c>
      <c r="N12" s="16">
        <v>9.8360655737704902E-2</v>
      </c>
      <c r="O12" s="16">
        <v>0.105263157894737</v>
      </c>
      <c r="P12" s="16">
        <v>0.122699386503067</v>
      </c>
      <c r="Q12" s="16"/>
      <c r="R12" s="16">
        <v>6.8627450980392204E-2</v>
      </c>
      <c r="S12" s="16">
        <v>7.2727272727272696E-2</v>
      </c>
      <c r="T12" s="16">
        <v>0.15204678362573101</v>
      </c>
      <c r="U12" s="16">
        <v>0.18181818181818199</v>
      </c>
      <c r="V12" s="16"/>
      <c r="W12" s="16">
        <v>9.3939393939393906E-2</v>
      </c>
      <c r="X12" s="16">
        <v>0.10828025477707</v>
      </c>
      <c r="Y12" s="16">
        <v>0.108108108108108</v>
      </c>
      <c r="Z12" s="16"/>
      <c r="AA12" s="16">
        <v>9.4262295081967207E-2</v>
      </c>
      <c r="AB12" s="16">
        <v>0.12080536912751701</v>
      </c>
      <c r="AC12" s="16">
        <v>4.4444444444444398E-2</v>
      </c>
      <c r="AD12" s="16">
        <v>0.129411764705882</v>
      </c>
    </row>
    <row r="13" spans="2:30" x14ac:dyDescent="0.35">
      <c r="B13" s="17" t="s">
        <v>64</v>
      </c>
      <c r="C13" s="16">
        <v>5.3781512605041999E-2</v>
      </c>
      <c r="D13" s="16">
        <v>5.0966608084358503E-2</v>
      </c>
      <c r="E13" s="16">
        <v>0</v>
      </c>
      <c r="F13" s="16"/>
      <c r="G13" s="16">
        <v>4.1666666666666699E-2</v>
      </c>
      <c r="H13" s="16">
        <v>4.3999999999999997E-2</v>
      </c>
      <c r="I13" s="16">
        <v>7.7922077922077906E-2</v>
      </c>
      <c r="J13" s="16">
        <v>2.2222222222222199E-2</v>
      </c>
      <c r="K13" s="16"/>
      <c r="L13" s="16">
        <v>5.1724137931034503E-2</v>
      </c>
      <c r="M13" s="16">
        <v>5.95238095238095E-2</v>
      </c>
      <c r="N13" s="16">
        <v>3.2786885245901599E-2</v>
      </c>
      <c r="O13" s="16">
        <v>4.6783625730994101E-2</v>
      </c>
      <c r="P13" s="16">
        <v>6.7484662576687102E-2</v>
      </c>
      <c r="Q13" s="16"/>
      <c r="R13" s="16">
        <v>7.1895424836601302E-2</v>
      </c>
      <c r="S13" s="16">
        <v>1.8181818181818198E-2</v>
      </c>
      <c r="T13" s="16">
        <v>4.0935672514619902E-2</v>
      </c>
      <c r="U13" s="16">
        <v>0</v>
      </c>
      <c r="V13" s="16"/>
      <c r="W13" s="16">
        <v>5.75757575757576E-2</v>
      </c>
      <c r="X13" s="16">
        <v>5.7324840764331197E-2</v>
      </c>
      <c r="Y13" s="16">
        <v>0</v>
      </c>
      <c r="Z13" s="16"/>
      <c r="AA13" s="16">
        <v>2.86885245901639E-2</v>
      </c>
      <c r="AB13" s="16">
        <v>5.3691275167785199E-2</v>
      </c>
      <c r="AC13" s="16">
        <v>6.6666666666666693E-2</v>
      </c>
      <c r="AD13" s="16">
        <v>8.2352941176470601E-2</v>
      </c>
    </row>
    <row r="14" spans="2:30" x14ac:dyDescent="0.35">
      <c r="B14" s="17" t="s">
        <v>371</v>
      </c>
      <c r="C14" s="20">
        <v>0.60840336134453799</v>
      </c>
      <c r="D14" s="20">
        <v>0.60984182776801399</v>
      </c>
      <c r="E14" s="20">
        <v>0.875</v>
      </c>
      <c r="F14" s="20"/>
      <c r="G14" s="20">
        <v>0.66666666666666696</v>
      </c>
      <c r="H14" s="20">
        <v>0.64800000000000002</v>
      </c>
      <c r="I14" s="20">
        <v>0.56277056277056303</v>
      </c>
      <c r="J14" s="20">
        <v>0.6</v>
      </c>
      <c r="K14" s="20"/>
      <c r="L14" s="20">
        <v>0.64655172413793105</v>
      </c>
      <c r="M14" s="20">
        <v>0.547619047619048</v>
      </c>
      <c r="N14" s="20">
        <v>0.63934426229508201</v>
      </c>
      <c r="O14" s="20">
        <v>0.62573099415204703</v>
      </c>
      <c r="P14" s="20">
        <v>0.58282208588957096</v>
      </c>
      <c r="Q14" s="20"/>
      <c r="R14" s="20">
        <v>0.62091503267973902</v>
      </c>
      <c r="S14" s="20">
        <v>0.69090909090909103</v>
      </c>
      <c r="T14" s="20">
        <v>0.56140350877193002</v>
      </c>
      <c r="U14" s="20">
        <v>0.59090909090909105</v>
      </c>
      <c r="V14" s="20"/>
      <c r="W14" s="20">
        <v>0.61818181818181805</v>
      </c>
      <c r="X14" s="20">
        <v>0.611464968152866</v>
      </c>
      <c r="Y14" s="20">
        <v>0.54054054054054101</v>
      </c>
      <c r="Z14" s="20"/>
      <c r="AA14" s="20">
        <v>0.61475409836065598</v>
      </c>
      <c r="AB14" s="20">
        <v>0.54362416107382505</v>
      </c>
      <c r="AC14" s="20">
        <v>0.71111111111111103</v>
      </c>
      <c r="AD14" s="20">
        <v>0.6</v>
      </c>
    </row>
    <row r="15" spans="2:30" x14ac:dyDescent="0.35">
      <c r="B15" s="17" t="s">
        <v>372</v>
      </c>
      <c r="C15" s="20">
        <v>0.183193277310924</v>
      </c>
      <c r="D15" s="20">
        <v>0.18453427065026401</v>
      </c>
      <c r="E15" s="20">
        <v>0</v>
      </c>
      <c r="F15" s="20"/>
      <c r="G15" s="20">
        <v>8.3333333333333301E-2</v>
      </c>
      <c r="H15" s="20">
        <v>0.17199999999999999</v>
      </c>
      <c r="I15" s="20">
        <v>0.199134199134199</v>
      </c>
      <c r="J15" s="20">
        <v>0.2</v>
      </c>
      <c r="K15" s="20"/>
      <c r="L15" s="20">
        <v>0.17241379310344801</v>
      </c>
      <c r="M15" s="20">
        <v>0.107142857142857</v>
      </c>
      <c r="N15" s="20">
        <v>0.16393442622950799</v>
      </c>
      <c r="O15" s="20">
        <v>0.20467836257309899</v>
      </c>
      <c r="P15" s="20">
        <v>0.214723926380368</v>
      </c>
      <c r="Q15" s="20"/>
      <c r="R15" s="20">
        <v>0.16339869281045799</v>
      </c>
      <c r="S15" s="20">
        <v>7.2727272727272696E-2</v>
      </c>
      <c r="T15" s="20">
        <v>0.23976608187134499</v>
      </c>
      <c r="U15" s="20">
        <v>0.25</v>
      </c>
      <c r="V15" s="20"/>
      <c r="W15" s="20">
        <v>0.16969696969697001</v>
      </c>
      <c r="X15" s="20">
        <v>0.17197452229299401</v>
      </c>
      <c r="Y15" s="20">
        <v>0.35135135135135098</v>
      </c>
      <c r="Z15" s="20"/>
      <c r="AA15" s="20">
        <v>0.168032786885246</v>
      </c>
      <c r="AB15" s="20">
        <v>0.23489932885906001</v>
      </c>
      <c r="AC15" s="20">
        <v>0.11111111111111099</v>
      </c>
      <c r="AD15" s="20">
        <v>0.2</v>
      </c>
    </row>
    <row r="16" spans="2:30" x14ac:dyDescent="0.35">
      <c r="B16" s="17" t="s">
        <v>338</v>
      </c>
      <c r="C16" s="21">
        <v>0.42521008403361299</v>
      </c>
      <c r="D16" s="21">
        <v>0.42530755711774998</v>
      </c>
      <c r="E16" s="21">
        <v>0.875</v>
      </c>
      <c r="F16" s="21"/>
      <c r="G16" s="21">
        <v>0.58333333333333304</v>
      </c>
      <c r="H16" s="21">
        <v>0.47599999999999998</v>
      </c>
      <c r="I16" s="21">
        <v>0.36363636363636398</v>
      </c>
      <c r="J16" s="21">
        <v>0.4</v>
      </c>
      <c r="K16" s="21"/>
      <c r="L16" s="21">
        <v>0.47413793103448298</v>
      </c>
      <c r="M16" s="21">
        <v>0.44047619047619002</v>
      </c>
      <c r="N16" s="21">
        <v>0.47540983606557402</v>
      </c>
      <c r="O16" s="21">
        <v>0.42105263157894701</v>
      </c>
      <c r="P16" s="21">
        <v>0.36809815950920199</v>
      </c>
      <c r="Q16" s="21"/>
      <c r="R16" s="21">
        <v>0.45751633986928097</v>
      </c>
      <c r="S16" s="21">
        <v>0.61818181818181805</v>
      </c>
      <c r="T16" s="21">
        <v>0.321637426900585</v>
      </c>
      <c r="U16" s="21">
        <v>0.34090909090909099</v>
      </c>
      <c r="V16" s="21"/>
      <c r="W16" s="21">
        <v>0.44848484848484799</v>
      </c>
      <c r="X16" s="21">
        <v>0.43949044585987301</v>
      </c>
      <c r="Y16" s="21">
        <v>0.18918918918918901</v>
      </c>
      <c r="Z16" s="21"/>
      <c r="AA16" s="21">
        <v>0.44672131147541</v>
      </c>
      <c r="AB16" s="21">
        <v>0.30872483221476499</v>
      </c>
      <c r="AC16" s="21">
        <v>0.6</v>
      </c>
      <c r="AD16" s="21">
        <v>0.4</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378</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595</v>
      </c>
      <c r="D7" s="10">
        <v>569</v>
      </c>
      <c r="E7" s="10">
        <v>8</v>
      </c>
      <c r="F7" s="10"/>
      <c r="G7" s="10">
        <v>24</v>
      </c>
      <c r="H7" s="10">
        <v>250</v>
      </c>
      <c r="I7" s="10">
        <v>231</v>
      </c>
      <c r="J7" s="10">
        <v>90</v>
      </c>
      <c r="K7" s="10"/>
      <c r="L7" s="10">
        <v>116</v>
      </c>
      <c r="M7" s="10">
        <v>84</v>
      </c>
      <c r="N7" s="10">
        <v>61</v>
      </c>
      <c r="O7" s="10">
        <v>171</v>
      </c>
      <c r="P7" s="10">
        <v>163</v>
      </c>
      <c r="Q7" s="10"/>
      <c r="R7" s="10">
        <v>306</v>
      </c>
      <c r="S7" s="10">
        <v>55</v>
      </c>
      <c r="T7" s="10">
        <v>171</v>
      </c>
      <c r="U7" s="10">
        <v>44</v>
      </c>
      <c r="V7" s="10"/>
      <c r="W7" s="10">
        <v>330</v>
      </c>
      <c r="X7" s="10">
        <v>157</v>
      </c>
      <c r="Y7" s="10">
        <v>37</v>
      </c>
      <c r="Z7" s="10"/>
      <c r="AA7" s="10">
        <v>244</v>
      </c>
      <c r="AB7" s="10">
        <v>149</v>
      </c>
      <c r="AC7" s="10">
        <v>90</v>
      </c>
      <c r="AD7" s="10">
        <v>85</v>
      </c>
    </row>
    <row r="8" spans="2:30" x14ac:dyDescent="0.35">
      <c r="B8" s="17" t="s">
        <v>366</v>
      </c>
      <c r="C8" s="16">
        <v>0.35630252100840298</v>
      </c>
      <c r="D8" s="16">
        <v>0.35149384885764501</v>
      </c>
      <c r="E8" s="16">
        <v>0.875</v>
      </c>
      <c r="F8" s="16"/>
      <c r="G8" s="16">
        <v>0.375</v>
      </c>
      <c r="H8" s="16">
        <v>0.35599999999999998</v>
      </c>
      <c r="I8" s="16">
        <v>0.367965367965368</v>
      </c>
      <c r="J8" s="16">
        <v>0.32222222222222202</v>
      </c>
      <c r="K8" s="16"/>
      <c r="L8" s="16">
        <v>0.35344827586206901</v>
      </c>
      <c r="M8" s="16">
        <v>0.38095238095238099</v>
      </c>
      <c r="N8" s="16">
        <v>0.31147540983606598</v>
      </c>
      <c r="O8" s="16">
        <v>0.36842105263157898</v>
      </c>
      <c r="P8" s="16">
        <v>0.34969325153374198</v>
      </c>
      <c r="Q8" s="16"/>
      <c r="R8" s="16">
        <v>0.37254901960784298</v>
      </c>
      <c r="S8" s="16">
        <v>0.4</v>
      </c>
      <c r="T8" s="16">
        <v>0.286549707602339</v>
      </c>
      <c r="U8" s="16">
        <v>0.34090909090909099</v>
      </c>
      <c r="V8" s="16"/>
      <c r="W8" s="16">
        <v>0.351515151515152</v>
      </c>
      <c r="X8" s="16">
        <v>0.36305732484076397</v>
      </c>
      <c r="Y8" s="16">
        <v>0.29729729729729698</v>
      </c>
      <c r="Z8" s="16"/>
      <c r="AA8" s="16">
        <v>0.31147540983606598</v>
      </c>
      <c r="AB8" s="16">
        <v>0.31543624161073802</v>
      </c>
      <c r="AC8" s="16">
        <v>0.43333333333333302</v>
      </c>
      <c r="AD8" s="16">
        <v>0.435294117647059</v>
      </c>
    </row>
    <row r="9" spans="2:30" x14ac:dyDescent="0.35">
      <c r="B9" s="17" t="s">
        <v>367</v>
      </c>
      <c r="C9" s="16">
        <v>0.24369747899159699</v>
      </c>
      <c r="D9" s="16">
        <v>0.249560632688928</v>
      </c>
      <c r="E9" s="16">
        <v>0</v>
      </c>
      <c r="F9" s="16"/>
      <c r="G9" s="16">
        <v>0.16666666666666699</v>
      </c>
      <c r="H9" s="16">
        <v>0.24</v>
      </c>
      <c r="I9" s="16">
        <v>0.229437229437229</v>
      </c>
      <c r="J9" s="16">
        <v>0.31111111111111101</v>
      </c>
      <c r="K9" s="16"/>
      <c r="L9" s="16">
        <v>0.22413793103448301</v>
      </c>
      <c r="M9" s="16">
        <v>0.226190476190476</v>
      </c>
      <c r="N9" s="16">
        <v>0.32786885245901598</v>
      </c>
      <c r="O9" s="16">
        <v>0.26315789473684198</v>
      </c>
      <c r="P9" s="16">
        <v>0.214723926380368</v>
      </c>
      <c r="Q9" s="16"/>
      <c r="R9" s="16">
        <v>0.25816993464052301</v>
      </c>
      <c r="S9" s="16">
        <v>0.163636363636364</v>
      </c>
      <c r="T9" s="16">
        <v>0.23976608187134499</v>
      </c>
      <c r="U9" s="16">
        <v>0.27272727272727298</v>
      </c>
      <c r="V9" s="16"/>
      <c r="W9" s="16">
        <v>0.263636363636364</v>
      </c>
      <c r="X9" s="16">
        <v>0.21656050955414</v>
      </c>
      <c r="Y9" s="16">
        <v>0.27027027027027001</v>
      </c>
      <c r="Z9" s="16"/>
      <c r="AA9" s="16">
        <v>0.26229508196721302</v>
      </c>
      <c r="AB9" s="16">
        <v>0.221476510067114</v>
      </c>
      <c r="AC9" s="16">
        <v>0.25555555555555598</v>
      </c>
      <c r="AD9" s="16">
        <v>0.25882352941176501</v>
      </c>
    </row>
    <row r="10" spans="2:30" x14ac:dyDescent="0.35">
      <c r="B10" s="17" t="s">
        <v>368</v>
      </c>
      <c r="C10" s="16">
        <v>0.16470588235294101</v>
      </c>
      <c r="D10" s="16">
        <v>0.16520210896309301</v>
      </c>
      <c r="E10" s="16">
        <v>0.125</v>
      </c>
      <c r="F10" s="16"/>
      <c r="G10" s="16">
        <v>0.16666666666666699</v>
      </c>
      <c r="H10" s="16">
        <v>0.18</v>
      </c>
      <c r="I10" s="16">
        <v>0.12554112554112601</v>
      </c>
      <c r="J10" s="16">
        <v>0.22222222222222199</v>
      </c>
      <c r="K10" s="16"/>
      <c r="L10" s="16">
        <v>0.198275862068966</v>
      </c>
      <c r="M10" s="16">
        <v>0.16666666666666699</v>
      </c>
      <c r="N10" s="16">
        <v>0.18032786885245899</v>
      </c>
      <c r="O10" s="16">
        <v>0.157894736842105</v>
      </c>
      <c r="P10" s="16">
        <v>0.14110429447852799</v>
      </c>
      <c r="Q10" s="16"/>
      <c r="R10" s="16">
        <v>0.13071895424836599</v>
      </c>
      <c r="S10" s="16">
        <v>0.18181818181818199</v>
      </c>
      <c r="T10" s="16">
        <v>0.233918128654971</v>
      </c>
      <c r="U10" s="16">
        <v>0.15909090909090901</v>
      </c>
      <c r="V10" s="16"/>
      <c r="W10" s="16">
        <v>0.163636363636364</v>
      </c>
      <c r="X10" s="16">
        <v>0.152866242038217</v>
      </c>
      <c r="Y10" s="16">
        <v>0.18918918918918901</v>
      </c>
      <c r="Z10" s="16"/>
      <c r="AA10" s="16">
        <v>0.159836065573771</v>
      </c>
      <c r="AB10" s="16">
        <v>0.187919463087248</v>
      </c>
      <c r="AC10" s="16">
        <v>0.122222222222222</v>
      </c>
      <c r="AD10" s="16">
        <v>0.17647058823529399</v>
      </c>
    </row>
    <row r="11" spans="2:30" x14ac:dyDescent="0.35">
      <c r="B11" s="17" t="s">
        <v>369</v>
      </c>
      <c r="C11" s="16">
        <v>8.2352941176470601E-2</v>
      </c>
      <c r="D11" s="16">
        <v>8.2601054481546601E-2</v>
      </c>
      <c r="E11" s="16">
        <v>0</v>
      </c>
      <c r="F11" s="16"/>
      <c r="G11" s="16">
        <v>4.1666666666666699E-2</v>
      </c>
      <c r="H11" s="16">
        <v>8.4000000000000005E-2</v>
      </c>
      <c r="I11" s="16">
        <v>0.112554112554113</v>
      </c>
      <c r="J11" s="16">
        <v>1.1111111111111099E-2</v>
      </c>
      <c r="K11" s="16"/>
      <c r="L11" s="16">
        <v>8.6206896551724102E-2</v>
      </c>
      <c r="M11" s="16">
        <v>7.1428571428571397E-2</v>
      </c>
      <c r="N11" s="16">
        <v>6.5573770491803296E-2</v>
      </c>
      <c r="O11" s="16">
        <v>7.0175438596491196E-2</v>
      </c>
      <c r="P11" s="16">
        <v>0.104294478527607</v>
      </c>
      <c r="Q11" s="16"/>
      <c r="R11" s="16">
        <v>7.1895424836601302E-2</v>
      </c>
      <c r="S11" s="16">
        <v>0.109090909090909</v>
      </c>
      <c r="T11" s="16">
        <v>8.7719298245614002E-2</v>
      </c>
      <c r="U11" s="16">
        <v>0.11363636363636399</v>
      </c>
      <c r="V11" s="16"/>
      <c r="W11" s="16">
        <v>7.2727272727272696E-2</v>
      </c>
      <c r="X11" s="16">
        <v>0.10828025477707</v>
      </c>
      <c r="Y11" s="16">
        <v>8.1081081081081099E-2</v>
      </c>
      <c r="Z11" s="16"/>
      <c r="AA11" s="16">
        <v>0.102459016393443</v>
      </c>
      <c r="AB11" s="16">
        <v>9.3959731543624206E-2</v>
      </c>
      <c r="AC11" s="16">
        <v>5.5555555555555601E-2</v>
      </c>
      <c r="AD11" s="16">
        <v>5.8823529411764698E-2</v>
      </c>
    </row>
    <row r="12" spans="2:30" x14ac:dyDescent="0.35">
      <c r="B12" s="17" t="s">
        <v>370</v>
      </c>
      <c r="C12" s="16">
        <v>8.5714285714285701E-2</v>
      </c>
      <c r="D12" s="16">
        <v>8.43585237258348E-2</v>
      </c>
      <c r="E12" s="16">
        <v>0</v>
      </c>
      <c r="F12" s="16"/>
      <c r="G12" s="16">
        <v>0.125</v>
      </c>
      <c r="H12" s="16">
        <v>0.08</v>
      </c>
      <c r="I12" s="16">
        <v>9.0909090909090898E-2</v>
      </c>
      <c r="J12" s="16">
        <v>7.7777777777777807E-2</v>
      </c>
      <c r="K12" s="16"/>
      <c r="L12" s="16">
        <v>9.4827586206896505E-2</v>
      </c>
      <c r="M12" s="16">
        <v>0.107142857142857</v>
      </c>
      <c r="N12" s="16">
        <v>6.5573770491803296E-2</v>
      </c>
      <c r="O12" s="16">
        <v>6.4327485380116997E-2</v>
      </c>
      <c r="P12" s="16">
        <v>9.8159509202454004E-2</v>
      </c>
      <c r="Q12" s="16"/>
      <c r="R12" s="16">
        <v>7.1895424836601302E-2</v>
      </c>
      <c r="S12" s="16">
        <v>9.0909090909090898E-2</v>
      </c>
      <c r="T12" s="16">
        <v>0.11111111111111099</v>
      </c>
      <c r="U12" s="16">
        <v>0.11363636363636399</v>
      </c>
      <c r="V12" s="16"/>
      <c r="W12" s="16">
        <v>8.7878787878787903E-2</v>
      </c>
      <c r="X12" s="16">
        <v>8.9171974522293002E-2</v>
      </c>
      <c r="Y12" s="16">
        <v>0.108108108108108</v>
      </c>
      <c r="Z12" s="16"/>
      <c r="AA12" s="16">
        <v>9.8360655737704902E-2</v>
      </c>
      <c r="AB12" s="16">
        <v>0.12080536912751701</v>
      </c>
      <c r="AC12" s="16">
        <v>4.4444444444444398E-2</v>
      </c>
      <c r="AD12" s="16">
        <v>4.7058823529411799E-2</v>
      </c>
    </row>
    <row r="13" spans="2:30" x14ac:dyDescent="0.35">
      <c r="B13" s="17" t="s">
        <v>64</v>
      </c>
      <c r="C13" s="16">
        <v>6.7226890756302504E-2</v>
      </c>
      <c r="D13" s="16">
        <v>6.6783831282952594E-2</v>
      </c>
      <c r="E13" s="16">
        <v>0</v>
      </c>
      <c r="F13" s="16"/>
      <c r="G13" s="16">
        <v>0.125</v>
      </c>
      <c r="H13" s="16">
        <v>0.06</v>
      </c>
      <c r="I13" s="16">
        <v>7.3593073593073599E-2</v>
      </c>
      <c r="J13" s="16">
        <v>5.5555555555555601E-2</v>
      </c>
      <c r="K13" s="16"/>
      <c r="L13" s="16">
        <v>4.31034482758621E-2</v>
      </c>
      <c r="M13" s="16">
        <v>4.7619047619047603E-2</v>
      </c>
      <c r="N13" s="16">
        <v>4.91803278688525E-2</v>
      </c>
      <c r="O13" s="16">
        <v>7.6023391812865507E-2</v>
      </c>
      <c r="P13" s="16">
        <v>9.2024539877300596E-2</v>
      </c>
      <c r="Q13" s="16"/>
      <c r="R13" s="16">
        <v>9.4771241830065397E-2</v>
      </c>
      <c r="S13" s="16">
        <v>5.4545454545454501E-2</v>
      </c>
      <c r="T13" s="16">
        <v>4.0935672514619902E-2</v>
      </c>
      <c r="U13" s="16">
        <v>0</v>
      </c>
      <c r="V13" s="16"/>
      <c r="W13" s="16">
        <v>6.0606060606060601E-2</v>
      </c>
      <c r="X13" s="16">
        <v>7.0063694267515894E-2</v>
      </c>
      <c r="Y13" s="16">
        <v>5.4054054054054099E-2</v>
      </c>
      <c r="Z13" s="16"/>
      <c r="AA13" s="16">
        <v>6.5573770491803296E-2</v>
      </c>
      <c r="AB13" s="16">
        <v>6.0402684563758399E-2</v>
      </c>
      <c r="AC13" s="16">
        <v>8.8888888888888906E-2</v>
      </c>
      <c r="AD13" s="16">
        <v>2.3529411764705899E-2</v>
      </c>
    </row>
    <row r="14" spans="2:30" x14ac:dyDescent="0.35">
      <c r="B14" s="17" t="s">
        <v>371</v>
      </c>
      <c r="C14" s="20">
        <v>0.6</v>
      </c>
      <c r="D14" s="20">
        <v>0.60105448154657304</v>
      </c>
      <c r="E14" s="20">
        <v>0.875</v>
      </c>
      <c r="F14" s="20"/>
      <c r="G14" s="20">
        <v>0.54166666666666696</v>
      </c>
      <c r="H14" s="20">
        <v>0.59599999999999997</v>
      </c>
      <c r="I14" s="20">
        <v>0.59740259740259705</v>
      </c>
      <c r="J14" s="20">
        <v>0.63333333333333297</v>
      </c>
      <c r="K14" s="20"/>
      <c r="L14" s="20">
        <v>0.57758620689655205</v>
      </c>
      <c r="M14" s="20">
        <v>0.60714285714285698</v>
      </c>
      <c r="N14" s="20">
        <v>0.63934426229508201</v>
      </c>
      <c r="O14" s="20">
        <v>0.63157894736842102</v>
      </c>
      <c r="P14" s="20">
        <v>0.56441717791410995</v>
      </c>
      <c r="Q14" s="20"/>
      <c r="R14" s="20">
        <v>0.63071895424836599</v>
      </c>
      <c r="S14" s="20">
        <v>0.56363636363636405</v>
      </c>
      <c r="T14" s="20">
        <v>0.52631578947368396</v>
      </c>
      <c r="U14" s="20">
        <v>0.61363636363636398</v>
      </c>
      <c r="V14" s="20"/>
      <c r="W14" s="20">
        <v>0.615151515151515</v>
      </c>
      <c r="X14" s="20">
        <v>0.579617834394904</v>
      </c>
      <c r="Y14" s="20">
        <v>0.56756756756756799</v>
      </c>
      <c r="Z14" s="20"/>
      <c r="AA14" s="20">
        <v>0.57377049180327899</v>
      </c>
      <c r="AB14" s="20">
        <v>0.53691275167785202</v>
      </c>
      <c r="AC14" s="20">
        <v>0.68888888888888899</v>
      </c>
      <c r="AD14" s="20">
        <v>0.69411764705882395</v>
      </c>
    </row>
    <row r="15" spans="2:30" x14ac:dyDescent="0.35">
      <c r="B15" s="17" t="s">
        <v>372</v>
      </c>
      <c r="C15" s="20">
        <v>0.16806722689075601</v>
      </c>
      <c r="D15" s="20">
        <v>0.166959578207381</v>
      </c>
      <c r="E15" s="20">
        <v>0</v>
      </c>
      <c r="F15" s="20"/>
      <c r="G15" s="20">
        <v>0.16666666666666699</v>
      </c>
      <c r="H15" s="20">
        <v>0.16400000000000001</v>
      </c>
      <c r="I15" s="20">
        <v>0.20346320346320301</v>
      </c>
      <c r="J15" s="20">
        <v>8.8888888888888906E-2</v>
      </c>
      <c r="K15" s="20"/>
      <c r="L15" s="20">
        <v>0.181034482758621</v>
      </c>
      <c r="M15" s="20">
        <v>0.17857142857142899</v>
      </c>
      <c r="N15" s="20">
        <v>0.13114754098360701</v>
      </c>
      <c r="O15" s="20">
        <v>0.13450292397660801</v>
      </c>
      <c r="P15" s="20">
        <v>0.20245398773006101</v>
      </c>
      <c r="Q15" s="20"/>
      <c r="R15" s="20">
        <v>0.14379084967320299</v>
      </c>
      <c r="S15" s="20">
        <v>0.2</v>
      </c>
      <c r="T15" s="20">
        <v>0.198830409356725</v>
      </c>
      <c r="U15" s="20">
        <v>0.22727272727272699</v>
      </c>
      <c r="V15" s="20"/>
      <c r="W15" s="20">
        <v>0.160606060606061</v>
      </c>
      <c r="X15" s="20">
        <v>0.19745222929936301</v>
      </c>
      <c r="Y15" s="20">
        <v>0.18918918918918901</v>
      </c>
      <c r="Z15" s="20"/>
      <c r="AA15" s="20">
        <v>0.20081967213114801</v>
      </c>
      <c r="AB15" s="20">
        <v>0.21476510067114099</v>
      </c>
      <c r="AC15" s="20">
        <v>0.1</v>
      </c>
      <c r="AD15" s="20">
        <v>0.105882352941176</v>
      </c>
    </row>
    <row r="16" spans="2:30" x14ac:dyDescent="0.35">
      <c r="B16" s="17" t="s">
        <v>338</v>
      </c>
      <c r="C16" s="21">
        <v>0.43193277310924399</v>
      </c>
      <c r="D16" s="21">
        <v>0.43409490333919198</v>
      </c>
      <c r="E16" s="21">
        <v>0.875</v>
      </c>
      <c r="F16" s="21"/>
      <c r="G16" s="21">
        <v>0.375</v>
      </c>
      <c r="H16" s="21">
        <v>0.432</v>
      </c>
      <c r="I16" s="21">
        <v>0.39393939393939398</v>
      </c>
      <c r="J16" s="21">
        <v>0.54444444444444395</v>
      </c>
      <c r="K16" s="21"/>
      <c r="L16" s="21">
        <v>0.39655172413793099</v>
      </c>
      <c r="M16" s="21">
        <v>0.42857142857142899</v>
      </c>
      <c r="N16" s="21">
        <v>0.50819672131147497</v>
      </c>
      <c r="O16" s="21">
        <v>0.497076023391813</v>
      </c>
      <c r="P16" s="21">
        <v>0.36196319018404899</v>
      </c>
      <c r="Q16" s="21"/>
      <c r="R16" s="21">
        <v>0.486928104575163</v>
      </c>
      <c r="S16" s="21">
        <v>0.36363636363636398</v>
      </c>
      <c r="T16" s="21">
        <v>0.32748538011695899</v>
      </c>
      <c r="U16" s="21">
        <v>0.38636363636363602</v>
      </c>
      <c r="V16" s="21"/>
      <c r="W16" s="21">
        <v>0.45454545454545497</v>
      </c>
      <c r="X16" s="21">
        <v>0.38216560509554098</v>
      </c>
      <c r="Y16" s="21">
        <v>0.37837837837837801</v>
      </c>
      <c r="Z16" s="21"/>
      <c r="AA16" s="21">
        <v>0.37295081967213101</v>
      </c>
      <c r="AB16" s="21">
        <v>0.322147651006711</v>
      </c>
      <c r="AC16" s="21">
        <v>0.58888888888888902</v>
      </c>
      <c r="AD16" s="21">
        <v>0.58823529411764697</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H22"/>
  <sheetViews>
    <sheetView showGridLines="0" workbookViewId="0">
      <pane xSplit="2" topLeftCell="C1" activePane="topRight" state="frozen"/>
      <selection pane="topRight" activeCell="B22" sqref="B22"/>
    </sheetView>
  </sheetViews>
  <sheetFormatPr defaultColWidth="11.453125" defaultRowHeight="14.5" x14ac:dyDescent="0.35"/>
  <cols>
    <col min="2" max="2" width="25.7265625" customWidth="1"/>
    <col min="3" max="8" width="20.7265625" customWidth="1"/>
  </cols>
  <sheetData>
    <row r="2" spans="2:8" ht="40" customHeight="1" x14ac:dyDescent="0.35">
      <c r="D2" s="30" t="s">
        <v>373</v>
      </c>
      <c r="E2" s="26"/>
      <c r="F2" s="26"/>
      <c r="G2" s="26"/>
      <c r="H2" s="26"/>
    </row>
    <row r="6" spans="2:8" ht="50.15" customHeight="1" x14ac:dyDescent="0.35">
      <c r="B6" s="19" t="s">
        <v>15</v>
      </c>
      <c r="C6" s="19" t="s">
        <v>379</v>
      </c>
      <c r="D6" s="19" t="s">
        <v>380</v>
      </c>
      <c r="E6" s="19" t="s">
        <v>381</v>
      </c>
      <c r="F6" s="19" t="s">
        <v>382</v>
      </c>
      <c r="G6" s="19" t="s">
        <v>383</v>
      </c>
    </row>
    <row r="7" spans="2:8" x14ac:dyDescent="0.35">
      <c r="B7" s="17" t="s">
        <v>366</v>
      </c>
      <c r="C7" s="16">
        <v>0.46771378708551498</v>
      </c>
      <c r="D7" s="16">
        <v>0.42757417102966799</v>
      </c>
      <c r="E7" s="16">
        <v>0.45549738219895303</v>
      </c>
      <c r="F7" s="16">
        <v>0.38394415357766098</v>
      </c>
      <c r="G7" s="16">
        <v>0.35602094240837701</v>
      </c>
    </row>
    <row r="8" spans="2:8" x14ac:dyDescent="0.35">
      <c r="B8" s="17" t="s">
        <v>367</v>
      </c>
      <c r="C8" s="16">
        <v>0.23385689354275699</v>
      </c>
      <c r="D8" s="16">
        <v>0.22513089005235601</v>
      </c>
      <c r="E8" s="16">
        <v>0.19546247818499099</v>
      </c>
      <c r="F8" s="16">
        <v>0.23734729493891801</v>
      </c>
      <c r="G8" s="16">
        <v>0.22687609075043599</v>
      </c>
    </row>
    <row r="9" spans="2:8" x14ac:dyDescent="0.35">
      <c r="B9" s="17" t="s">
        <v>368</v>
      </c>
      <c r="C9" s="16">
        <v>0.1239092495637</v>
      </c>
      <c r="D9" s="16">
        <v>0.150087260034904</v>
      </c>
      <c r="E9" s="16">
        <v>0.15357766143106499</v>
      </c>
      <c r="F9" s="16">
        <v>0.15183246073298401</v>
      </c>
      <c r="G9" s="16">
        <v>0.17102966841186701</v>
      </c>
    </row>
    <row r="10" spans="2:8" x14ac:dyDescent="0.35">
      <c r="B10" s="17" t="s">
        <v>369</v>
      </c>
      <c r="C10" s="16">
        <v>4.7120418848167499E-2</v>
      </c>
      <c r="D10" s="16">
        <v>6.1082024432809801E-2</v>
      </c>
      <c r="E10" s="16">
        <v>5.4101221640488702E-2</v>
      </c>
      <c r="F10" s="16">
        <v>5.2356020942408397E-2</v>
      </c>
      <c r="G10" s="16">
        <v>6.9808027923211197E-2</v>
      </c>
    </row>
    <row r="11" spans="2:8" x14ac:dyDescent="0.35">
      <c r="B11" s="17" t="s">
        <v>370</v>
      </c>
      <c r="C11" s="16">
        <v>7.8534031413612607E-2</v>
      </c>
      <c r="D11" s="16">
        <v>6.8062827225130906E-2</v>
      </c>
      <c r="E11" s="16">
        <v>8.3769633507853394E-2</v>
      </c>
      <c r="F11" s="16">
        <v>0.106457242582897</v>
      </c>
      <c r="G11" s="16">
        <v>0.12041884816753901</v>
      </c>
    </row>
    <row r="12" spans="2:8" x14ac:dyDescent="0.35">
      <c r="B12" s="17" t="s">
        <v>64</v>
      </c>
      <c r="C12" s="16">
        <v>4.8865619546247803E-2</v>
      </c>
      <c r="D12" s="16">
        <v>6.8062827225130906E-2</v>
      </c>
      <c r="E12" s="16">
        <v>5.7591623036649199E-2</v>
      </c>
      <c r="F12" s="16">
        <v>6.8062827225130906E-2</v>
      </c>
      <c r="G12" s="16">
        <v>5.5846422338568902E-2</v>
      </c>
    </row>
    <row r="13" spans="2:8" x14ac:dyDescent="0.35">
      <c r="B13" s="22" t="s">
        <v>371</v>
      </c>
      <c r="C13" s="20">
        <v>0.70157068062827199</v>
      </c>
      <c r="D13" s="20">
        <v>0.65270506108202397</v>
      </c>
      <c r="E13" s="20">
        <v>0.65095986038394404</v>
      </c>
      <c r="F13" s="20">
        <v>0.62129144851657903</v>
      </c>
      <c r="G13" s="20">
        <v>0.58289703315881303</v>
      </c>
    </row>
    <row r="14" spans="2:8" x14ac:dyDescent="0.35">
      <c r="B14" s="22" t="s">
        <v>372</v>
      </c>
      <c r="C14" s="20">
        <v>0.12565445026177999</v>
      </c>
      <c r="D14" s="20">
        <v>0.12914485165794101</v>
      </c>
      <c r="E14" s="20">
        <v>0.13787085514834199</v>
      </c>
      <c r="F14" s="20">
        <v>0.158813263525305</v>
      </c>
      <c r="G14" s="20">
        <v>0.19022687609075001</v>
      </c>
    </row>
    <row r="15" spans="2:8" x14ac:dyDescent="0.35">
      <c r="B15" s="22" t="s">
        <v>338</v>
      </c>
      <c r="C15" s="21">
        <v>0.57591623036649198</v>
      </c>
      <c r="D15" s="21">
        <v>0.52356020942408399</v>
      </c>
      <c r="E15" s="21">
        <v>0.51308900523560197</v>
      </c>
      <c r="F15" s="21">
        <v>0.46247818499127402</v>
      </c>
      <c r="G15" s="21">
        <v>0.39267015706806302</v>
      </c>
    </row>
    <row r="16" spans="2:8" x14ac:dyDescent="0.35">
      <c r="B16" s="15" t="s">
        <v>357</v>
      </c>
      <c r="C16" s="15"/>
      <c r="D16" s="15"/>
      <c r="E16" s="15"/>
      <c r="F16" s="15"/>
      <c r="G16" s="15"/>
    </row>
    <row r="17" spans="2:2" x14ac:dyDescent="0.35">
      <c r="B17" t="s">
        <v>68</v>
      </c>
    </row>
    <row r="18" spans="2:2" x14ac:dyDescent="0.35">
      <c r="B18" t="s">
        <v>69</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D21"/>
  <sheetViews>
    <sheetView showGridLines="0" workbookViewId="0">
      <pane xSplit="2" topLeftCell="C1" activePane="topRight" state="frozen"/>
      <selection pane="topRight" activeCell="B21" sqref="B21"/>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384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573</v>
      </c>
      <c r="D7" s="10">
        <v>545</v>
      </c>
      <c r="E7" s="10">
        <v>5</v>
      </c>
      <c r="F7" s="10"/>
      <c r="G7" s="10">
        <v>33</v>
      </c>
      <c r="H7" s="10">
        <v>256</v>
      </c>
      <c r="I7" s="10">
        <v>195</v>
      </c>
      <c r="J7" s="10">
        <v>89</v>
      </c>
      <c r="K7" s="10"/>
      <c r="L7" s="10">
        <v>114</v>
      </c>
      <c r="M7" s="10">
        <v>84</v>
      </c>
      <c r="N7" s="10">
        <v>49</v>
      </c>
      <c r="O7" s="10">
        <v>170</v>
      </c>
      <c r="P7" s="10">
        <v>156</v>
      </c>
      <c r="Q7" s="10"/>
      <c r="R7" s="10">
        <v>287</v>
      </c>
      <c r="S7" s="10">
        <v>54</v>
      </c>
      <c r="T7" s="10">
        <v>176</v>
      </c>
      <c r="U7" s="10">
        <v>42</v>
      </c>
      <c r="V7" s="10"/>
      <c r="W7" s="10">
        <v>319</v>
      </c>
      <c r="X7" s="10">
        <v>144</v>
      </c>
      <c r="Y7" s="10">
        <v>41</v>
      </c>
      <c r="Z7" s="10"/>
      <c r="AA7" s="10">
        <v>244</v>
      </c>
      <c r="AB7" s="10">
        <v>115</v>
      </c>
      <c r="AC7" s="10">
        <v>84</v>
      </c>
      <c r="AD7" s="10">
        <v>92</v>
      </c>
    </row>
    <row r="8" spans="2:30" x14ac:dyDescent="0.35">
      <c r="B8" s="17" t="s">
        <v>366</v>
      </c>
      <c r="C8" s="16">
        <v>0.35602094240837701</v>
      </c>
      <c r="D8" s="16">
        <v>0.35596330275229399</v>
      </c>
      <c r="E8" s="16">
        <v>0.4</v>
      </c>
      <c r="F8" s="16"/>
      <c r="G8" s="16">
        <v>0.42424242424242398</v>
      </c>
      <c r="H8" s="16">
        <v>0.38671875</v>
      </c>
      <c r="I8" s="16">
        <v>0.32307692307692298</v>
      </c>
      <c r="J8" s="16">
        <v>0.31460674157303398</v>
      </c>
      <c r="K8" s="16"/>
      <c r="L8" s="16">
        <v>0.38596491228070201</v>
      </c>
      <c r="M8" s="16">
        <v>0.297619047619048</v>
      </c>
      <c r="N8" s="16">
        <v>0.34693877551020402</v>
      </c>
      <c r="O8" s="16">
        <v>0.435294117647059</v>
      </c>
      <c r="P8" s="16">
        <v>0.28205128205128199</v>
      </c>
      <c r="Q8" s="16"/>
      <c r="R8" s="16">
        <v>0.37630662020905897</v>
      </c>
      <c r="S8" s="16">
        <v>0.31481481481481499</v>
      </c>
      <c r="T8" s="16">
        <v>0.35227272727272702</v>
      </c>
      <c r="U8" s="16">
        <v>0.26190476190476197</v>
      </c>
      <c r="V8" s="16"/>
      <c r="W8" s="16">
        <v>0.33855799373040801</v>
      </c>
      <c r="X8" s="16">
        <v>0.43055555555555602</v>
      </c>
      <c r="Y8" s="16">
        <v>0.26829268292682901</v>
      </c>
      <c r="Z8" s="16"/>
      <c r="AA8" s="16">
        <v>0.33606557377049201</v>
      </c>
      <c r="AB8" s="16">
        <v>0.37391304347826099</v>
      </c>
      <c r="AC8" s="16">
        <v>0.41666666666666702</v>
      </c>
      <c r="AD8" s="16">
        <v>0.40217391304347799</v>
      </c>
    </row>
    <row r="9" spans="2:30" x14ac:dyDescent="0.35">
      <c r="B9" s="17" t="s">
        <v>367</v>
      </c>
      <c r="C9" s="16">
        <v>0.22687609075043599</v>
      </c>
      <c r="D9" s="16">
        <v>0.23119266055045901</v>
      </c>
      <c r="E9" s="16">
        <v>0</v>
      </c>
      <c r="F9" s="16"/>
      <c r="G9" s="16">
        <v>0.15151515151515199</v>
      </c>
      <c r="H9" s="16">
        <v>0.25390625</v>
      </c>
      <c r="I9" s="16">
        <v>0.16923076923076899</v>
      </c>
      <c r="J9" s="16">
        <v>0.30337078651685401</v>
      </c>
      <c r="K9" s="16"/>
      <c r="L9" s="16">
        <v>0.22807017543859601</v>
      </c>
      <c r="M9" s="16">
        <v>0.238095238095238</v>
      </c>
      <c r="N9" s="16">
        <v>0.24489795918367299</v>
      </c>
      <c r="O9" s="16">
        <v>0.24117647058823499</v>
      </c>
      <c r="P9" s="16">
        <v>0.19871794871794901</v>
      </c>
      <c r="Q9" s="16"/>
      <c r="R9" s="16">
        <v>0.23344947735191601</v>
      </c>
      <c r="S9" s="16">
        <v>0.148148148148148</v>
      </c>
      <c r="T9" s="16">
        <v>0.23863636363636401</v>
      </c>
      <c r="U9" s="16">
        <v>0.28571428571428598</v>
      </c>
      <c r="V9" s="16"/>
      <c r="W9" s="16">
        <v>0.24137931034482801</v>
      </c>
      <c r="X9" s="16">
        <v>0.243055555555556</v>
      </c>
      <c r="Y9" s="16">
        <v>0.12195121951219499</v>
      </c>
      <c r="Z9" s="16"/>
      <c r="AA9" s="16">
        <v>0.233606557377049</v>
      </c>
      <c r="AB9" s="16">
        <v>0.2</v>
      </c>
      <c r="AC9" s="16">
        <v>0.214285714285714</v>
      </c>
      <c r="AD9" s="16">
        <v>0.27173913043478298</v>
      </c>
    </row>
    <row r="10" spans="2:30" x14ac:dyDescent="0.35">
      <c r="B10" s="17" t="s">
        <v>368</v>
      </c>
      <c r="C10" s="16">
        <v>0.17102966841186701</v>
      </c>
      <c r="D10" s="16">
        <v>0.17064220183486201</v>
      </c>
      <c r="E10" s="16">
        <v>0.2</v>
      </c>
      <c r="F10" s="16"/>
      <c r="G10" s="16">
        <v>0.15151515151515199</v>
      </c>
      <c r="H10" s="16">
        <v>0.14453125</v>
      </c>
      <c r="I10" s="16">
        <v>0.19487179487179501</v>
      </c>
      <c r="J10" s="16">
        <v>0.202247191011236</v>
      </c>
      <c r="K10" s="16"/>
      <c r="L10" s="16">
        <v>0.12280701754386</v>
      </c>
      <c r="M10" s="16">
        <v>0.273809523809524</v>
      </c>
      <c r="N10" s="16">
        <v>8.1632653061224497E-2</v>
      </c>
      <c r="O10" s="16">
        <v>0.14117647058823499</v>
      </c>
      <c r="P10" s="16">
        <v>0.21153846153846201</v>
      </c>
      <c r="Q10" s="16"/>
      <c r="R10" s="16">
        <v>0.16724738675958201</v>
      </c>
      <c r="S10" s="16">
        <v>0.240740740740741</v>
      </c>
      <c r="T10" s="16">
        <v>0.13636363636363599</v>
      </c>
      <c r="U10" s="16">
        <v>0.19047619047618999</v>
      </c>
      <c r="V10" s="16"/>
      <c r="W10" s="16">
        <v>0.163009404388715</v>
      </c>
      <c r="X10" s="16">
        <v>0.16666666666666699</v>
      </c>
      <c r="Y10" s="16">
        <v>0.219512195121951</v>
      </c>
      <c r="Z10" s="16"/>
      <c r="AA10" s="16">
        <v>0.188524590163934</v>
      </c>
      <c r="AB10" s="16">
        <v>0.16521739130434801</v>
      </c>
      <c r="AC10" s="16">
        <v>0.14285714285714299</v>
      </c>
      <c r="AD10" s="16">
        <v>0.108695652173913</v>
      </c>
    </row>
    <row r="11" spans="2:30" x14ac:dyDescent="0.35">
      <c r="B11" s="17" t="s">
        <v>369</v>
      </c>
      <c r="C11" s="16">
        <v>6.9808027923211197E-2</v>
      </c>
      <c r="D11" s="16">
        <v>6.9724770642201797E-2</v>
      </c>
      <c r="E11" s="16">
        <v>0.4</v>
      </c>
      <c r="F11" s="16"/>
      <c r="G11" s="16">
        <v>9.0909090909090898E-2</v>
      </c>
      <c r="H11" s="16">
        <v>6.25E-2</v>
      </c>
      <c r="I11" s="16">
        <v>8.7179487179487203E-2</v>
      </c>
      <c r="J11" s="16">
        <v>4.49438202247191E-2</v>
      </c>
      <c r="K11" s="16"/>
      <c r="L11" s="16">
        <v>0.105263157894737</v>
      </c>
      <c r="M11" s="16">
        <v>4.7619047619047603E-2</v>
      </c>
      <c r="N11" s="16">
        <v>0.122448979591837</v>
      </c>
      <c r="O11" s="16">
        <v>5.29411764705882E-2</v>
      </c>
      <c r="P11" s="16">
        <v>5.7692307692307702E-2</v>
      </c>
      <c r="Q11" s="16"/>
      <c r="R11" s="16">
        <v>5.2264808362369297E-2</v>
      </c>
      <c r="S11" s="16">
        <v>9.2592592592592601E-2</v>
      </c>
      <c r="T11" s="16">
        <v>8.5227272727272693E-2</v>
      </c>
      <c r="U11" s="16">
        <v>0.119047619047619</v>
      </c>
      <c r="V11" s="16"/>
      <c r="W11" s="16">
        <v>7.5235109717868301E-2</v>
      </c>
      <c r="X11" s="16">
        <v>7.6388888888888895E-2</v>
      </c>
      <c r="Y11" s="16">
        <v>4.8780487804878099E-2</v>
      </c>
      <c r="Z11" s="16"/>
      <c r="AA11" s="16">
        <v>7.3770491803278701E-2</v>
      </c>
      <c r="AB11" s="16">
        <v>4.3478260869565202E-2</v>
      </c>
      <c r="AC11" s="16">
        <v>8.3333333333333301E-2</v>
      </c>
      <c r="AD11" s="16">
        <v>5.4347826086956499E-2</v>
      </c>
    </row>
    <row r="12" spans="2:30" x14ac:dyDescent="0.35">
      <c r="B12" s="17" t="s">
        <v>370</v>
      </c>
      <c r="C12" s="16">
        <v>0.12041884816753901</v>
      </c>
      <c r="D12" s="16">
        <v>0.121100917431193</v>
      </c>
      <c r="E12" s="16">
        <v>0</v>
      </c>
      <c r="F12" s="16"/>
      <c r="G12" s="16">
        <v>0.12121212121212099</v>
      </c>
      <c r="H12" s="16">
        <v>0.10546875</v>
      </c>
      <c r="I12" s="16">
        <v>0.14871794871794899</v>
      </c>
      <c r="J12" s="16">
        <v>0.101123595505618</v>
      </c>
      <c r="K12" s="16"/>
      <c r="L12" s="16">
        <v>7.8947368421052599E-2</v>
      </c>
      <c r="M12" s="16">
        <v>7.1428571428571397E-2</v>
      </c>
      <c r="N12" s="16">
        <v>0.183673469387755</v>
      </c>
      <c r="O12" s="16">
        <v>0.105882352941176</v>
      </c>
      <c r="P12" s="16">
        <v>0.17307692307692299</v>
      </c>
      <c r="Q12" s="16"/>
      <c r="R12" s="16">
        <v>0.12195121951219499</v>
      </c>
      <c r="S12" s="16">
        <v>0.11111111111111099</v>
      </c>
      <c r="T12" s="16">
        <v>0.13068181818181801</v>
      </c>
      <c r="U12" s="16">
        <v>9.5238095238095205E-2</v>
      </c>
      <c r="V12" s="16"/>
      <c r="W12" s="16">
        <v>0.13166144200627</v>
      </c>
      <c r="X12" s="16">
        <v>5.5555555555555601E-2</v>
      </c>
      <c r="Y12" s="16">
        <v>0.24390243902438999</v>
      </c>
      <c r="Z12" s="16"/>
      <c r="AA12" s="16">
        <v>0.135245901639344</v>
      </c>
      <c r="AB12" s="16">
        <v>0.147826086956522</v>
      </c>
      <c r="AC12" s="16">
        <v>8.3333333333333301E-2</v>
      </c>
      <c r="AD12" s="16">
        <v>7.6086956521739094E-2</v>
      </c>
    </row>
    <row r="13" spans="2:30" x14ac:dyDescent="0.35">
      <c r="B13" s="17" t="s">
        <v>64</v>
      </c>
      <c r="C13" s="16">
        <v>5.5846422338568902E-2</v>
      </c>
      <c r="D13" s="16">
        <v>5.1376146788990801E-2</v>
      </c>
      <c r="E13" s="16">
        <v>0</v>
      </c>
      <c r="F13" s="16"/>
      <c r="G13" s="16">
        <v>6.0606060606060601E-2</v>
      </c>
      <c r="H13" s="16">
        <v>4.6875E-2</v>
      </c>
      <c r="I13" s="16">
        <v>7.69230769230769E-2</v>
      </c>
      <c r="J13" s="16">
        <v>3.3707865168539297E-2</v>
      </c>
      <c r="K13" s="16"/>
      <c r="L13" s="16">
        <v>7.8947368421052599E-2</v>
      </c>
      <c r="M13" s="16">
        <v>7.1428571428571397E-2</v>
      </c>
      <c r="N13" s="16">
        <v>2.04081632653061E-2</v>
      </c>
      <c r="O13" s="16">
        <v>2.3529411764705899E-2</v>
      </c>
      <c r="P13" s="16">
        <v>7.69230769230769E-2</v>
      </c>
      <c r="Q13" s="16"/>
      <c r="R13" s="16">
        <v>4.8780487804878099E-2</v>
      </c>
      <c r="S13" s="16">
        <v>9.2592592592592601E-2</v>
      </c>
      <c r="T13" s="16">
        <v>5.6818181818181802E-2</v>
      </c>
      <c r="U13" s="16">
        <v>4.7619047619047603E-2</v>
      </c>
      <c r="V13" s="16"/>
      <c r="W13" s="16">
        <v>5.0156739811912203E-2</v>
      </c>
      <c r="X13" s="16">
        <v>2.7777777777777801E-2</v>
      </c>
      <c r="Y13" s="16">
        <v>9.7560975609756101E-2</v>
      </c>
      <c r="Z13" s="16"/>
      <c r="AA13" s="16">
        <v>3.2786885245901599E-2</v>
      </c>
      <c r="AB13" s="16">
        <v>6.9565217391304293E-2</v>
      </c>
      <c r="AC13" s="16">
        <v>5.95238095238095E-2</v>
      </c>
      <c r="AD13" s="16">
        <v>8.6956521739130405E-2</v>
      </c>
    </row>
    <row r="14" spans="2:30" x14ac:dyDescent="0.35">
      <c r="B14" s="17" t="s">
        <v>371</v>
      </c>
      <c r="C14" s="20">
        <v>0.58289703315881303</v>
      </c>
      <c r="D14" s="20">
        <v>0.58715596330275199</v>
      </c>
      <c r="E14" s="20">
        <v>0.4</v>
      </c>
      <c r="F14" s="20"/>
      <c r="G14" s="20">
        <v>0.57575757575757602</v>
      </c>
      <c r="H14" s="20">
        <v>0.640625</v>
      </c>
      <c r="I14" s="20">
        <v>0.492307692307692</v>
      </c>
      <c r="J14" s="20">
        <v>0.61797752808988804</v>
      </c>
      <c r="K14" s="20"/>
      <c r="L14" s="20">
        <v>0.61403508771929804</v>
      </c>
      <c r="M14" s="20">
        <v>0.53571428571428603</v>
      </c>
      <c r="N14" s="20">
        <v>0.59183673469387799</v>
      </c>
      <c r="O14" s="20">
        <v>0.67647058823529405</v>
      </c>
      <c r="P14" s="20">
        <v>0.480769230769231</v>
      </c>
      <c r="Q14" s="20"/>
      <c r="R14" s="20">
        <v>0.60975609756097604</v>
      </c>
      <c r="S14" s="20">
        <v>0.46296296296296302</v>
      </c>
      <c r="T14" s="20">
        <v>0.59090909090909105</v>
      </c>
      <c r="U14" s="20">
        <v>0.547619047619048</v>
      </c>
      <c r="V14" s="20"/>
      <c r="W14" s="20">
        <v>0.57993730407523503</v>
      </c>
      <c r="X14" s="20">
        <v>0.67361111111111105</v>
      </c>
      <c r="Y14" s="20">
        <v>0.39024390243902402</v>
      </c>
      <c r="Z14" s="20"/>
      <c r="AA14" s="20">
        <v>0.56967213114754101</v>
      </c>
      <c r="AB14" s="20">
        <v>0.573913043478261</v>
      </c>
      <c r="AC14" s="20">
        <v>0.63095238095238104</v>
      </c>
      <c r="AD14" s="20">
        <v>0.67391304347826098</v>
      </c>
    </row>
    <row r="15" spans="2:30" x14ac:dyDescent="0.35">
      <c r="B15" s="17" t="s">
        <v>372</v>
      </c>
      <c r="C15" s="20">
        <v>0.19022687609075001</v>
      </c>
      <c r="D15" s="20">
        <v>0.19082568807339501</v>
      </c>
      <c r="E15" s="20">
        <v>0.4</v>
      </c>
      <c r="F15" s="20"/>
      <c r="G15" s="20">
        <v>0.21212121212121199</v>
      </c>
      <c r="H15" s="20">
        <v>0.16796875</v>
      </c>
      <c r="I15" s="20">
        <v>0.235897435897436</v>
      </c>
      <c r="J15" s="20">
        <v>0.14606741573033699</v>
      </c>
      <c r="K15" s="20"/>
      <c r="L15" s="20">
        <v>0.18421052631578899</v>
      </c>
      <c r="M15" s="20">
        <v>0.119047619047619</v>
      </c>
      <c r="N15" s="20">
        <v>0.30612244897959201</v>
      </c>
      <c r="O15" s="20">
        <v>0.158823529411765</v>
      </c>
      <c r="P15" s="20">
        <v>0.230769230769231</v>
      </c>
      <c r="Q15" s="20"/>
      <c r="R15" s="20">
        <v>0.174216027874564</v>
      </c>
      <c r="S15" s="20">
        <v>0.203703703703704</v>
      </c>
      <c r="T15" s="20">
        <v>0.21590909090909099</v>
      </c>
      <c r="U15" s="20">
        <v>0.214285714285714</v>
      </c>
      <c r="V15" s="20"/>
      <c r="W15" s="20">
        <v>0.20689655172413801</v>
      </c>
      <c r="X15" s="20">
        <v>0.131944444444444</v>
      </c>
      <c r="Y15" s="20">
        <v>0.292682926829268</v>
      </c>
      <c r="Z15" s="20"/>
      <c r="AA15" s="20">
        <v>0.20901639344262299</v>
      </c>
      <c r="AB15" s="20">
        <v>0.19130434782608699</v>
      </c>
      <c r="AC15" s="20">
        <v>0.16666666666666699</v>
      </c>
      <c r="AD15" s="20">
        <v>0.13043478260869601</v>
      </c>
    </row>
    <row r="16" spans="2:30" x14ac:dyDescent="0.35">
      <c r="B16" s="17" t="s">
        <v>338</v>
      </c>
      <c r="C16" s="21">
        <v>0.39267015706806302</v>
      </c>
      <c r="D16" s="21">
        <v>0.39633027522935799</v>
      </c>
      <c r="E16" s="21">
        <v>0</v>
      </c>
      <c r="F16" s="21"/>
      <c r="G16" s="21">
        <v>0.36363636363636398</v>
      </c>
      <c r="H16" s="21">
        <v>0.47265625</v>
      </c>
      <c r="I16" s="21">
        <v>0.256410256410256</v>
      </c>
      <c r="J16" s="21">
        <v>0.47191011235954999</v>
      </c>
      <c r="K16" s="21"/>
      <c r="L16" s="21">
        <v>0.429824561403509</v>
      </c>
      <c r="M16" s="21">
        <v>0.41666666666666702</v>
      </c>
      <c r="N16" s="21">
        <v>0.28571428571428598</v>
      </c>
      <c r="O16" s="21">
        <v>0.51764705882352902</v>
      </c>
      <c r="P16" s="21">
        <v>0.25</v>
      </c>
      <c r="Q16" s="21"/>
      <c r="R16" s="21">
        <v>0.43554006968641101</v>
      </c>
      <c r="S16" s="21">
        <v>0.25925925925925902</v>
      </c>
      <c r="T16" s="21">
        <v>0.375</v>
      </c>
      <c r="U16" s="21">
        <v>0.33333333333333298</v>
      </c>
      <c r="V16" s="21"/>
      <c r="W16" s="21">
        <v>0.37304075235109702</v>
      </c>
      <c r="X16" s="21">
        <v>0.54166666666666696</v>
      </c>
      <c r="Y16" s="21">
        <v>9.7560975609756101E-2</v>
      </c>
      <c r="Z16" s="21"/>
      <c r="AA16" s="21">
        <v>0.36065573770491799</v>
      </c>
      <c r="AB16" s="21">
        <v>0.38260869565217398</v>
      </c>
      <c r="AC16" s="21">
        <v>0.46428571428571402</v>
      </c>
      <c r="AD16" s="21">
        <v>0.54347826086956497</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385</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573</v>
      </c>
      <c r="D7" s="10">
        <v>545</v>
      </c>
      <c r="E7" s="10">
        <v>5</v>
      </c>
      <c r="F7" s="10"/>
      <c r="G7" s="10">
        <v>33</v>
      </c>
      <c r="H7" s="10">
        <v>256</v>
      </c>
      <c r="I7" s="10">
        <v>195</v>
      </c>
      <c r="J7" s="10">
        <v>89</v>
      </c>
      <c r="K7" s="10"/>
      <c r="L7" s="10">
        <v>114</v>
      </c>
      <c r="M7" s="10">
        <v>84</v>
      </c>
      <c r="N7" s="10">
        <v>49</v>
      </c>
      <c r="O7" s="10">
        <v>170</v>
      </c>
      <c r="P7" s="10">
        <v>156</v>
      </c>
      <c r="Q7" s="10"/>
      <c r="R7" s="10">
        <v>287</v>
      </c>
      <c r="S7" s="10">
        <v>54</v>
      </c>
      <c r="T7" s="10">
        <v>176</v>
      </c>
      <c r="U7" s="10">
        <v>42</v>
      </c>
      <c r="V7" s="10"/>
      <c r="W7" s="10">
        <v>319</v>
      </c>
      <c r="X7" s="10">
        <v>144</v>
      </c>
      <c r="Y7" s="10">
        <v>41</v>
      </c>
      <c r="Z7" s="10"/>
      <c r="AA7" s="10">
        <v>244</v>
      </c>
      <c r="AB7" s="10">
        <v>115</v>
      </c>
      <c r="AC7" s="10">
        <v>84</v>
      </c>
      <c r="AD7" s="10">
        <v>92</v>
      </c>
    </row>
    <row r="8" spans="2:30" x14ac:dyDescent="0.35">
      <c r="B8" s="17" t="s">
        <v>366</v>
      </c>
      <c r="C8" s="16">
        <v>0.45549738219895303</v>
      </c>
      <c r="D8" s="16">
        <v>0.45688073394495399</v>
      </c>
      <c r="E8" s="16">
        <v>0.8</v>
      </c>
      <c r="F8" s="16"/>
      <c r="G8" s="16">
        <v>0.45454545454545497</v>
      </c>
      <c r="H8" s="16">
        <v>0.45703125</v>
      </c>
      <c r="I8" s="16">
        <v>0.44102564102564101</v>
      </c>
      <c r="J8" s="16">
        <v>0.48314606741573002</v>
      </c>
      <c r="K8" s="16"/>
      <c r="L8" s="16">
        <v>0.41228070175438603</v>
      </c>
      <c r="M8" s="16">
        <v>0.452380952380952</v>
      </c>
      <c r="N8" s="16">
        <v>0.34693877551020402</v>
      </c>
      <c r="O8" s="16">
        <v>0.55882352941176505</v>
      </c>
      <c r="P8" s="16">
        <v>0.41025641025641002</v>
      </c>
      <c r="Q8" s="16"/>
      <c r="R8" s="16">
        <v>0.47386759581881499</v>
      </c>
      <c r="S8" s="16">
        <v>0.35185185185185203</v>
      </c>
      <c r="T8" s="16">
        <v>0.45454545454545497</v>
      </c>
      <c r="U8" s="16">
        <v>0.42857142857142899</v>
      </c>
      <c r="V8" s="16"/>
      <c r="W8" s="16">
        <v>0.43573667711598701</v>
      </c>
      <c r="X8" s="16">
        <v>0.54166666666666696</v>
      </c>
      <c r="Y8" s="16">
        <v>0.31707317073170699</v>
      </c>
      <c r="Z8" s="16"/>
      <c r="AA8" s="16">
        <v>0.463114754098361</v>
      </c>
      <c r="AB8" s="16">
        <v>0.46086956521739098</v>
      </c>
      <c r="AC8" s="16">
        <v>0.452380952380952</v>
      </c>
      <c r="AD8" s="16">
        <v>0.47826086956521702</v>
      </c>
    </row>
    <row r="9" spans="2:30" x14ac:dyDescent="0.35">
      <c r="B9" s="17" t="s">
        <v>367</v>
      </c>
      <c r="C9" s="16">
        <v>0.19546247818499099</v>
      </c>
      <c r="D9" s="16">
        <v>0.196330275229358</v>
      </c>
      <c r="E9" s="16">
        <v>0</v>
      </c>
      <c r="F9" s="16"/>
      <c r="G9" s="16">
        <v>0.12121212121212099</v>
      </c>
      <c r="H9" s="16">
        <v>0.1875</v>
      </c>
      <c r="I9" s="16">
        <v>0.18461538461538499</v>
      </c>
      <c r="J9" s="16">
        <v>0.26966292134831499</v>
      </c>
      <c r="K9" s="16"/>
      <c r="L9" s="16">
        <v>0.25438596491228099</v>
      </c>
      <c r="M9" s="16">
        <v>0.226190476190476</v>
      </c>
      <c r="N9" s="16">
        <v>0.16326530612244899</v>
      </c>
      <c r="O9" s="16">
        <v>0.17647058823529399</v>
      </c>
      <c r="P9" s="16">
        <v>0.16666666666666699</v>
      </c>
      <c r="Q9" s="16"/>
      <c r="R9" s="16">
        <v>0.191637630662021</v>
      </c>
      <c r="S9" s="16">
        <v>0.25925925925925902</v>
      </c>
      <c r="T9" s="16">
        <v>0.19886363636363599</v>
      </c>
      <c r="U9" s="16">
        <v>0.19047619047618999</v>
      </c>
      <c r="V9" s="16"/>
      <c r="W9" s="16">
        <v>0.188087774294671</v>
      </c>
      <c r="X9" s="16">
        <v>0.21527777777777801</v>
      </c>
      <c r="Y9" s="16">
        <v>0.219512195121951</v>
      </c>
      <c r="Z9" s="16"/>
      <c r="AA9" s="16">
        <v>0.21721311475409799</v>
      </c>
      <c r="AB9" s="16">
        <v>0.13043478260869601</v>
      </c>
      <c r="AC9" s="16">
        <v>0.19047619047618999</v>
      </c>
      <c r="AD9" s="16">
        <v>0.217391304347826</v>
      </c>
    </row>
    <row r="10" spans="2:30" x14ac:dyDescent="0.35">
      <c r="B10" s="17" t="s">
        <v>368</v>
      </c>
      <c r="C10" s="16">
        <v>0.15357766143106499</v>
      </c>
      <c r="D10" s="16">
        <v>0.15045871559633001</v>
      </c>
      <c r="E10" s="16">
        <v>0.2</v>
      </c>
      <c r="F10" s="16"/>
      <c r="G10" s="16">
        <v>0.12121212121212099</v>
      </c>
      <c r="H10" s="16">
        <v>0.140625</v>
      </c>
      <c r="I10" s="16">
        <v>0.18974358974359001</v>
      </c>
      <c r="J10" s="16">
        <v>0.123595505617978</v>
      </c>
      <c r="K10" s="16"/>
      <c r="L10" s="16">
        <v>0.12280701754386</v>
      </c>
      <c r="M10" s="16">
        <v>0.238095238095238</v>
      </c>
      <c r="N10" s="16">
        <v>0.14285714285714299</v>
      </c>
      <c r="O10" s="16">
        <v>0.129411764705882</v>
      </c>
      <c r="P10" s="16">
        <v>0.16025641025640999</v>
      </c>
      <c r="Q10" s="16"/>
      <c r="R10" s="16">
        <v>0.139372822299652</v>
      </c>
      <c r="S10" s="16">
        <v>0.203703703703704</v>
      </c>
      <c r="T10" s="16">
        <v>0.142045454545455</v>
      </c>
      <c r="U10" s="16">
        <v>0.19047619047618999</v>
      </c>
      <c r="V10" s="16"/>
      <c r="W10" s="16">
        <v>0.17554858934169301</v>
      </c>
      <c r="X10" s="16">
        <v>0.131944444444444</v>
      </c>
      <c r="Y10" s="16">
        <v>0.17073170731707299</v>
      </c>
      <c r="Z10" s="16"/>
      <c r="AA10" s="16">
        <v>0.14754098360655701</v>
      </c>
      <c r="AB10" s="16">
        <v>0.19130434782608699</v>
      </c>
      <c r="AC10" s="16">
        <v>0.14285714285714299</v>
      </c>
      <c r="AD10" s="16">
        <v>0.141304347826087</v>
      </c>
    </row>
    <row r="11" spans="2:30" x14ac:dyDescent="0.35">
      <c r="B11" s="17" t="s">
        <v>369</v>
      </c>
      <c r="C11" s="16">
        <v>5.4101221640488702E-2</v>
      </c>
      <c r="D11" s="16">
        <v>5.6880733944954097E-2</v>
      </c>
      <c r="E11" s="16">
        <v>0</v>
      </c>
      <c r="F11" s="16"/>
      <c r="G11" s="16">
        <v>9.0909090909090898E-2</v>
      </c>
      <c r="H11" s="16">
        <v>6.25E-2</v>
      </c>
      <c r="I11" s="16">
        <v>5.1282051282051301E-2</v>
      </c>
      <c r="J11" s="16">
        <v>2.2471910112359501E-2</v>
      </c>
      <c r="K11" s="16"/>
      <c r="L11" s="16">
        <v>8.7719298245614002E-2</v>
      </c>
      <c r="M11" s="16">
        <v>1.1904761904761901E-2</v>
      </c>
      <c r="N11" s="16">
        <v>8.1632653061224497E-2</v>
      </c>
      <c r="O11" s="16">
        <v>3.5294117647058802E-2</v>
      </c>
      <c r="P11" s="16">
        <v>6.4102564102564097E-2</v>
      </c>
      <c r="Q11" s="16"/>
      <c r="R11" s="16">
        <v>4.5296167247386797E-2</v>
      </c>
      <c r="S11" s="16">
        <v>7.4074074074074098E-2</v>
      </c>
      <c r="T11" s="16">
        <v>5.1136363636363598E-2</v>
      </c>
      <c r="U11" s="16">
        <v>9.5238095238095205E-2</v>
      </c>
      <c r="V11" s="16"/>
      <c r="W11" s="16">
        <v>6.2695924764890304E-2</v>
      </c>
      <c r="X11" s="16">
        <v>3.4722222222222203E-2</v>
      </c>
      <c r="Y11" s="16">
        <v>2.4390243902439001E-2</v>
      </c>
      <c r="Z11" s="16"/>
      <c r="AA11" s="16">
        <v>5.7377049180327898E-2</v>
      </c>
      <c r="AB11" s="16">
        <v>2.6086956521739101E-2</v>
      </c>
      <c r="AC11" s="16">
        <v>7.1428571428571397E-2</v>
      </c>
      <c r="AD11" s="16">
        <v>2.1739130434782601E-2</v>
      </c>
    </row>
    <row r="12" spans="2:30" x14ac:dyDescent="0.35">
      <c r="B12" s="17" t="s">
        <v>370</v>
      </c>
      <c r="C12" s="16">
        <v>8.3769633507853394E-2</v>
      </c>
      <c r="D12" s="16">
        <v>8.4403669724770605E-2</v>
      </c>
      <c r="E12" s="16">
        <v>0</v>
      </c>
      <c r="F12" s="16"/>
      <c r="G12" s="16">
        <v>0.15151515151515199</v>
      </c>
      <c r="H12" s="16">
        <v>9.765625E-2</v>
      </c>
      <c r="I12" s="16">
        <v>6.6666666666666693E-2</v>
      </c>
      <c r="J12" s="16">
        <v>5.6179775280898903E-2</v>
      </c>
      <c r="K12" s="16"/>
      <c r="L12" s="16">
        <v>8.7719298245614002E-2</v>
      </c>
      <c r="M12" s="16">
        <v>0</v>
      </c>
      <c r="N12" s="16">
        <v>0.20408163265306101</v>
      </c>
      <c r="O12" s="16">
        <v>5.8823529411764698E-2</v>
      </c>
      <c r="P12" s="16">
        <v>0.115384615384615</v>
      </c>
      <c r="Q12" s="16"/>
      <c r="R12" s="16">
        <v>9.7560975609756101E-2</v>
      </c>
      <c r="S12" s="16">
        <v>3.7037037037037E-2</v>
      </c>
      <c r="T12" s="16">
        <v>7.9545454545454503E-2</v>
      </c>
      <c r="U12" s="16">
        <v>7.1428571428571397E-2</v>
      </c>
      <c r="V12" s="16"/>
      <c r="W12" s="16">
        <v>7.8369905956112901E-2</v>
      </c>
      <c r="X12" s="16">
        <v>4.8611111111111098E-2</v>
      </c>
      <c r="Y12" s="16">
        <v>0.219512195121951</v>
      </c>
      <c r="Z12" s="16"/>
      <c r="AA12" s="16">
        <v>7.3770491803278701E-2</v>
      </c>
      <c r="AB12" s="16">
        <v>0.11304347826087</v>
      </c>
      <c r="AC12" s="16">
        <v>7.1428571428571397E-2</v>
      </c>
      <c r="AD12" s="16">
        <v>6.5217391304347797E-2</v>
      </c>
    </row>
    <row r="13" spans="2:30" x14ac:dyDescent="0.35">
      <c r="B13" s="17" t="s">
        <v>64</v>
      </c>
      <c r="C13" s="16">
        <v>5.7591623036649199E-2</v>
      </c>
      <c r="D13" s="16">
        <v>5.5045871559633003E-2</v>
      </c>
      <c r="E13" s="16">
        <v>0</v>
      </c>
      <c r="F13" s="16"/>
      <c r="G13" s="16">
        <v>6.0606060606060601E-2</v>
      </c>
      <c r="H13" s="16">
        <v>5.46875E-2</v>
      </c>
      <c r="I13" s="16">
        <v>6.6666666666666693E-2</v>
      </c>
      <c r="J13" s="16">
        <v>4.49438202247191E-2</v>
      </c>
      <c r="K13" s="16"/>
      <c r="L13" s="16">
        <v>3.5087719298245598E-2</v>
      </c>
      <c r="M13" s="16">
        <v>7.1428571428571397E-2</v>
      </c>
      <c r="N13" s="16">
        <v>6.1224489795918401E-2</v>
      </c>
      <c r="O13" s="16">
        <v>4.11764705882353E-2</v>
      </c>
      <c r="P13" s="16">
        <v>8.3333333333333301E-2</v>
      </c>
      <c r="Q13" s="16"/>
      <c r="R13" s="16">
        <v>5.2264808362369297E-2</v>
      </c>
      <c r="S13" s="16">
        <v>7.4074074074074098E-2</v>
      </c>
      <c r="T13" s="16">
        <v>7.3863636363636395E-2</v>
      </c>
      <c r="U13" s="16">
        <v>2.3809523809523801E-2</v>
      </c>
      <c r="V13" s="16"/>
      <c r="W13" s="16">
        <v>5.9561128526645801E-2</v>
      </c>
      <c r="X13" s="16">
        <v>2.7777777777777801E-2</v>
      </c>
      <c r="Y13" s="16">
        <v>4.8780487804878099E-2</v>
      </c>
      <c r="Z13" s="16"/>
      <c r="AA13" s="16">
        <v>4.0983606557376998E-2</v>
      </c>
      <c r="AB13" s="16">
        <v>7.8260869565217397E-2</v>
      </c>
      <c r="AC13" s="16">
        <v>7.1428571428571397E-2</v>
      </c>
      <c r="AD13" s="16">
        <v>7.6086956521739094E-2</v>
      </c>
    </row>
    <row r="14" spans="2:30" x14ac:dyDescent="0.35">
      <c r="B14" s="17" t="s">
        <v>371</v>
      </c>
      <c r="C14" s="20">
        <v>0.65095986038394404</v>
      </c>
      <c r="D14" s="20">
        <v>0.65321100917431196</v>
      </c>
      <c r="E14" s="20">
        <v>0.8</v>
      </c>
      <c r="F14" s="20"/>
      <c r="G14" s="20">
        <v>0.57575757575757602</v>
      </c>
      <c r="H14" s="20">
        <v>0.64453125</v>
      </c>
      <c r="I14" s="20">
        <v>0.62564102564102597</v>
      </c>
      <c r="J14" s="20">
        <v>0.75280898876404501</v>
      </c>
      <c r="K14" s="20"/>
      <c r="L14" s="20">
        <v>0.66666666666666696</v>
      </c>
      <c r="M14" s="20">
        <v>0.67857142857142905</v>
      </c>
      <c r="N14" s="20">
        <v>0.51020408163265296</v>
      </c>
      <c r="O14" s="20">
        <v>0.73529411764705899</v>
      </c>
      <c r="P14" s="20">
        <v>0.57692307692307698</v>
      </c>
      <c r="Q14" s="20"/>
      <c r="R14" s="20">
        <v>0.66550522648083599</v>
      </c>
      <c r="S14" s="20">
        <v>0.61111111111111105</v>
      </c>
      <c r="T14" s="20">
        <v>0.65340909090909105</v>
      </c>
      <c r="U14" s="20">
        <v>0.61904761904761896</v>
      </c>
      <c r="V14" s="20"/>
      <c r="W14" s="20">
        <v>0.62382445141065801</v>
      </c>
      <c r="X14" s="20">
        <v>0.75694444444444398</v>
      </c>
      <c r="Y14" s="20">
        <v>0.53658536585365901</v>
      </c>
      <c r="Z14" s="20"/>
      <c r="AA14" s="20">
        <v>0.68032786885245899</v>
      </c>
      <c r="AB14" s="20">
        <v>0.59130434782608698</v>
      </c>
      <c r="AC14" s="20">
        <v>0.64285714285714302</v>
      </c>
      <c r="AD14" s="20">
        <v>0.69565217391304301</v>
      </c>
    </row>
    <row r="15" spans="2:30" x14ac:dyDescent="0.35">
      <c r="B15" s="17" t="s">
        <v>372</v>
      </c>
      <c r="C15" s="20">
        <v>0.13787085514834199</v>
      </c>
      <c r="D15" s="20">
        <v>0.141284403669725</v>
      </c>
      <c r="E15" s="20">
        <v>0</v>
      </c>
      <c r="F15" s="20"/>
      <c r="G15" s="20">
        <v>0.24242424242424199</v>
      </c>
      <c r="H15" s="20">
        <v>0.16015625</v>
      </c>
      <c r="I15" s="20">
        <v>0.117948717948718</v>
      </c>
      <c r="J15" s="20">
        <v>7.8651685393258397E-2</v>
      </c>
      <c r="K15" s="20"/>
      <c r="L15" s="20">
        <v>0.175438596491228</v>
      </c>
      <c r="M15" s="20">
        <v>1.1904761904761901E-2</v>
      </c>
      <c r="N15" s="20">
        <v>0.28571428571428598</v>
      </c>
      <c r="O15" s="20">
        <v>9.41176470588235E-2</v>
      </c>
      <c r="P15" s="20">
        <v>0.17948717948717899</v>
      </c>
      <c r="Q15" s="20"/>
      <c r="R15" s="20">
        <v>0.14285714285714299</v>
      </c>
      <c r="S15" s="20">
        <v>0.11111111111111099</v>
      </c>
      <c r="T15" s="20">
        <v>0.13068181818181801</v>
      </c>
      <c r="U15" s="20">
        <v>0.16666666666666699</v>
      </c>
      <c r="V15" s="20"/>
      <c r="W15" s="20">
        <v>0.14106583072100301</v>
      </c>
      <c r="X15" s="20">
        <v>8.3333333333333301E-2</v>
      </c>
      <c r="Y15" s="20">
        <v>0.24390243902438999</v>
      </c>
      <c r="Z15" s="20"/>
      <c r="AA15" s="20">
        <v>0.13114754098360701</v>
      </c>
      <c r="AB15" s="20">
        <v>0.139130434782609</v>
      </c>
      <c r="AC15" s="20">
        <v>0.14285714285714299</v>
      </c>
      <c r="AD15" s="20">
        <v>8.6956521739130405E-2</v>
      </c>
    </row>
    <row r="16" spans="2:30" x14ac:dyDescent="0.35">
      <c r="B16" s="17" t="s">
        <v>338</v>
      </c>
      <c r="C16" s="21">
        <v>0.51308900523560197</v>
      </c>
      <c r="D16" s="21">
        <v>0.51192660550458702</v>
      </c>
      <c r="E16" s="21">
        <v>0.8</v>
      </c>
      <c r="F16" s="21"/>
      <c r="G16" s="21">
        <v>0.33333333333333298</v>
      </c>
      <c r="H16" s="21">
        <v>0.484375</v>
      </c>
      <c r="I16" s="21">
        <v>0.507692307692308</v>
      </c>
      <c r="J16" s="21">
        <v>0.67415730337078705</v>
      </c>
      <c r="K16" s="21"/>
      <c r="L16" s="21">
        <v>0.49122807017543901</v>
      </c>
      <c r="M16" s="21">
        <v>0.66666666666666696</v>
      </c>
      <c r="N16" s="21">
        <v>0.22448979591836701</v>
      </c>
      <c r="O16" s="21">
        <v>0.64117647058823501</v>
      </c>
      <c r="P16" s="21">
        <v>0.39743589743589702</v>
      </c>
      <c r="Q16" s="21"/>
      <c r="R16" s="21">
        <v>0.52264808362369297</v>
      </c>
      <c r="S16" s="21">
        <v>0.5</v>
      </c>
      <c r="T16" s="21">
        <v>0.52272727272727304</v>
      </c>
      <c r="U16" s="21">
        <v>0.452380952380952</v>
      </c>
      <c r="V16" s="21"/>
      <c r="W16" s="21">
        <v>0.48275862068965503</v>
      </c>
      <c r="X16" s="21">
        <v>0.67361111111111105</v>
      </c>
      <c r="Y16" s="21">
        <v>0.292682926829268</v>
      </c>
      <c r="Z16" s="21"/>
      <c r="AA16" s="21">
        <v>0.54918032786885196</v>
      </c>
      <c r="AB16" s="21">
        <v>0.45217391304347798</v>
      </c>
      <c r="AC16" s="21">
        <v>0.5</v>
      </c>
      <c r="AD16" s="21">
        <v>0.60869565217391297</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386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573</v>
      </c>
      <c r="D7" s="10">
        <v>545</v>
      </c>
      <c r="E7" s="10">
        <v>5</v>
      </c>
      <c r="F7" s="10"/>
      <c r="G7" s="10">
        <v>33</v>
      </c>
      <c r="H7" s="10">
        <v>256</v>
      </c>
      <c r="I7" s="10">
        <v>195</v>
      </c>
      <c r="J7" s="10">
        <v>89</v>
      </c>
      <c r="K7" s="10"/>
      <c r="L7" s="10">
        <v>114</v>
      </c>
      <c r="M7" s="10">
        <v>84</v>
      </c>
      <c r="N7" s="10">
        <v>49</v>
      </c>
      <c r="O7" s="10">
        <v>170</v>
      </c>
      <c r="P7" s="10">
        <v>156</v>
      </c>
      <c r="Q7" s="10"/>
      <c r="R7" s="10">
        <v>287</v>
      </c>
      <c r="S7" s="10">
        <v>54</v>
      </c>
      <c r="T7" s="10">
        <v>176</v>
      </c>
      <c r="U7" s="10">
        <v>42</v>
      </c>
      <c r="V7" s="10"/>
      <c r="W7" s="10">
        <v>319</v>
      </c>
      <c r="X7" s="10">
        <v>144</v>
      </c>
      <c r="Y7" s="10">
        <v>41</v>
      </c>
      <c r="Z7" s="10"/>
      <c r="AA7" s="10">
        <v>244</v>
      </c>
      <c r="AB7" s="10">
        <v>115</v>
      </c>
      <c r="AC7" s="10">
        <v>84</v>
      </c>
      <c r="AD7" s="10">
        <v>92</v>
      </c>
    </row>
    <row r="8" spans="2:30" x14ac:dyDescent="0.35">
      <c r="B8" s="17" t="s">
        <v>366</v>
      </c>
      <c r="C8" s="16">
        <v>0.42757417102966799</v>
      </c>
      <c r="D8" s="16">
        <v>0.42935779816513803</v>
      </c>
      <c r="E8" s="16">
        <v>0.6</v>
      </c>
      <c r="F8" s="16"/>
      <c r="G8" s="16">
        <v>0.51515151515151503</v>
      </c>
      <c r="H8" s="16">
        <v>0.4609375</v>
      </c>
      <c r="I8" s="16">
        <v>0.40512820512820502</v>
      </c>
      <c r="J8" s="16">
        <v>0.348314606741573</v>
      </c>
      <c r="K8" s="16"/>
      <c r="L8" s="16">
        <v>0.43859649122806998</v>
      </c>
      <c r="M8" s="16">
        <v>0.41666666666666702</v>
      </c>
      <c r="N8" s="16">
        <v>0.34693877551020402</v>
      </c>
      <c r="O8" s="16">
        <v>0.49411764705882399</v>
      </c>
      <c r="P8" s="16">
        <v>0.37820512820512803</v>
      </c>
      <c r="Q8" s="16"/>
      <c r="R8" s="16">
        <v>0.47038327526132401</v>
      </c>
      <c r="S8" s="16">
        <v>0.35185185185185203</v>
      </c>
      <c r="T8" s="16">
        <v>0.39772727272727298</v>
      </c>
      <c r="U8" s="16">
        <v>0.33333333333333298</v>
      </c>
      <c r="V8" s="16"/>
      <c r="W8" s="16">
        <v>0.41379310344827602</v>
      </c>
      <c r="X8" s="16">
        <v>0.5</v>
      </c>
      <c r="Y8" s="16">
        <v>0.31707317073170699</v>
      </c>
      <c r="Z8" s="16"/>
      <c r="AA8" s="16">
        <v>0.41803278688524598</v>
      </c>
      <c r="AB8" s="16">
        <v>0.41739130434782601</v>
      </c>
      <c r="AC8" s="16">
        <v>0.476190476190476</v>
      </c>
      <c r="AD8" s="16">
        <v>0.45652173913043498</v>
      </c>
    </row>
    <row r="9" spans="2:30" x14ac:dyDescent="0.35">
      <c r="B9" s="17" t="s">
        <v>367</v>
      </c>
      <c r="C9" s="16">
        <v>0.22513089005235601</v>
      </c>
      <c r="D9" s="16">
        <v>0.22935779816513799</v>
      </c>
      <c r="E9" s="16">
        <v>0.2</v>
      </c>
      <c r="F9" s="16"/>
      <c r="G9" s="16">
        <v>0.21212121212121199</v>
      </c>
      <c r="H9" s="16">
        <v>0.2265625</v>
      </c>
      <c r="I9" s="16">
        <v>0.18974358974359001</v>
      </c>
      <c r="J9" s="16">
        <v>0.30337078651685401</v>
      </c>
      <c r="K9" s="16"/>
      <c r="L9" s="16">
        <v>0.21929824561403499</v>
      </c>
      <c r="M9" s="16">
        <v>0.17857142857142899</v>
      </c>
      <c r="N9" s="16">
        <v>0.24489795918367299</v>
      </c>
      <c r="O9" s="16">
        <v>0.26470588235294101</v>
      </c>
      <c r="P9" s="16">
        <v>0.20512820512820501</v>
      </c>
      <c r="Q9" s="16"/>
      <c r="R9" s="16">
        <v>0.212543554006969</v>
      </c>
      <c r="S9" s="16">
        <v>0.35185185185185203</v>
      </c>
      <c r="T9" s="16">
        <v>0.22159090909090901</v>
      </c>
      <c r="U9" s="16">
        <v>0.214285714285714</v>
      </c>
      <c r="V9" s="16"/>
      <c r="W9" s="16">
        <v>0.23824451410658301</v>
      </c>
      <c r="X9" s="16">
        <v>0.22916666666666699</v>
      </c>
      <c r="Y9" s="16">
        <v>0.19512195121951201</v>
      </c>
      <c r="Z9" s="16"/>
      <c r="AA9" s="16">
        <v>0.20901639344262299</v>
      </c>
      <c r="AB9" s="16">
        <v>0.23478260869565201</v>
      </c>
      <c r="AC9" s="16">
        <v>0.202380952380952</v>
      </c>
      <c r="AD9" s="16">
        <v>0.30434782608695699</v>
      </c>
    </row>
    <row r="10" spans="2:30" x14ac:dyDescent="0.35">
      <c r="B10" s="17" t="s">
        <v>368</v>
      </c>
      <c r="C10" s="16">
        <v>0.150087260034904</v>
      </c>
      <c r="D10" s="16">
        <v>0.152293577981651</v>
      </c>
      <c r="E10" s="16">
        <v>0.2</v>
      </c>
      <c r="F10" s="16"/>
      <c r="G10" s="16">
        <v>9.0909090909090898E-2</v>
      </c>
      <c r="H10" s="16">
        <v>0.125</v>
      </c>
      <c r="I10" s="16">
        <v>0.18461538461538499</v>
      </c>
      <c r="J10" s="16">
        <v>0.16853932584269701</v>
      </c>
      <c r="K10" s="16"/>
      <c r="L10" s="16">
        <v>0.12280701754386</v>
      </c>
      <c r="M10" s="16">
        <v>0.273809523809524</v>
      </c>
      <c r="N10" s="16">
        <v>0.14285714285714299</v>
      </c>
      <c r="O10" s="16">
        <v>9.41176470588235E-2</v>
      </c>
      <c r="P10" s="16">
        <v>0.16666666666666699</v>
      </c>
      <c r="Q10" s="16"/>
      <c r="R10" s="16">
        <v>0.13240418118466901</v>
      </c>
      <c r="S10" s="16">
        <v>9.2592592592592601E-2</v>
      </c>
      <c r="T10" s="16">
        <v>0.15340909090909099</v>
      </c>
      <c r="U10" s="16">
        <v>0.26190476190476197</v>
      </c>
      <c r="V10" s="16"/>
      <c r="W10" s="16">
        <v>0.156739811912226</v>
      </c>
      <c r="X10" s="16">
        <v>0.15277777777777801</v>
      </c>
      <c r="Y10" s="16">
        <v>0.146341463414634</v>
      </c>
      <c r="Z10" s="16"/>
      <c r="AA10" s="16">
        <v>0.15573770491803299</v>
      </c>
      <c r="AB10" s="16">
        <v>0.182608695652174</v>
      </c>
      <c r="AC10" s="16">
        <v>0.107142857142857</v>
      </c>
      <c r="AD10" s="16">
        <v>9.7826086956521702E-2</v>
      </c>
    </row>
    <row r="11" spans="2:30" x14ac:dyDescent="0.35">
      <c r="B11" s="17" t="s">
        <v>369</v>
      </c>
      <c r="C11" s="16">
        <v>6.1082024432809801E-2</v>
      </c>
      <c r="D11" s="16">
        <v>5.6880733944954097E-2</v>
      </c>
      <c r="E11" s="16">
        <v>0</v>
      </c>
      <c r="F11" s="16"/>
      <c r="G11" s="16">
        <v>0.12121212121212099</v>
      </c>
      <c r="H11" s="16">
        <v>5.078125E-2</v>
      </c>
      <c r="I11" s="16">
        <v>6.6666666666666693E-2</v>
      </c>
      <c r="J11" s="16">
        <v>5.6179775280898903E-2</v>
      </c>
      <c r="K11" s="16"/>
      <c r="L11" s="16">
        <v>8.7719298245614002E-2</v>
      </c>
      <c r="M11" s="16">
        <v>4.7619047619047603E-2</v>
      </c>
      <c r="N11" s="16">
        <v>8.1632653061224497E-2</v>
      </c>
      <c r="O11" s="16">
        <v>5.8823529411764698E-2</v>
      </c>
      <c r="P11" s="16">
        <v>4.48717948717949E-2</v>
      </c>
      <c r="Q11" s="16"/>
      <c r="R11" s="16">
        <v>3.4843205574912897E-2</v>
      </c>
      <c r="S11" s="16">
        <v>9.2592592592592601E-2</v>
      </c>
      <c r="T11" s="16">
        <v>9.0909090909090898E-2</v>
      </c>
      <c r="U11" s="16">
        <v>9.5238095238095205E-2</v>
      </c>
      <c r="V11" s="16"/>
      <c r="W11" s="16">
        <v>5.9561128526645801E-2</v>
      </c>
      <c r="X11" s="16">
        <v>4.1666666666666699E-2</v>
      </c>
      <c r="Y11" s="16">
        <v>9.7560975609756101E-2</v>
      </c>
      <c r="Z11" s="16"/>
      <c r="AA11" s="16">
        <v>6.5573770491803296E-2</v>
      </c>
      <c r="AB11" s="16">
        <v>4.3478260869565202E-2</v>
      </c>
      <c r="AC11" s="16">
        <v>7.1428571428571397E-2</v>
      </c>
      <c r="AD11" s="16">
        <v>3.2608695652173898E-2</v>
      </c>
    </row>
    <row r="12" spans="2:30" x14ac:dyDescent="0.35">
      <c r="B12" s="17" t="s">
        <v>370</v>
      </c>
      <c r="C12" s="16">
        <v>6.8062827225130906E-2</v>
      </c>
      <c r="D12" s="16">
        <v>6.6055045871559595E-2</v>
      </c>
      <c r="E12" s="16">
        <v>0</v>
      </c>
      <c r="F12" s="16"/>
      <c r="G12" s="16">
        <v>6.0606060606060601E-2</v>
      </c>
      <c r="H12" s="16">
        <v>8.59375E-2</v>
      </c>
      <c r="I12" s="16">
        <v>4.6153846153846198E-2</v>
      </c>
      <c r="J12" s="16">
        <v>6.7415730337078594E-2</v>
      </c>
      <c r="K12" s="16"/>
      <c r="L12" s="16">
        <v>8.7719298245614002E-2</v>
      </c>
      <c r="M12" s="16">
        <v>2.3809523809523801E-2</v>
      </c>
      <c r="N12" s="16">
        <v>0.102040816326531</v>
      </c>
      <c r="O12" s="16">
        <v>4.11764705882353E-2</v>
      </c>
      <c r="P12" s="16">
        <v>9.6153846153846201E-2</v>
      </c>
      <c r="Q12" s="16"/>
      <c r="R12" s="16">
        <v>7.6655052264808399E-2</v>
      </c>
      <c r="S12" s="16">
        <v>1.85185185185185E-2</v>
      </c>
      <c r="T12" s="16">
        <v>6.8181818181818205E-2</v>
      </c>
      <c r="U12" s="16">
        <v>7.1428571428571397E-2</v>
      </c>
      <c r="V12" s="16"/>
      <c r="W12" s="16">
        <v>6.5830721003134807E-2</v>
      </c>
      <c r="X12" s="16">
        <v>4.1666666666666699E-2</v>
      </c>
      <c r="Y12" s="16">
        <v>0.12195121951219499</v>
      </c>
      <c r="Z12" s="16"/>
      <c r="AA12" s="16">
        <v>8.1967213114754106E-2</v>
      </c>
      <c r="AB12" s="16">
        <v>7.8260869565217397E-2</v>
      </c>
      <c r="AC12" s="16">
        <v>7.1428571428571397E-2</v>
      </c>
      <c r="AD12" s="16">
        <v>3.2608695652173898E-2</v>
      </c>
    </row>
    <row r="13" spans="2:30" x14ac:dyDescent="0.35">
      <c r="B13" s="17" t="s">
        <v>64</v>
      </c>
      <c r="C13" s="16">
        <v>6.8062827225130906E-2</v>
      </c>
      <c r="D13" s="16">
        <v>6.6055045871559595E-2</v>
      </c>
      <c r="E13" s="16">
        <v>0</v>
      </c>
      <c r="F13" s="16"/>
      <c r="G13" s="16">
        <v>0</v>
      </c>
      <c r="H13" s="16">
        <v>5.078125E-2</v>
      </c>
      <c r="I13" s="16">
        <v>0.107692307692308</v>
      </c>
      <c r="J13" s="16">
        <v>5.6179775280898903E-2</v>
      </c>
      <c r="K13" s="16"/>
      <c r="L13" s="16">
        <v>4.3859649122807001E-2</v>
      </c>
      <c r="M13" s="16">
        <v>5.95238095238095E-2</v>
      </c>
      <c r="N13" s="16">
        <v>8.1632653061224497E-2</v>
      </c>
      <c r="O13" s="16">
        <v>4.7058823529411799E-2</v>
      </c>
      <c r="P13" s="16">
        <v>0.108974358974359</v>
      </c>
      <c r="Q13" s="16"/>
      <c r="R13" s="16">
        <v>7.3170731707317097E-2</v>
      </c>
      <c r="S13" s="16">
        <v>9.2592592592592601E-2</v>
      </c>
      <c r="T13" s="16">
        <v>6.8181818181818205E-2</v>
      </c>
      <c r="U13" s="16">
        <v>2.3809523809523801E-2</v>
      </c>
      <c r="V13" s="16"/>
      <c r="W13" s="16">
        <v>6.5830721003134807E-2</v>
      </c>
      <c r="X13" s="16">
        <v>3.4722222222222203E-2</v>
      </c>
      <c r="Y13" s="16">
        <v>0.12195121951219499</v>
      </c>
      <c r="Z13" s="16"/>
      <c r="AA13" s="16">
        <v>6.9672131147541005E-2</v>
      </c>
      <c r="AB13" s="16">
        <v>4.3478260869565202E-2</v>
      </c>
      <c r="AC13" s="16">
        <v>7.1428571428571397E-2</v>
      </c>
      <c r="AD13" s="16">
        <v>7.6086956521739094E-2</v>
      </c>
    </row>
    <row r="14" spans="2:30" x14ac:dyDescent="0.35">
      <c r="B14" s="17" t="s">
        <v>371</v>
      </c>
      <c r="C14" s="20">
        <v>0.65270506108202397</v>
      </c>
      <c r="D14" s="20">
        <v>0.65871559633027499</v>
      </c>
      <c r="E14" s="20">
        <v>0.8</v>
      </c>
      <c r="F14" s="20"/>
      <c r="G14" s="20">
        <v>0.72727272727272696</v>
      </c>
      <c r="H14" s="20">
        <v>0.6875</v>
      </c>
      <c r="I14" s="20">
        <v>0.59487179487179498</v>
      </c>
      <c r="J14" s="20">
        <v>0.651685393258427</v>
      </c>
      <c r="K14" s="20"/>
      <c r="L14" s="20">
        <v>0.65789473684210498</v>
      </c>
      <c r="M14" s="20">
        <v>0.59523809523809501</v>
      </c>
      <c r="N14" s="20">
        <v>0.59183673469387799</v>
      </c>
      <c r="O14" s="20">
        <v>0.75882352941176501</v>
      </c>
      <c r="P14" s="20">
        <v>0.58333333333333304</v>
      </c>
      <c r="Q14" s="20"/>
      <c r="R14" s="20">
        <v>0.68292682926829296</v>
      </c>
      <c r="S14" s="20">
        <v>0.70370370370370405</v>
      </c>
      <c r="T14" s="20">
        <v>0.61931818181818199</v>
      </c>
      <c r="U14" s="20">
        <v>0.547619047619048</v>
      </c>
      <c r="V14" s="20"/>
      <c r="W14" s="20">
        <v>0.65203761755485901</v>
      </c>
      <c r="X14" s="20">
        <v>0.72916666666666696</v>
      </c>
      <c r="Y14" s="20">
        <v>0.51219512195121997</v>
      </c>
      <c r="Z14" s="20"/>
      <c r="AA14" s="20">
        <v>0.62704918032786905</v>
      </c>
      <c r="AB14" s="20">
        <v>0.65217391304347805</v>
      </c>
      <c r="AC14" s="20">
        <v>0.67857142857142905</v>
      </c>
      <c r="AD14" s="20">
        <v>0.76086956521739102</v>
      </c>
    </row>
    <row r="15" spans="2:30" x14ac:dyDescent="0.35">
      <c r="B15" s="17" t="s">
        <v>372</v>
      </c>
      <c r="C15" s="20">
        <v>0.12914485165794101</v>
      </c>
      <c r="D15" s="20">
        <v>0.122935779816514</v>
      </c>
      <c r="E15" s="20">
        <v>0</v>
      </c>
      <c r="F15" s="20"/>
      <c r="G15" s="20">
        <v>0.18181818181818199</v>
      </c>
      <c r="H15" s="20">
        <v>0.13671875</v>
      </c>
      <c r="I15" s="20">
        <v>0.112820512820513</v>
      </c>
      <c r="J15" s="20">
        <v>0.123595505617978</v>
      </c>
      <c r="K15" s="20"/>
      <c r="L15" s="20">
        <v>0.175438596491228</v>
      </c>
      <c r="M15" s="20">
        <v>7.1428571428571397E-2</v>
      </c>
      <c r="N15" s="20">
        <v>0.183673469387755</v>
      </c>
      <c r="O15" s="20">
        <v>0.1</v>
      </c>
      <c r="P15" s="20">
        <v>0.141025641025641</v>
      </c>
      <c r="Q15" s="20"/>
      <c r="R15" s="20">
        <v>0.111498257839721</v>
      </c>
      <c r="S15" s="20">
        <v>0.11111111111111099</v>
      </c>
      <c r="T15" s="20">
        <v>0.15909090909090901</v>
      </c>
      <c r="U15" s="20">
        <v>0.16666666666666699</v>
      </c>
      <c r="V15" s="20"/>
      <c r="W15" s="20">
        <v>0.125391849529781</v>
      </c>
      <c r="X15" s="20">
        <v>8.3333333333333301E-2</v>
      </c>
      <c r="Y15" s="20">
        <v>0.219512195121951</v>
      </c>
      <c r="Z15" s="20"/>
      <c r="AA15" s="20">
        <v>0.14754098360655701</v>
      </c>
      <c r="AB15" s="20">
        <v>0.121739130434783</v>
      </c>
      <c r="AC15" s="20">
        <v>0.14285714285714299</v>
      </c>
      <c r="AD15" s="20">
        <v>6.5217391304347797E-2</v>
      </c>
    </row>
    <row r="16" spans="2:30" x14ac:dyDescent="0.35">
      <c r="B16" s="17" t="s">
        <v>338</v>
      </c>
      <c r="C16" s="21">
        <v>0.52356020942408399</v>
      </c>
      <c r="D16" s="21">
        <v>0.53577981651376105</v>
      </c>
      <c r="E16" s="21">
        <v>0.8</v>
      </c>
      <c r="F16" s="21"/>
      <c r="G16" s="21">
        <v>0.54545454545454497</v>
      </c>
      <c r="H16" s="21">
        <v>0.55078125</v>
      </c>
      <c r="I16" s="21">
        <v>0.482051282051282</v>
      </c>
      <c r="J16" s="21">
        <v>0.52808988764044995</v>
      </c>
      <c r="K16" s="21"/>
      <c r="L16" s="21">
        <v>0.48245614035087703</v>
      </c>
      <c r="M16" s="21">
        <v>0.52380952380952395</v>
      </c>
      <c r="N16" s="21">
        <v>0.40816326530612201</v>
      </c>
      <c r="O16" s="21">
        <v>0.65882352941176503</v>
      </c>
      <c r="P16" s="21">
        <v>0.44230769230769201</v>
      </c>
      <c r="Q16" s="21"/>
      <c r="R16" s="21">
        <v>0.57142857142857195</v>
      </c>
      <c r="S16" s="21">
        <v>0.592592592592593</v>
      </c>
      <c r="T16" s="21">
        <v>0.46022727272727298</v>
      </c>
      <c r="U16" s="21">
        <v>0.38095238095238099</v>
      </c>
      <c r="V16" s="21"/>
      <c r="W16" s="21">
        <v>0.52664576802507801</v>
      </c>
      <c r="X16" s="21">
        <v>0.64583333333333304</v>
      </c>
      <c r="Y16" s="21">
        <v>0.292682926829268</v>
      </c>
      <c r="Z16" s="21"/>
      <c r="AA16" s="21">
        <v>0.47950819672131101</v>
      </c>
      <c r="AB16" s="21">
        <v>0.53043478260869603</v>
      </c>
      <c r="AC16" s="21">
        <v>0.53571428571428603</v>
      </c>
      <c r="AD16" s="21">
        <v>0.69565217391304401</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387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573</v>
      </c>
      <c r="D7" s="10">
        <v>545</v>
      </c>
      <c r="E7" s="10">
        <v>5</v>
      </c>
      <c r="F7" s="10"/>
      <c r="G7" s="10">
        <v>33</v>
      </c>
      <c r="H7" s="10">
        <v>256</v>
      </c>
      <c r="I7" s="10">
        <v>195</v>
      </c>
      <c r="J7" s="10">
        <v>89</v>
      </c>
      <c r="K7" s="10"/>
      <c r="L7" s="10">
        <v>114</v>
      </c>
      <c r="M7" s="10">
        <v>84</v>
      </c>
      <c r="N7" s="10">
        <v>49</v>
      </c>
      <c r="O7" s="10">
        <v>170</v>
      </c>
      <c r="P7" s="10">
        <v>156</v>
      </c>
      <c r="Q7" s="10"/>
      <c r="R7" s="10">
        <v>287</v>
      </c>
      <c r="S7" s="10">
        <v>54</v>
      </c>
      <c r="T7" s="10">
        <v>176</v>
      </c>
      <c r="U7" s="10">
        <v>42</v>
      </c>
      <c r="V7" s="10"/>
      <c r="W7" s="10">
        <v>319</v>
      </c>
      <c r="X7" s="10">
        <v>144</v>
      </c>
      <c r="Y7" s="10">
        <v>41</v>
      </c>
      <c r="Z7" s="10"/>
      <c r="AA7" s="10">
        <v>244</v>
      </c>
      <c r="AB7" s="10">
        <v>115</v>
      </c>
      <c r="AC7" s="10">
        <v>84</v>
      </c>
      <c r="AD7" s="10">
        <v>92</v>
      </c>
    </row>
    <row r="8" spans="2:30" x14ac:dyDescent="0.35">
      <c r="B8" s="17" t="s">
        <v>366</v>
      </c>
      <c r="C8" s="16">
        <v>0.38394415357766098</v>
      </c>
      <c r="D8" s="16">
        <v>0.38715596330275198</v>
      </c>
      <c r="E8" s="16">
        <v>0.4</v>
      </c>
      <c r="F8" s="16"/>
      <c r="G8" s="16">
        <v>0.39393939393939398</v>
      </c>
      <c r="H8" s="16">
        <v>0.390625</v>
      </c>
      <c r="I8" s="16">
        <v>0.38461538461538503</v>
      </c>
      <c r="J8" s="16">
        <v>0.35955056179775302</v>
      </c>
      <c r="K8" s="16"/>
      <c r="L8" s="16">
        <v>0.40350877192982498</v>
      </c>
      <c r="M8" s="16">
        <v>0.33333333333333298</v>
      </c>
      <c r="N8" s="16">
        <v>0.38775510204081598</v>
      </c>
      <c r="O8" s="16">
        <v>0.441176470588235</v>
      </c>
      <c r="P8" s="16">
        <v>0.33333333333333298</v>
      </c>
      <c r="Q8" s="16"/>
      <c r="R8" s="16">
        <v>0.42857142857142899</v>
      </c>
      <c r="S8" s="16">
        <v>0.240740740740741</v>
      </c>
      <c r="T8" s="16">
        <v>0.39772727272727298</v>
      </c>
      <c r="U8" s="16">
        <v>0.214285714285714</v>
      </c>
      <c r="V8" s="16"/>
      <c r="W8" s="16">
        <v>0.37617554858934199</v>
      </c>
      <c r="X8" s="16">
        <v>0.39583333333333298</v>
      </c>
      <c r="Y8" s="16">
        <v>0.31707317073170699</v>
      </c>
      <c r="Z8" s="16"/>
      <c r="AA8" s="16">
        <v>0.38934426229508201</v>
      </c>
      <c r="AB8" s="16">
        <v>0.36521739130434799</v>
      </c>
      <c r="AC8" s="16">
        <v>0.42857142857142899</v>
      </c>
      <c r="AD8" s="16">
        <v>0.39130434782608697</v>
      </c>
    </row>
    <row r="9" spans="2:30" x14ac:dyDescent="0.35">
      <c r="B9" s="17" t="s">
        <v>367</v>
      </c>
      <c r="C9" s="16">
        <v>0.23734729493891801</v>
      </c>
      <c r="D9" s="16">
        <v>0.23302752293578</v>
      </c>
      <c r="E9" s="16">
        <v>0.6</v>
      </c>
      <c r="F9" s="16"/>
      <c r="G9" s="16">
        <v>0.21212121212121199</v>
      </c>
      <c r="H9" s="16">
        <v>0.24609375</v>
      </c>
      <c r="I9" s="16">
        <v>0.20512820512820501</v>
      </c>
      <c r="J9" s="16">
        <v>0.29213483146067398</v>
      </c>
      <c r="K9" s="16"/>
      <c r="L9" s="16">
        <v>0.26315789473684198</v>
      </c>
      <c r="M9" s="16">
        <v>0.28571428571428598</v>
      </c>
      <c r="N9" s="16">
        <v>0.183673469387755</v>
      </c>
      <c r="O9" s="16">
        <v>0.24117647058823499</v>
      </c>
      <c r="P9" s="16">
        <v>0.20512820512820501</v>
      </c>
      <c r="Q9" s="16"/>
      <c r="R9" s="16">
        <v>0.229965156794425</v>
      </c>
      <c r="S9" s="16">
        <v>0.27777777777777801</v>
      </c>
      <c r="T9" s="16">
        <v>0.22159090909090901</v>
      </c>
      <c r="U9" s="16">
        <v>0.33333333333333298</v>
      </c>
      <c r="V9" s="16"/>
      <c r="W9" s="16">
        <v>0.23197492163009401</v>
      </c>
      <c r="X9" s="16">
        <v>0.31944444444444398</v>
      </c>
      <c r="Y9" s="16">
        <v>0.17073170731707299</v>
      </c>
      <c r="Z9" s="16"/>
      <c r="AA9" s="16">
        <v>0.26229508196721302</v>
      </c>
      <c r="AB9" s="16">
        <v>0.147826086956522</v>
      </c>
      <c r="AC9" s="16">
        <v>0.214285714285714</v>
      </c>
      <c r="AD9" s="16">
        <v>0.29347826086956502</v>
      </c>
    </row>
    <row r="10" spans="2:30" x14ac:dyDescent="0.35">
      <c r="B10" s="17" t="s">
        <v>368</v>
      </c>
      <c r="C10" s="16">
        <v>0.15183246073298401</v>
      </c>
      <c r="D10" s="16">
        <v>0.15412844036697201</v>
      </c>
      <c r="E10" s="16">
        <v>0</v>
      </c>
      <c r="F10" s="16"/>
      <c r="G10" s="16">
        <v>6.0606060606060601E-2</v>
      </c>
      <c r="H10" s="16">
        <v>0.11328125</v>
      </c>
      <c r="I10" s="16">
        <v>0.18974358974359001</v>
      </c>
      <c r="J10" s="16">
        <v>0.213483146067416</v>
      </c>
      <c r="K10" s="16"/>
      <c r="L10" s="16">
        <v>0.105263157894737</v>
      </c>
      <c r="M10" s="16">
        <v>0.214285714285714</v>
      </c>
      <c r="N10" s="16">
        <v>0.122448979591837</v>
      </c>
      <c r="O10" s="16">
        <v>0.11764705882352899</v>
      </c>
      <c r="P10" s="16">
        <v>0.19871794871794901</v>
      </c>
      <c r="Q10" s="16"/>
      <c r="R10" s="16">
        <v>0.14982578397212501</v>
      </c>
      <c r="S10" s="16">
        <v>0.16666666666666699</v>
      </c>
      <c r="T10" s="16">
        <v>0.13068181818181801</v>
      </c>
      <c r="U10" s="16">
        <v>0.19047619047618999</v>
      </c>
      <c r="V10" s="16"/>
      <c r="W10" s="16">
        <v>0.166144200626959</v>
      </c>
      <c r="X10" s="16">
        <v>0.14583333333333301</v>
      </c>
      <c r="Y10" s="16">
        <v>7.3170731707317097E-2</v>
      </c>
      <c r="Z10" s="16"/>
      <c r="AA10" s="16">
        <v>0.12704918032786899</v>
      </c>
      <c r="AB10" s="16">
        <v>0.182608695652174</v>
      </c>
      <c r="AC10" s="16">
        <v>0.16666666666666699</v>
      </c>
      <c r="AD10" s="16">
        <v>0.13043478260869601</v>
      </c>
    </row>
    <row r="11" spans="2:30" x14ac:dyDescent="0.35">
      <c r="B11" s="17" t="s">
        <v>369</v>
      </c>
      <c r="C11" s="16">
        <v>5.2356020942408397E-2</v>
      </c>
      <c r="D11" s="16">
        <v>5.1376146788990801E-2</v>
      </c>
      <c r="E11" s="16">
        <v>0</v>
      </c>
      <c r="F11" s="16"/>
      <c r="G11" s="16">
        <v>9.0909090909090898E-2</v>
      </c>
      <c r="H11" s="16">
        <v>5.46875E-2</v>
      </c>
      <c r="I11" s="16">
        <v>4.6153846153846198E-2</v>
      </c>
      <c r="J11" s="16">
        <v>4.49438202247191E-2</v>
      </c>
      <c r="K11" s="16"/>
      <c r="L11" s="16">
        <v>7.0175438596491196E-2</v>
      </c>
      <c r="M11" s="16">
        <v>1.1904761904761901E-2</v>
      </c>
      <c r="N11" s="16">
        <v>6.1224489795918401E-2</v>
      </c>
      <c r="O11" s="16">
        <v>4.7058823529411799E-2</v>
      </c>
      <c r="P11" s="16">
        <v>6.4102564102564097E-2</v>
      </c>
      <c r="Q11" s="16"/>
      <c r="R11" s="16">
        <v>4.8780487804878099E-2</v>
      </c>
      <c r="S11" s="16">
        <v>7.4074074074074098E-2</v>
      </c>
      <c r="T11" s="16">
        <v>5.1136363636363598E-2</v>
      </c>
      <c r="U11" s="16">
        <v>7.1428571428571397E-2</v>
      </c>
      <c r="V11" s="16"/>
      <c r="W11" s="16">
        <v>6.5830721003134807E-2</v>
      </c>
      <c r="X11" s="16">
        <v>2.7777777777777801E-2</v>
      </c>
      <c r="Y11" s="16">
        <v>7.3170731707317097E-2</v>
      </c>
      <c r="Z11" s="16"/>
      <c r="AA11" s="16">
        <v>6.5573770491803296E-2</v>
      </c>
      <c r="AB11" s="16">
        <v>4.3478260869565202E-2</v>
      </c>
      <c r="AC11" s="16">
        <v>4.7619047619047603E-2</v>
      </c>
      <c r="AD11" s="16">
        <v>3.2608695652173898E-2</v>
      </c>
    </row>
    <row r="12" spans="2:30" x14ac:dyDescent="0.35">
      <c r="B12" s="17" t="s">
        <v>370</v>
      </c>
      <c r="C12" s="16">
        <v>0.106457242582897</v>
      </c>
      <c r="D12" s="16">
        <v>0.11009174311926601</v>
      </c>
      <c r="E12" s="16">
        <v>0</v>
      </c>
      <c r="F12" s="16"/>
      <c r="G12" s="16">
        <v>0.18181818181818199</v>
      </c>
      <c r="H12" s="16">
        <v>0.11328125</v>
      </c>
      <c r="I12" s="16">
        <v>9.7435897435897395E-2</v>
      </c>
      <c r="J12" s="16">
        <v>7.8651685393258397E-2</v>
      </c>
      <c r="K12" s="16"/>
      <c r="L12" s="16">
        <v>9.6491228070175405E-2</v>
      </c>
      <c r="M12" s="16">
        <v>5.95238095238095E-2</v>
      </c>
      <c r="N12" s="16">
        <v>0.183673469387755</v>
      </c>
      <c r="O12" s="16">
        <v>0.105882352941176</v>
      </c>
      <c r="P12" s="16">
        <v>0.115384615384615</v>
      </c>
      <c r="Q12" s="16"/>
      <c r="R12" s="16">
        <v>8.7108013937282194E-2</v>
      </c>
      <c r="S12" s="16">
        <v>0.11111111111111099</v>
      </c>
      <c r="T12" s="16">
        <v>0.107954545454545</v>
      </c>
      <c r="U12" s="16">
        <v>0.19047619047618999</v>
      </c>
      <c r="V12" s="16"/>
      <c r="W12" s="16">
        <v>0.100313479623824</v>
      </c>
      <c r="X12" s="16">
        <v>7.6388888888888895E-2</v>
      </c>
      <c r="Y12" s="16">
        <v>0.26829268292682901</v>
      </c>
      <c r="Z12" s="16"/>
      <c r="AA12" s="16">
        <v>0.110655737704918</v>
      </c>
      <c r="AB12" s="16">
        <v>0.139130434782609</v>
      </c>
      <c r="AC12" s="16">
        <v>7.1428571428571397E-2</v>
      </c>
      <c r="AD12" s="16">
        <v>8.6956521739130405E-2</v>
      </c>
    </row>
    <row r="13" spans="2:30" x14ac:dyDescent="0.35">
      <c r="B13" s="17" t="s">
        <v>64</v>
      </c>
      <c r="C13" s="16">
        <v>6.8062827225130906E-2</v>
      </c>
      <c r="D13" s="16">
        <v>6.4220183486238494E-2</v>
      </c>
      <c r="E13" s="16">
        <v>0</v>
      </c>
      <c r="F13" s="16"/>
      <c r="G13" s="16">
        <v>6.0606060606060601E-2</v>
      </c>
      <c r="H13" s="16">
        <v>8.203125E-2</v>
      </c>
      <c r="I13" s="16">
        <v>7.69230769230769E-2</v>
      </c>
      <c r="J13" s="16">
        <v>1.1235955056179799E-2</v>
      </c>
      <c r="K13" s="16"/>
      <c r="L13" s="16">
        <v>6.14035087719298E-2</v>
      </c>
      <c r="M13" s="16">
        <v>9.5238095238095205E-2</v>
      </c>
      <c r="N13" s="16">
        <v>6.1224489795918401E-2</v>
      </c>
      <c r="O13" s="16">
        <v>4.7058823529411799E-2</v>
      </c>
      <c r="P13" s="16">
        <v>8.3333333333333301E-2</v>
      </c>
      <c r="Q13" s="16"/>
      <c r="R13" s="16">
        <v>5.5749128919860599E-2</v>
      </c>
      <c r="S13" s="16">
        <v>0.12962962962963001</v>
      </c>
      <c r="T13" s="16">
        <v>9.0909090909090898E-2</v>
      </c>
      <c r="U13" s="16">
        <v>0</v>
      </c>
      <c r="V13" s="16"/>
      <c r="W13" s="16">
        <v>5.9561128526645801E-2</v>
      </c>
      <c r="X13" s="16">
        <v>3.4722222222222203E-2</v>
      </c>
      <c r="Y13" s="16">
        <v>9.7560975609756101E-2</v>
      </c>
      <c r="Z13" s="16"/>
      <c r="AA13" s="16">
        <v>4.5081967213114797E-2</v>
      </c>
      <c r="AB13" s="16">
        <v>0.121739130434783</v>
      </c>
      <c r="AC13" s="16">
        <v>7.1428571428571397E-2</v>
      </c>
      <c r="AD13" s="16">
        <v>6.5217391304347797E-2</v>
      </c>
    </row>
    <row r="14" spans="2:30" x14ac:dyDescent="0.35">
      <c r="B14" s="17" t="s">
        <v>371</v>
      </c>
      <c r="C14" s="20">
        <v>0.62129144851657903</v>
      </c>
      <c r="D14" s="20">
        <v>0.62018348623853203</v>
      </c>
      <c r="E14" s="20">
        <v>1</v>
      </c>
      <c r="F14" s="20"/>
      <c r="G14" s="20">
        <v>0.60606060606060597</v>
      </c>
      <c r="H14" s="20">
        <v>0.63671875</v>
      </c>
      <c r="I14" s="20">
        <v>0.58974358974358998</v>
      </c>
      <c r="J14" s="20">
        <v>0.651685393258427</v>
      </c>
      <c r="K14" s="20"/>
      <c r="L14" s="20">
        <v>0.66666666666666696</v>
      </c>
      <c r="M14" s="20">
        <v>0.61904761904761896</v>
      </c>
      <c r="N14" s="20">
        <v>0.57142857142857095</v>
      </c>
      <c r="O14" s="20">
        <v>0.68235294117647105</v>
      </c>
      <c r="P14" s="20">
        <v>0.53846153846153799</v>
      </c>
      <c r="Q14" s="20"/>
      <c r="R14" s="20">
        <v>0.65853658536585402</v>
      </c>
      <c r="S14" s="20">
        <v>0.51851851851851805</v>
      </c>
      <c r="T14" s="20">
        <v>0.61931818181818199</v>
      </c>
      <c r="U14" s="20">
        <v>0.547619047619048</v>
      </c>
      <c r="V14" s="20"/>
      <c r="W14" s="20">
        <v>0.60815047021943602</v>
      </c>
      <c r="X14" s="20">
        <v>0.71527777777777801</v>
      </c>
      <c r="Y14" s="20">
        <v>0.48780487804877998</v>
      </c>
      <c r="Z14" s="20"/>
      <c r="AA14" s="20">
        <v>0.65163934426229497</v>
      </c>
      <c r="AB14" s="20">
        <v>0.51304347826087005</v>
      </c>
      <c r="AC14" s="20">
        <v>0.64285714285714302</v>
      </c>
      <c r="AD14" s="20">
        <v>0.684782608695652</v>
      </c>
    </row>
    <row r="15" spans="2:30" x14ac:dyDescent="0.35">
      <c r="B15" s="17" t="s">
        <v>372</v>
      </c>
      <c r="C15" s="20">
        <v>0.158813263525305</v>
      </c>
      <c r="D15" s="20">
        <v>0.161467889908257</v>
      </c>
      <c r="E15" s="20">
        <v>0</v>
      </c>
      <c r="F15" s="20"/>
      <c r="G15" s="20">
        <v>0.27272727272727298</v>
      </c>
      <c r="H15" s="20">
        <v>0.16796875</v>
      </c>
      <c r="I15" s="20">
        <v>0.143589743589744</v>
      </c>
      <c r="J15" s="20">
        <v>0.123595505617978</v>
      </c>
      <c r="K15" s="20"/>
      <c r="L15" s="20">
        <v>0.16666666666666699</v>
      </c>
      <c r="M15" s="20">
        <v>7.1428571428571397E-2</v>
      </c>
      <c r="N15" s="20">
        <v>0.24489795918367299</v>
      </c>
      <c r="O15" s="20">
        <v>0.152941176470588</v>
      </c>
      <c r="P15" s="20">
        <v>0.17948717948717899</v>
      </c>
      <c r="Q15" s="20"/>
      <c r="R15" s="20">
        <v>0.13588850174216</v>
      </c>
      <c r="S15" s="20">
        <v>0.18518518518518501</v>
      </c>
      <c r="T15" s="20">
        <v>0.15909090909090901</v>
      </c>
      <c r="U15" s="20">
        <v>0.26190476190476197</v>
      </c>
      <c r="V15" s="20"/>
      <c r="W15" s="20">
        <v>0.166144200626959</v>
      </c>
      <c r="X15" s="20">
        <v>0.104166666666667</v>
      </c>
      <c r="Y15" s="20">
        <v>0.34146341463414598</v>
      </c>
      <c r="Z15" s="20"/>
      <c r="AA15" s="20">
        <v>0.17622950819672101</v>
      </c>
      <c r="AB15" s="20">
        <v>0.182608695652174</v>
      </c>
      <c r="AC15" s="20">
        <v>0.119047619047619</v>
      </c>
      <c r="AD15" s="20">
        <v>0.119565217391304</v>
      </c>
    </row>
    <row r="16" spans="2:30" x14ac:dyDescent="0.35">
      <c r="B16" s="17" t="s">
        <v>338</v>
      </c>
      <c r="C16" s="21">
        <v>0.46247818499127402</v>
      </c>
      <c r="D16" s="21">
        <v>0.45871559633027498</v>
      </c>
      <c r="E16" s="21">
        <v>1</v>
      </c>
      <c r="F16" s="21"/>
      <c r="G16" s="21">
        <v>0.33333333333333298</v>
      </c>
      <c r="H16" s="21">
        <v>0.46875</v>
      </c>
      <c r="I16" s="21">
        <v>0.44615384615384601</v>
      </c>
      <c r="J16" s="21">
        <v>0.52808988764044995</v>
      </c>
      <c r="K16" s="21"/>
      <c r="L16" s="21">
        <v>0.5</v>
      </c>
      <c r="M16" s="21">
        <v>0.547619047619048</v>
      </c>
      <c r="N16" s="21">
        <v>0.32653061224489799</v>
      </c>
      <c r="O16" s="21">
        <v>0.52941176470588203</v>
      </c>
      <c r="P16" s="21">
        <v>0.35897435897435898</v>
      </c>
      <c r="Q16" s="21"/>
      <c r="R16" s="21">
        <v>0.52264808362369297</v>
      </c>
      <c r="S16" s="21">
        <v>0.33333333333333298</v>
      </c>
      <c r="T16" s="21">
        <v>0.46022727272727298</v>
      </c>
      <c r="U16" s="21">
        <v>0.28571428571428598</v>
      </c>
      <c r="V16" s="21"/>
      <c r="W16" s="21">
        <v>0.44200626959247702</v>
      </c>
      <c r="X16" s="21">
        <v>0.61111111111111105</v>
      </c>
      <c r="Y16" s="21">
        <v>0.146341463414634</v>
      </c>
      <c r="Z16" s="21"/>
      <c r="AA16" s="21">
        <v>0.47540983606557402</v>
      </c>
      <c r="AB16" s="21">
        <v>0.33043478260869602</v>
      </c>
      <c r="AC16" s="21">
        <v>0.52380952380952395</v>
      </c>
      <c r="AD16" s="21">
        <v>0.565217391304348</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388</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573</v>
      </c>
      <c r="D7" s="10">
        <v>545</v>
      </c>
      <c r="E7" s="10">
        <v>5</v>
      </c>
      <c r="F7" s="10"/>
      <c r="G7" s="10">
        <v>33</v>
      </c>
      <c r="H7" s="10">
        <v>256</v>
      </c>
      <c r="I7" s="10">
        <v>195</v>
      </c>
      <c r="J7" s="10">
        <v>89</v>
      </c>
      <c r="K7" s="10"/>
      <c r="L7" s="10">
        <v>114</v>
      </c>
      <c r="M7" s="10">
        <v>84</v>
      </c>
      <c r="N7" s="10">
        <v>49</v>
      </c>
      <c r="O7" s="10">
        <v>170</v>
      </c>
      <c r="P7" s="10">
        <v>156</v>
      </c>
      <c r="Q7" s="10"/>
      <c r="R7" s="10">
        <v>287</v>
      </c>
      <c r="S7" s="10">
        <v>54</v>
      </c>
      <c r="T7" s="10">
        <v>176</v>
      </c>
      <c r="U7" s="10">
        <v>42</v>
      </c>
      <c r="V7" s="10"/>
      <c r="W7" s="10">
        <v>319</v>
      </c>
      <c r="X7" s="10">
        <v>144</v>
      </c>
      <c r="Y7" s="10">
        <v>41</v>
      </c>
      <c r="Z7" s="10"/>
      <c r="AA7" s="10">
        <v>244</v>
      </c>
      <c r="AB7" s="10">
        <v>115</v>
      </c>
      <c r="AC7" s="10">
        <v>84</v>
      </c>
      <c r="AD7" s="10">
        <v>92</v>
      </c>
    </row>
    <row r="8" spans="2:30" x14ac:dyDescent="0.35">
      <c r="B8" s="17" t="s">
        <v>366</v>
      </c>
      <c r="C8" s="16">
        <v>0.46771378708551498</v>
      </c>
      <c r="D8" s="16">
        <v>0.46788990825688098</v>
      </c>
      <c r="E8" s="16">
        <v>0.6</v>
      </c>
      <c r="F8" s="16"/>
      <c r="G8" s="16">
        <v>0.51515151515151503</v>
      </c>
      <c r="H8" s="16">
        <v>0.48046875</v>
      </c>
      <c r="I8" s="16">
        <v>0.44615384615384601</v>
      </c>
      <c r="J8" s="16">
        <v>0.46067415730337102</v>
      </c>
      <c r="K8" s="16"/>
      <c r="L8" s="16">
        <v>0.50877192982456099</v>
      </c>
      <c r="M8" s="16">
        <v>0.51190476190476197</v>
      </c>
      <c r="N8" s="16">
        <v>0.38775510204081598</v>
      </c>
      <c r="O8" s="16">
        <v>0.53529411764705903</v>
      </c>
      <c r="P8" s="16">
        <v>0.36538461538461497</v>
      </c>
      <c r="Q8" s="16"/>
      <c r="R8" s="16">
        <v>0.48780487804877998</v>
      </c>
      <c r="S8" s="16">
        <v>0.42592592592592599</v>
      </c>
      <c r="T8" s="16">
        <v>0.48295454545454503</v>
      </c>
      <c r="U8" s="16">
        <v>0.35714285714285698</v>
      </c>
      <c r="V8" s="16"/>
      <c r="W8" s="16">
        <v>0.43887147335423199</v>
      </c>
      <c r="X8" s="16">
        <v>0.56944444444444398</v>
      </c>
      <c r="Y8" s="16">
        <v>0.41463414634146301</v>
      </c>
      <c r="Z8" s="16"/>
      <c r="AA8" s="16">
        <v>0.50409836065573799</v>
      </c>
      <c r="AB8" s="16">
        <v>0.434782608695652</v>
      </c>
      <c r="AC8" s="16">
        <v>0.51190476190476197</v>
      </c>
      <c r="AD8" s="16">
        <v>0.44565217391304301</v>
      </c>
    </row>
    <row r="9" spans="2:30" x14ac:dyDescent="0.35">
      <c r="B9" s="17" t="s">
        <v>367</v>
      </c>
      <c r="C9" s="16">
        <v>0.23385689354275699</v>
      </c>
      <c r="D9" s="16">
        <v>0.23302752293578</v>
      </c>
      <c r="E9" s="16">
        <v>0.4</v>
      </c>
      <c r="F9" s="16"/>
      <c r="G9" s="16">
        <v>9.0909090909090898E-2</v>
      </c>
      <c r="H9" s="16">
        <v>0.22265625</v>
      </c>
      <c r="I9" s="16">
        <v>0.251282051282051</v>
      </c>
      <c r="J9" s="16">
        <v>0.28089887640449401</v>
      </c>
      <c r="K9" s="16"/>
      <c r="L9" s="16">
        <v>0.23684210526315799</v>
      </c>
      <c r="M9" s="16">
        <v>0.25</v>
      </c>
      <c r="N9" s="16">
        <v>0.20408163265306101</v>
      </c>
      <c r="O9" s="16">
        <v>0.217647058823529</v>
      </c>
      <c r="P9" s="16">
        <v>0.25</v>
      </c>
      <c r="Q9" s="16"/>
      <c r="R9" s="16">
        <v>0.229965156794425</v>
      </c>
      <c r="S9" s="16">
        <v>0.240740740740741</v>
      </c>
      <c r="T9" s="16">
        <v>0.22727272727272699</v>
      </c>
      <c r="U9" s="16">
        <v>0.28571428571428598</v>
      </c>
      <c r="V9" s="16"/>
      <c r="W9" s="16">
        <v>0.24137931034482801</v>
      </c>
      <c r="X9" s="16">
        <v>0.20833333333333301</v>
      </c>
      <c r="Y9" s="16">
        <v>0.292682926829268</v>
      </c>
      <c r="Z9" s="16"/>
      <c r="AA9" s="16">
        <v>0.20901639344262299</v>
      </c>
      <c r="AB9" s="16">
        <v>0.24347826086956501</v>
      </c>
      <c r="AC9" s="16">
        <v>0.214285714285714</v>
      </c>
      <c r="AD9" s="16">
        <v>0.282608695652174</v>
      </c>
    </row>
    <row r="10" spans="2:30" x14ac:dyDescent="0.35">
      <c r="B10" s="17" t="s">
        <v>368</v>
      </c>
      <c r="C10" s="16">
        <v>0.1239092495637</v>
      </c>
      <c r="D10" s="16">
        <v>0.12477064220183499</v>
      </c>
      <c r="E10" s="16">
        <v>0</v>
      </c>
      <c r="F10" s="16"/>
      <c r="G10" s="16">
        <v>0.27272727272727298</v>
      </c>
      <c r="H10" s="16">
        <v>0.1171875</v>
      </c>
      <c r="I10" s="16">
        <v>0.117948717948718</v>
      </c>
      <c r="J10" s="16">
        <v>0.101123595505618</v>
      </c>
      <c r="K10" s="16"/>
      <c r="L10" s="16">
        <v>0.105263157894737</v>
      </c>
      <c r="M10" s="16">
        <v>0.19047619047618999</v>
      </c>
      <c r="N10" s="16">
        <v>6.1224489795918401E-2</v>
      </c>
      <c r="O10" s="16">
        <v>0.111764705882353</v>
      </c>
      <c r="P10" s="16">
        <v>0.134615384615385</v>
      </c>
      <c r="Q10" s="16"/>
      <c r="R10" s="16">
        <v>0.101045296167247</v>
      </c>
      <c r="S10" s="16">
        <v>0.12962962962963001</v>
      </c>
      <c r="T10" s="16">
        <v>0.119318181818182</v>
      </c>
      <c r="U10" s="16">
        <v>0.214285714285714</v>
      </c>
      <c r="V10" s="16"/>
      <c r="W10" s="16">
        <v>0.14420062695924801</v>
      </c>
      <c r="X10" s="16">
        <v>9.7222222222222196E-2</v>
      </c>
      <c r="Y10" s="16">
        <v>9.7560975609756101E-2</v>
      </c>
      <c r="Z10" s="16"/>
      <c r="AA10" s="16">
        <v>0.135245901639344</v>
      </c>
      <c r="AB10" s="16">
        <v>0.121739130434783</v>
      </c>
      <c r="AC10" s="16">
        <v>0.13095238095238099</v>
      </c>
      <c r="AD10" s="16">
        <v>8.6956521739130405E-2</v>
      </c>
    </row>
    <row r="11" spans="2:30" x14ac:dyDescent="0.35">
      <c r="B11" s="17" t="s">
        <v>369</v>
      </c>
      <c r="C11" s="16">
        <v>4.7120418848167499E-2</v>
      </c>
      <c r="D11" s="16">
        <v>4.7706422018348599E-2</v>
      </c>
      <c r="E11" s="16">
        <v>0</v>
      </c>
      <c r="F11" s="16"/>
      <c r="G11" s="16">
        <v>0</v>
      </c>
      <c r="H11" s="16">
        <v>5.078125E-2</v>
      </c>
      <c r="I11" s="16">
        <v>5.1282051282051301E-2</v>
      </c>
      <c r="J11" s="16">
        <v>4.49438202247191E-2</v>
      </c>
      <c r="K11" s="16"/>
      <c r="L11" s="16">
        <v>3.5087719298245598E-2</v>
      </c>
      <c r="M11" s="16">
        <v>0</v>
      </c>
      <c r="N11" s="16">
        <v>0.102040816326531</v>
      </c>
      <c r="O11" s="16">
        <v>2.9411764705882401E-2</v>
      </c>
      <c r="P11" s="16">
        <v>8.3333333333333301E-2</v>
      </c>
      <c r="Q11" s="16"/>
      <c r="R11" s="16">
        <v>3.4843205574912897E-2</v>
      </c>
      <c r="S11" s="16">
        <v>9.2592592592592601E-2</v>
      </c>
      <c r="T11" s="16">
        <v>5.1136363636363598E-2</v>
      </c>
      <c r="U11" s="16">
        <v>7.1428571428571397E-2</v>
      </c>
      <c r="V11" s="16"/>
      <c r="W11" s="16">
        <v>5.0156739811912203E-2</v>
      </c>
      <c r="X11" s="16">
        <v>4.8611111111111098E-2</v>
      </c>
      <c r="Y11" s="16">
        <v>2.4390243902439001E-2</v>
      </c>
      <c r="Z11" s="16"/>
      <c r="AA11" s="16">
        <v>4.5081967213114797E-2</v>
      </c>
      <c r="AB11" s="16">
        <v>4.3478260869565202E-2</v>
      </c>
      <c r="AC11" s="16">
        <v>4.7619047619047603E-2</v>
      </c>
      <c r="AD11" s="16">
        <v>3.2608695652173898E-2</v>
      </c>
    </row>
    <row r="12" spans="2:30" x14ac:dyDescent="0.35">
      <c r="B12" s="17" t="s">
        <v>370</v>
      </c>
      <c r="C12" s="16">
        <v>7.8534031413612607E-2</v>
      </c>
      <c r="D12" s="16">
        <v>8.2568807339449504E-2</v>
      </c>
      <c r="E12" s="16">
        <v>0</v>
      </c>
      <c r="F12" s="16"/>
      <c r="G12" s="16">
        <v>0.12121212121212099</v>
      </c>
      <c r="H12" s="16">
        <v>7.8125E-2</v>
      </c>
      <c r="I12" s="16">
        <v>7.69230769230769E-2</v>
      </c>
      <c r="J12" s="16">
        <v>6.7415730337078594E-2</v>
      </c>
      <c r="K12" s="16"/>
      <c r="L12" s="16">
        <v>6.14035087719298E-2</v>
      </c>
      <c r="M12" s="16">
        <v>2.3809523809523801E-2</v>
      </c>
      <c r="N12" s="16">
        <v>0.16326530612244899</v>
      </c>
      <c r="O12" s="16">
        <v>5.8823529411764698E-2</v>
      </c>
      <c r="P12" s="16">
        <v>0.115384615384615</v>
      </c>
      <c r="Q12" s="16"/>
      <c r="R12" s="16">
        <v>9.4076655052264799E-2</v>
      </c>
      <c r="S12" s="16">
        <v>5.5555555555555601E-2</v>
      </c>
      <c r="T12" s="16">
        <v>7.3863636363636395E-2</v>
      </c>
      <c r="U12" s="16">
        <v>2.3809523809523801E-2</v>
      </c>
      <c r="V12" s="16"/>
      <c r="W12" s="16">
        <v>8.7774294670846395E-2</v>
      </c>
      <c r="X12" s="16">
        <v>2.7777777777777801E-2</v>
      </c>
      <c r="Y12" s="16">
        <v>0.12195121951219499</v>
      </c>
      <c r="Z12" s="16"/>
      <c r="AA12" s="16">
        <v>6.9672131147541005E-2</v>
      </c>
      <c r="AB12" s="16">
        <v>0.11304347826087</v>
      </c>
      <c r="AC12" s="16">
        <v>8.3333333333333301E-2</v>
      </c>
      <c r="AD12" s="16">
        <v>6.5217391304347797E-2</v>
      </c>
    </row>
    <row r="13" spans="2:30" x14ac:dyDescent="0.35">
      <c r="B13" s="17" t="s">
        <v>64</v>
      </c>
      <c r="C13" s="16">
        <v>4.8865619546247803E-2</v>
      </c>
      <c r="D13" s="16">
        <v>4.4036697247706397E-2</v>
      </c>
      <c r="E13" s="16">
        <v>0</v>
      </c>
      <c r="F13" s="16"/>
      <c r="G13" s="16">
        <v>0</v>
      </c>
      <c r="H13" s="16">
        <v>5.078125E-2</v>
      </c>
      <c r="I13" s="16">
        <v>5.6410256410256397E-2</v>
      </c>
      <c r="J13" s="16">
        <v>4.49438202247191E-2</v>
      </c>
      <c r="K13" s="16"/>
      <c r="L13" s="16">
        <v>5.2631578947368397E-2</v>
      </c>
      <c r="M13" s="16">
        <v>2.3809523809523801E-2</v>
      </c>
      <c r="N13" s="16">
        <v>8.1632653061224497E-2</v>
      </c>
      <c r="O13" s="16">
        <v>4.7058823529411799E-2</v>
      </c>
      <c r="P13" s="16">
        <v>5.1282051282051301E-2</v>
      </c>
      <c r="Q13" s="16"/>
      <c r="R13" s="16">
        <v>5.2264808362369297E-2</v>
      </c>
      <c r="S13" s="16">
        <v>5.5555555555555601E-2</v>
      </c>
      <c r="T13" s="16">
        <v>4.5454545454545497E-2</v>
      </c>
      <c r="U13" s="16">
        <v>4.7619047619047603E-2</v>
      </c>
      <c r="V13" s="16"/>
      <c r="W13" s="16">
        <v>3.7617554858934199E-2</v>
      </c>
      <c r="X13" s="16">
        <v>4.8611111111111098E-2</v>
      </c>
      <c r="Y13" s="16">
        <v>4.8780487804878099E-2</v>
      </c>
      <c r="Z13" s="16"/>
      <c r="AA13" s="16">
        <v>3.6885245901639302E-2</v>
      </c>
      <c r="AB13" s="16">
        <v>4.3478260869565202E-2</v>
      </c>
      <c r="AC13" s="16">
        <v>1.1904761904761901E-2</v>
      </c>
      <c r="AD13" s="16">
        <v>8.6956521739130405E-2</v>
      </c>
    </row>
    <row r="14" spans="2:30" x14ac:dyDescent="0.35">
      <c r="B14" s="17" t="s">
        <v>371</v>
      </c>
      <c r="C14" s="20">
        <v>0.70157068062827199</v>
      </c>
      <c r="D14" s="20">
        <v>0.70091743119266103</v>
      </c>
      <c r="E14" s="20">
        <v>1</v>
      </c>
      <c r="F14" s="20"/>
      <c r="G14" s="20">
        <v>0.60606060606060597</v>
      </c>
      <c r="H14" s="20">
        <v>0.703125</v>
      </c>
      <c r="I14" s="20">
        <v>0.69743589743589696</v>
      </c>
      <c r="J14" s="20">
        <v>0.74157303370786498</v>
      </c>
      <c r="K14" s="20"/>
      <c r="L14" s="20">
        <v>0.74561403508771895</v>
      </c>
      <c r="M14" s="20">
        <v>0.76190476190476197</v>
      </c>
      <c r="N14" s="20">
        <v>0.59183673469387799</v>
      </c>
      <c r="O14" s="20">
        <v>0.752941176470588</v>
      </c>
      <c r="P14" s="20">
        <v>0.61538461538461497</v>
      </c>
      <c r="Q14" s="20"/>
      <c r="R14" s="20">
        <v>0.71777003484320601</v>
      </c>
      <c r="S14" s="20">
        <v>0.66666666666666696</v>
      </c>
      <c r="T14" s="20">
        <v>0.71022727272727304</v>
      </c>
      <c r="U14" s="20">
        <v>0.64285714285714302</v>
      </c>
      <c r="V14" s="20"/>
      <c r="W14" s="20">
        <v>0.68025078369906</v>
      </c>
      <c r="X14" s="20">
        <v>0.77777777777777801</v>
      </c>
      <c r="Y14" s="20">
        <v>0.707317073170732</v>
      </c>
      <c r="Z14" s="20"/>
      <c r="AA14" s="20">
        <v>0.713114754098361</v>
      </c>
      <c r="AB14" s="20">
        <v>0.67826086956521703</v>
      </c>
      <c r="AC14" s="20">
        <v>0.72619047619047605</v>
      </c>
      <c r="AD14" s="20">
        <v>0.72826086956521696</v>
      </c>
    </row>
    <row r="15" spans="2:30" x14ac:dyDescent="0.35">
      <c r="B15" s="17" t="s">
        <v>372</v>
      </c>
      <c r="C15" s="20">
        <v>0.12565445026177999</v>
      </c>
      <c r="D15" s="20">
        <v>0.13027522935779801</v>
      </c>
      <c r="E15" s="20">
        <v>0</v>
      </c>
      <c r="F15" s="20"/>
      <c r="G15" s="20">
        <v>0.12121212121212099</v>
      </c>
      <c r="H15" s="20">
        <v>0.12890625</v>
      </c>
      <c r="I15" s="20">
        <v>0.128205128205128</v>
      </c>
      <c r="J15" s="20">
        <v>0.112359550561798</v>
      </c>
      <c r="K15" s="20"/>
      <c r="L15" s="20">
        <v>9.6491228070175405E-2</v>
      </c>
      <c r="M15" s="20">
        <v>2.3809523809523801E-2</v>
      </c>
      <c r="N15" s="20">
        <v>0.26530612244898</v>
      </c>
      <c r="O15" s="20">
        <v>8.8235294117647106E-2</v>
      </c>
      <c r="P15" s="20">
        <v>0.19871794871794901</v>
      </c>
      <c r="Q15" s="20"/>
      <c r="R15" s="20">
        <v>0.128919860627178</v>
      </c>
      <c r="S15" s="20">
        <v>0.148148148148148</v>
      </c>
      <c r="T15" s="20">
        <v>0.125</v>
      </c>
      <c r="U15" s="20">
        <v>9.5238095238095205E-2</v>
      </c>
      <c r="V15" s="20"/>
      <c r="W15" s="20">
        <v>0.13793103448275901</v>
      </c>
      <c r="X15" s="20">
        <v>7.6388888888888895E-2</v>
      </c>
      <c r="Y15" s="20">
        <v>0.146341463414634</v>
      </c>
      <c r="Z15" s="20"/>
      <c r="AA15" s="20">
        <v>0.114754098360656</v>
      </c>
      <c r="AB15" s="20">
        <v>0.15652173913043499</v>
      </c>
      <c r="AC15" s="20">
        <v>0.13095238095238099</v>
      </c>
      <c r="AD15" s="20">
        <v>9.7826086956521702E-2</v>
      </c>
    </row>
    <row r="16" spans="2:30" x14ac:dyDescent="0.35">
      <c r="B16" s="17" t="s">
        <v>338</v>
      </c>
      <c r="C16" s="21">
        <v>0.57591623036649198</v>
      </c>
      <c r="D16" s="21">
        <v>0.57064220183486203</v>
      </c>
      <c r="E16" s="21">
        <v>1</v>
      </c>
      <c r="F16" s="21"/>
      <c r="G16" s="21">
        <v>0.48484848484848497</v>
      </c>
      <c r="H16" s="21">
        <v>0.57421875</v>
      </c>
      <c r="I16" s="21">
        <v>0.56923076923076898</v>
      </c>
      <c r="J16" s="21">
        <v>0.62921348314606695</v>
      </c>
      <c r="K16" s="21"/>
      <c r="L16" s="21">
        <v>0.64912280701754399</v>
      </c>
      <c r="M16" s="21">
        <v>0.73809523809523803</v>
      </c>
      <c r="N16" s="21">
        <v>0.32653061224489799</v>
      </c>
      <c r="O16" s="21">
        <v>0.66470588235294104</v>
      </c>
      <c r="P16" s="21">
        <v>0.41666666666666702</v>
      </c>
      <c r="Q16" s="21"/>
      <c r="R16" s="21">
        <v>0.58885017421602803</v>
      </c>
      <c r="S16" s="21">
        <v>0.51851851851851805</v>
      </c>
      <c r="T16" s="21">
        <v>0.58522727272727304</v>
      </c>
      <c r="U16" s="21">
        <v>0.547619047619048</v>
      </c>
      <c r="V16" s="21"/>
      <c r="W16" s="21">
        <v>0.54231974921630099</v>
      </c>
      <c r="X16" s="21">
        <v>0.70138888888888895</v>
      </c>
      <c r="Y16" s="21">
        <v>0.56097560975609795</v>
      </c>
      <c r="Z16" s="21"/>
      <c r="AA16" s="21">
        <v>0.59836065573770503</v>
      </c>
      <c r="AB16" s="21">
        <v>0.52173913043478304</v>
      </c>
      <c r="AC16" s="21">
        <v>0.59523809523809501</v>
      </c>
      <c r="AD16" s="21">
        <v>0.63043478260869601</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397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389</v>
      </c>
      <c r="C8" s="16">
        <v>0.32476435304198797</v>
      </c>
      <c r="D8" s="16">
        <v>0.32614555256064698</v>
      </c>
      <c r="E8" s="16">
        <v>0.15384615384615399</v>
      </c>
      <c r="F8" s="16"/>
      <c r="G8" s="16">
        <v>0.24561403508771901</v>
      </c>
      <c r="H8" s="16">
        <v>0.33992094861660099</v>
      </c>
      <c r="I8" s="16">
        <v>0.312941176470588</v>
      </c>
      <c r="J8" s="16">
        <v>0.33519553072625702</v>
      </c>
      <c r="K8" s="16"/>
      <c r="L8" s="16">
        <v>0.34347826086956501</v>
      </c>
      <c r="M8" s="16">
        <v>0.31137724550898199</v>
      </c>
      <c r="N8" s="16">
        <v>0.354545454545455</v>
      </c>
      <c r="O8" s="16">
        <v>0.31378299120234598</v>
      </c>
      <c r="P8" s="16">
        <v>0.31974921630094</v>
      </c>
      <c r="Q8" s="16"/>
      <c r="R8" s="16">
        <v>0.28547297297297303</v>
      </c>
      <c r="S8" s="16">
        <v>0.44954128440367003</v>
      </c>
      <c r="T8" s="16">
        <v>0.33429394812680102</v>
      </c>
      <c r="U8" s="16">
        <v>0.43023255813953498</v>
      </c>
      <c r="V8" s="16"/>
      <c r="W8" s="16">
        <v>0.30555555555555602</v>
      </c>
      <c r="X8" s="16">
        <v>0.37541528239202698</v>
      </c>
      <c r="Y8" s="16">
        <v>0.33333333333333298</v>
      </c>
      <c r="Z8" s="16"/>
      <c r="AA8" s="16">
        <v>0.33675564681724801</v>
      </c>
      <c r="AB8" s="16">
        <v>0.35606060606060602</v>
      </c>
      <c r="AC8" s="16">
        <v>0.28160919540229901</v>
      </c>
      <c r="AD8" s="16">
        <v>0.31073446327683601</v>
      </c>
    </row>
    <row r="9" spans="2:30" ht="29" x14ac:dyDescent="0.35">
      <c r="B9" s="17" t="s">
        <v>390</v>
      </c>
      <c r="C9" s="16">
        <v>0.31705227077977699</v>
      </c>
      <c r="D9" s="16">
        <v>0.31805929919137499</v>
      </c>
      <c r="E9" s="16">
        <v>0.230769230769231</v>
      </c>
      <c r="F9" s="16"/>
      <c r="G9" s="16">
        <v>0.33333333333333298</v>
      </c>
      <c r="H9" s="16">
        <v>0.31818181818181801</v>
      </c>
      <c r="I9" s="16">
        <v>0.30117647058823499</v>
      </c>
      <c r="J9" s="16">
        <v>0.34636871508379902</v>
      </c>
      <c r="K9" s="16"/>
      <c r="L9" s="16">
        <v>0.33478260869565202</v>
      </c>
      <c r="M9" s="16">
        <v>0.28143712574850299</v>
      </c>
      <c r="N9" s="16">
        <v>0.354545454545455</v>
      </c>
      <c r="O9" s="16">
        <v>0.27565982404692102</v>
      </c>
      <c r="P9" s="16">
        <v>0.35423197492163</v>
      </c>
      <c r="Q9" s="16"/>
      <c r="R9" s="16">
        <v>0.29729729729729698</v>
      </c>
      <c r="S9" s="16">
        <v>0.35779816513761498</v>
      </c>
      <c r="T9" s="16">
        <v>0.30259365994236298</v>
      </c>
      <c r="U9" s="16">
        <v>0.44186046511627902</v>
      </c>
      <c r="V9" s="16"/>
      <c r="W9" s="16">
        <v>0.280864197530864</v>
      </c>
      <c r="X9" s="16">
        <v>0.37541528239202698</v>
      </c>
      <c r="Y9" s="16">
        <v>0.37179487179487197</v>
      </c>
      <c r="Z9" s="16"/>
      <c r="AA9" s="16">
        <v>0.35523613963039002</v>
      </c>
      <c r="AB9" s="16">
        <v>0.32196969696969702</v>
      </c>
      <c r="AC9" s="16">
        <v>0.24137931034482801</v>
      </c>
      <c r="AD9" s="16">
        <v>0.31073446327683601</v>
      </c>
    </row>
    <row r="10" spans="2:30" x14ac:dyDescent="0.35">
      <c r="B10" s="17" t="s">
        <v>391</v>
      </c>
      <c r="C10" s="16">
        <v>0.26649528706084002</v>
      </c>
      <c r="D10" s="16">
        <v>0.26774483378257002</v>
      </c>
      <c r="E10" s="16">
        <v>0.230769230769231</v>
      </c>
      <c r="F10" s="16"/>
      <c r="G10" s="16">
        <v>0.33333333333333298</v>
      </c>
      <c r="H10" s="16">
        <v>0.28656126482213401</v>
      </c>
      <c r="I10" s="16">
        <v>0.26352941176470601</v>
      </c>
      <c r="J10" s="16">
        <v>0.19553072625698301</v>
      </c>
      <c r="K10" s="16"/>
      <c r="L10" s="16">
        <v>0.28695652173913</v>
      </c>
      <c r="M10" s="16">
        <v>0.23353293413173701</v>
      </c>
      <c r="N10" s="16">
        <v>0.3</v>
      </c>
      <c r="O10" s="16">
        <v>0.25806451612903197</v>
      </c>
      <c r="P10" s="16">
        <v>0.26645768025078398</v>
      </c>
      <c r="Q10" s="16"/>
      <c r="R10" s="16">
        <v>0.27195945945945899</v>
      </c>
      <c r="S10" s="16">
        <v>0.201834862385321</v>
      </c>
      <c r="T10" s="16">
        <v>0.27089337175792499</v>
      </c>
      <c r="U10" s="16">
        <v>0.24418604651162801</v>
      </c>
      <c r="V10" s="16"/>
      <c r="W10" s="16">
        <v>0.29320987654321001</v>
      </c>
      <c r="X10" s="16">
        <v>0.22923588039867099</v>
      </c>
      <c r="Y10" s="16">
        <v>0.141025641025641</v>
      </c>
      <c r="Z10" s="16"/>
      <c r="AA10" s="16">
        <v>0.27926078028747398</v>
      </c>
      <c r="AB10" s="16">
        <v>0.22727272727272699</v>
      </c>
      <c r="AC10" s="16">
        <v>0.28735632183908</v>
      </c>
      <c r="AD10" s="16">
        <v>0.28813559322033899</v>
      </c>
    </row>
    <row r="11" spans="2:30" ht="29" x14ac:dyDescent="0.35">
      <c r="B11" s="17" t="s">
        <v>392</v>
      </c>
      <c r="C11" s="16">
        <v>0.22964867180805501</v>
      </c>
      <c r="D11" s="16">
        <v>0.22911051212938</v>
      </c>
      <c r="E11" s="16">
        <v>0.230769230769231</v>
      </c>
      <c r="F11" s="16"/>
      <c r="G11" s="16">
        <v>0.21052631578947401</v>
      </c>
      <c r="H11" s="16">
        <v>0.24703557312252999</v>
      </c>
      <c r="I11" s="16">
        <v>0.23058823529411801</v>
      </c>
      <c r="J11" s="16">
        <v>0.18435754189944101</v>
      </c>
      <c r="K11" s="16"/>
      <c r="L11" s="16">
        <v>0.217391304347826</v>
      </c>
      <c r="M11" s="16">
        <v>0.25149700598802399</v>
      </c>
      <c r="N11" s="16">
        <v>0.20909090909090899</v>
      </c>
      <c r="O11" s="16">
        <v>0.23167155425219901</v>
      </c>
      <c r="P11" s="16">
        <v>0.23197492163009401</v>
      </c>
      <c r="Q11" s="16"/>
      <c r="R11" s="16">
        <v>0.19425675675675699</v>
      </c>
      <c r="S11" s="16">
        <v>0.17431192660550501</v>
      </c>
      <c r="T11" s="16">
        <v>0.31123919308357401</v>
      </c>
      <c r="U11" s="16">
        <v>0.209302325581395</v>
      </c>
      <c r="V11" s="16"/>
      <c r="W11" s="16">
        <v>0.22067901234567899</v>
      </c>
      <c r="X11" s="16">
        <v>0.22591362126245801</v>
      </c>
      <c r="Y11" s="16">
        <v>0.37179487179487197</v>
      </c>
      <c r="Z11" s="16"/>
      <c r="AA11" s="16">
        <v>0.25256673511293598</v>
      </c>
      <c r="AB11" s="16">
        <v>0.22727272727272699</v>
      </c>
      <c r="AC11" s="16">
        <v>0.160919540229885</v>
      </c>
      <c r="AD11" s="16">
        <v>0.248587570621469</v>
      </c>
    </row>
    <row r="12" spans="2:30" ht="58" x14ac:dyDescent="0.35">
      <c r="B12" s="17" t="s">
        <v>393</v>
      </c>
      <c r="C12" s="16">
        <v>0.19880034275921199</v>
      </c>
      <c r="D12" s="16">
        <v>0.20395327942497801</v>
      </c>
      <c r="E12" s="16">
        <v>7.69230769230769E-2</v>
      </c>
      <c r="F12" s="16"/>
      <c r="G12" s="16">
        <v>0.29824561403508798</v>
      </c>
      <c r="H12" s="16">
        <v>0.19565217391304299</v>
      </c>
      <c r="I12" s="16">
        <v>0.17882352941176499</v>
      </c>
      <c r="J12" s="16">
        <v>0.223463687150838</v>
      </c>
      <c r="K12" s="16"/>
      <c r="L12" s="16">
        <v>0.18695652173912999</v>
      </c>
      <c r="M12" s="16">
        <v>0.22754491017964101</v>
      </c>
      <c r="N12" s="16">
        <v>0.18181818181818199</v>
      </c>
      <c r="O12" s="16">
        <v>0.21994134897360701</v>
      </c>
      <c r="P12" s="16">
        <v>0.17554858934169301</v>
      </c>
      <c r="Q12" s="16"/>
      <c r="R12" s="16">
        <v>0.17229729729729701</v>
      </c>
      <c r="S12" s="16">
        <v>0.155963302752294</v>
      </c>
      <c r="T12" s="16">
        <v>0.236311239193084</v>
      </c>
      <c r="U12" s="16">
        <v>0.290697674418605</v>
      </c>
      <c r="V12" s="16"/>
      <c r="W12" s="16">
        <v>0.20679012345678999</v>
      </c>
      <c r="X12" s="16">
        <v>0.21594684385382101</v>
      </c>
      <c r="Y12" s="16">
        <v>0.230769230769231</v>
      </c>
      <c r="Z12" s="16"/>
      <c r="AA12" s="16">
        <v>0.219712525667351</v>
      </c>
      <c r="AB12" s="16">
        <v>0.21590909090909099</v>
      </c>
      <c r="AC12" s="16">
        <v>0.126436781609195</v>
      </c>
      <c r="AD12" s="16">
        <v>0.186440677966102</v>
      </c>
    </row>
    <row r="13" spans="2:30" ht="29" x14ac:dyDescent="0.35">
      <c r="B13" s="17" t="s">
        <v>394</v>
      </c>
      <c r="C13" s="16">
        <v>0.138817480719794</v>
      </c>
      <c r="D13" s="16">
        <v>0.13746630727762801</v>
      </c>
      <c r="E13" s="16">
        <v>0.30769230769230799</v>
      </c>
      <c r="F13" s="16"/>
      <c r="G13" s="16">
        <v>0.29824561403508798</v>
      </c>
      <c r="H13" s="16">
        <v>0.14426877470355701</v>
      </c>
      <c r="I13" s="16">
        <v>0.11764705882352899</v>
      </c>
      <c r="J13" s="16">
        <v>0.122905027932961</v>
      </c>
      <c r="K13" s="16"/>
      <c r="L13" s="16">
        <v>0.15652173913043499</v>
      </c>
      <c r="M13" s="16">
        <v>0.17365269461077801</v>
      </c>
      <c r="N13" s="16">
        <v>0.145454545454545</v>
      </c>
      <c r="O13" s="16">
        <v>0.117302052785924</v>
      </c>
      <c r="P13" s="16">
        <v>0.128526645768025</v>
      </c>
      <c r="Q13" s="16"/>
      <c r="R13" s="16">
        <v>0.135135135135135</v>
      </c>
      <c r="S13" s="16">
        <v>0.119266055045872</v>
      </c>
      <c r="T13" s="16">
        <v>0.135446685878963</v>
      </c>
      <c r="U13" s="16">
        <v>0.17441860465116299</v>
      </c>
      <c r="V13" s="16"/>
      <c r="W13" s="16">
        <v>0.148148148148148</v>
      </c>
      <c r="X13" s="16">
        <v>0.13289036544850499</v>
      </c>
      <c r="Y13" s="16">
        <v>0.141025641025641</v>
      </c>
      <c r="Z13" s="16"/>
      <c r="AA13" s="16">
        <v>0.13963039014373699</v>
      </c>
      <c r="AB13" s="16">
        <v>0.14393939393939401</v>
      </c>
      <c r="AC13" s="16">
        <v>0.114942528735632</v>
      </c>
      <c r="AD13" s="16">
        <v>0.13559322033898299</v>
      </c>
    </row>
    <row r="14" spans="2:30" x14ac:dyDescent="0.35">
      <c r="B14" s="17" t="s">
        <v>64</v>
      </c>
      <c r="C14" s="16">
        <v>0.116538131962296</v>
      </c>
      <c r="D14" s="16">
        <v>0.109613656783468</v>
      </c>
      <c r="E14" s="16">
        <v>0.15384615384615399</v>
      </c>
      <c r="F14" s="16"/>
      <c r="G14" s="16">
        <v>0.12280701754386</v>
      </c>
      <c r="H14" s="16">
        <v>0.110671936758893</v>
      </c>
      <c r="I14" s="16">
        <v>0.13411764705882401</v>
      </c>
      <c r="J14" s="16">
        <v>8.9385474860335198E-2</v>
      </c>
      <c r="K14" s="16"/>
      <c r="L14" s="16">
        <v>9.1304347826086998E-2</v>
      </c>
      <c r="M14" s="16">
        <v>0.119760479041916</v>
      </c>
      <c r="N14" s="16">
        <v>0.118181818181818</v>
      </c>
      <c r="O14" s="16">
        <v>0.10557184750733099</v>
      </c>
      <c r="P14" s="16">
        <v>0.14420062695924801</v>
      </c>
      <c r="Q14" s="16"/>
      <c r="R14" s="16">
        <v>0.12837837837837801</v>
      </c>
      <c r="S14" s="16">
        <v>0.12844036697247699</v>
      </c>
      <c r="T14" s="16">
        <v>9.5100864553314096E-2</v>
      </c>
      <c r="U14" s="16">
        <v>5.8139534883720902E-2</v>
      </c>
      <c r="V14" s="16"/>
      <c r="W14" s="16">
        <v>0.112654320987654</v>
      </c>
      <c r="X14" s="16">
        <v>8.3056478405315604E-2</v>
      </c>
      <c r="Y14" s="16">
        <v>8.9743589743589702E-2</v>
      </c>
      <c r="Z14" s="16"/>
      <c r="AA14" s="16">
        <v>8.2135523613962994E-2</v>
      </c>
      <c r="AB14" s="16">
        <v>0.125</v>
      </c>
      <c r="AC14" s="16">
        <v>0.15517241379310301</v>
      </c>
      <c r="AD14" s="16">
        <v>0.112994350282486</v>
      </c>
    </row>
    <row r="15" spans="2:30" ht="29" x14ac:dyDescent="0.35">
      <c r="B15" s="17" t="s">
        <v>395</v>
      </c>
      <c r="C15" s="16">
        <v>0.105398457583548</v>
      </c>
      <c r="D15" s="16">
        <v>0.104222821203953</v>
      </c>
      <c r="E15" s="16">
        <v>0.30769230769230799</v>
      </c>
      <c r="F15" s="16"/>
      <c r="G15" s="16">
        <v>0.19298245614035101</v>
      </c>
      <c r="H15" s="16">
        <v>9.6837944664031603E-2</v>
      </c>
      <c r="I15" s="16">
        <v>9.8823529411764699E-2</v>
      </c>
      <c r="J15" s="16">
        <v>0.11731843575419</v>
      </c>
      <c r="K15" s="16"/>
      <c r="L15" s="16">
        <v>0.11304347826087</v>
      </c>
      <c r="M15" s="16">
        <v>5.9880239520958098E-2</v>
      </c>
      <c r="N15" s="16">
        <v>0.13636363636363599</v>
      </c>
      <c r="O15" s="16">
        <v>8.5043988269794701E-2</v>
      </c>
      <c r="P15" s="16">
        <v>0.13479623824451401</v>
      </c>
      <c r="Q15" s="16"/>
      <c r="R15" s="16">
        <v>0.113175675675676</v>
      </c>
      <c r="S15" s="16">
        <v>6.4220183486238494E-2</v>
      </c>
      <c r="T15" s="16">
        <v>9.5100864553314096E-2</v>
      </c>
      <c r="U15" s="16">
        <v>9.3023255813953501E-2</v>
      </c>
      <c r="V15" s="16"/>
      <c r="W15" s="16">
        <v>0.101851851851852</v>
      </c>
      <c r="X15" s="16">
        <v>0.116279069767442</v>
      </c>
      <c r="Y15" s="16">
        <v>0.115384615384615</v>
      </c>
      <c r="Z15" s="16"/>
      <c r="AA15" s="16">
        <v>8.6242299794661206E-2</v>
      </c>
      <c r="AB15" s="16">
        <v>0.13636363636363599</v>
      </c>
      <c r="AC15" s="16">
        <v>0.10344827586206901</v>
      </c>
      <c r="AD15" s="16">
        <v>0.129943502824859</v>
      </c>
    </row>
    <row r="16" spans="2:30" ht="43.5" x14ac:dyDescent="0.35">
      <c r="B16" s="17" t="s">
        <v>396</v>
      </c>
      <c r="C16" s="16">
        <v>8.5689802913453295E-2</v>
      </c>
      <c r="D16" s="16">
        <v>8.4456424079065603E-2</v>
      </c>
      <c r="E16" s="16">
        <v>0.15384615384615399</v>
      </c>
      <c r="F16" s="16"/>
      <c r="G16" s="16">
        <v>0.157894736842105</v>
      </c>
      <c r="H16" s="16">
        <v>9.6837944664031603E-2</v>
      </c>
      <c r="I16" s="16">
        <v>7.2941176470588204E-2</v>
      </c>
      <c r="J16" s="16">
        <v>6.1452513966480403E-2</v>
      </c>
      <c r="K16" s="16"/>
      <c r="L16" s="16">
        <v>8.6956521739130405E-2</v>
      </c>
      <c r="M16" s="16">
        <v>5.3892215568862298E-2</v>
      </c>
      <c r="N16" s="16">
        <v>6.3636363636363602E-2</v>
      </c>
      <c r="O16" s="16">
        <v>8.2111436950146596E-2</v>
      </c>
      <c r="P16" s="16">
        <v>0.112852664576803</v>
      </c>
      <c r="Q16" s="16"/>
      <c r="R16" s="16">
        <v>7.93918918918919E-2</v>
      </c>
      <c r="S16" s="16">
        <v>8.2568807339449504E-2</v>
      </c>
      <c r="T16" s="16">
        <v>7.2046109510086498E-2</v>
      </c>
      <c r="U16" s="16">
        <v>0.127906976744186</v>
      </c>
      <c r="V16" s="16"/>
      <c r="W16" s="16">
        <v>8.4876543209876504E-2</v>
      </c>
      <c r="X16" s="16">
        <v>9.9667774086378697E-2</v>
      </c>
      <c r="Y16" s="16">
        <v>6.4102564102564097E-2</v>
      </c>
      <c r="Z16" s="16"/>
      <c r="AA16" s="16">
        <v>6.5708418891170406E-2</v>
      </c>
      <c r="AB16" s="16">
        <v>0.117424242424242</v>
      </c>
      <c r="AC16" s="16">
        <v>8.6206896551724102E-2</v>
      </c>
      <c r="AD16" s="16">
        <v>8.4745762711864403E-2</v>
      </c>
    </row>
    <row r="17" spans="2:30" x14ac:dyDescent="0.35">
      <c r="B17" s="17" t="s">
        <v>78</v>
      </c>
      <c r="C17" s="18">
        <v>1.9708654670094299E-2</v>
      </c>
      <c r="D17" s="18">
        <v>1.9766397124887699E-2</v>
      </c>
      <c r="E17" s="18">
        <v>0</v>
      </c>
      <c r="F17" s="18"/>
      <c r="G17" s="18">
        <v>0</v>
      </c>
      <c r="H17" s="18">
        <v>2.3715415019762799E-2</v>
      </c>
      <c r="I17" s="18">
        <v>1.6470588235294101E-2</v>
      </c>
      <c r="J17" s="18">
        <v>2.23463687150838E-2</v>
      </c>
      <c r="K17" s="18"/>
      <c r="L17" s="18">
        <v>2.1739130434782601E-2</v>
      </c>
      <c r="M17" s="18">
        <v>0</v>
      </c>
      <c r="N17" s="18">
        <v>0</v>
      </c>
      <c r="O17" s="18">
        <v>2.63929618768328E-2</v>
      </c>
      <c r="P17" s="18">
        <v>2.8213166144200601E-2</v>
      </c>
      <c r="Q17" s="18"/>
      <c r="R17" s="18">
        <v>1.8581081081081099E-2</v>
      </c>
      <c r="S17" s="18">
        <v>0</v>
      </c>
      <c r="T17" s="18">
        <v>2.8818443804034598E-2</v>
      </c>
      <c r="U17" s="18">
        <v>2.32558139534884E-2</v>
      </c>
      <c r="V17" s="18"/>
      <c r="W17" s="18">
        <v>1.6975308641975301E-2</v>
      </c>
      <c r="X17" s="18">
        <v>1.9933554817275701E-2</v>
      </c>
      <c r="Y17" s="18">
        <v>2.5641025641025599E-2</v>
      </c>
      <c r="Z17" s="18"/>
      <c r="AA17" s="18">
        <v>1.6427104722792601E-2</v>
      </c>
      <c r="AB17" s="18">
        <v>2.6515151515151499E-2</v>
      </c>
      <c r="AC17" s="18">
        <v>1.1494252873563199E-2</v>
      </c>
      <c r="AD17" s="18">
        <v>3.3898305084745797E-2</v>
      </c>
    </row>
    <row r="18" spans="2:30" x14ac:dyDescent="0.35">
      <c r="B18" s="15"/>
    </row>
    <row r="19" spans="2:30" x14ac:dyDescent="0.35">
      <c r="B19" t="s">
        <v>68</v>
      </c>
    </row>
    <row r="20" spans="2:30" x14ac:dyDescent="0.35">
      <c r="B20" t="s">
        <v>69</v>
      </c>
    </row>
    <row r="22" spans="2:30" x14ac:dyDescent="0.35">
      <c r="B22"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406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43.5" x14ac:dyDescent="0.35">
      <c r="B8" s="17" t="s">
        <v>398</v>
      </c>
      <c r="C8" s="16">
        <v>0.26735218508997399</v>
      </c>
      <c r="D8" s="16">
        <v>0.26235399820305499</v>
      </c>
      <c r="E8" s="16">
        <v>0.46153846153846201</v>
      </c>
      <c r="F8" s="16"/>
      <c r="G8" s="16">
        <v>0.36842105263157898</v>
      </c>
      <c r="H8" s="16">
        <v>0.278656126482213</v>
      </c>
      <c r="I8" s="16">
        <v>0.249411764705882</v>
      </c>
      <c r="J8" s="16">
        <v>0.245810055865922</v>
      </c>
      <c r="K8" s="16"/>
      <c r="L8" s="16">
        <v>0.30869565217391298</v>
      </c>
      <c r="M8" s="16">
        <v>0.25748502994012001</v>
      </c>
      <c r="N8" s="16">
        <v>0.33636363636363598</v>
      </c>
      <c r="O8" s="16">
        <v>0.26099706744868001</v>
      </c>
      <c r="P8" s="16">
        <v>0.225705329153605</v>
      </c>
      <c r="Q8" s="16"/>
      <c r="R8" s="16">
        <v>0.295608108108108</v>
      </c>
      <c r="S8" s="16">
        <v>0.27522935779816499</v>
      </c>
      <c r="T8" s="16">
        <v>0.22190201729106601</v>
      </c>
      <c r="U8" s="16">
        <v>0.26744186046511598</v>
      </c>
      <c r="V8" s="16"/>
      <c r="W8" s="16">
        <v>0.28549382716049398</v>
      </c>
      <c r="X8" s="16">
        <v>0.26578073089700999</v>
      </c>
      <c r="Y8" s="16">
        <v>0.128205128205128</v>
      </c>
      <c r="Z8" s="16"/>
      <c r="AA8" s="16">
        <v>0.24024640657084201</v>
      </c>
      <c r="AB8" s="16">
        <v>0.26136363636363602</v>
      </c>
      <c r="AC8" s="16">
        <v>0.31609195402298901</v>
      </c>
      <c r="AD8" s="16">
        <v>0.29943502824858798</v>
      </c>
    </row>
    <row r="9" spans="2:30" ht="29" x14ac:dyDescent="0.35">
      <c r="B9" s="17" t="s">
        <v>399</v>
      </c>
      <c r="C9" s="16">
        <v>0.15509854327334999</v>
      </c>
      <c r="D9" s="16">
        <v>0.15813117699910201</v>
      </c>
      <c r="E9" s="16">
        <v>7.69230769230769E-2</v>
      </c>
      <c r="F9" s="16"/>
      <c r="G9" s="16">
        <v>0.24561403508771901</v>
      </c>
      <c r="H9" s="16">
        <v>0.156126482213439</v>
      </c>
      <c r="I9" s="16">
        <v>0.13176470588235301</v>
      </c>
      <c r="J9" s="16">
        <v>0.17877094972067001</v>
      </c>
      <c r="K9" s="16"/>
      <c r="L9" s="16">
        <v>0.19130434782608699</v>
      </c>
      <c r="M9" s="16">
        <v>0.13173652694610799</v>
      </c>
      <c r="N9" s="16">
        <v>0.15454545454545501</v>
      </c>
      <c r="O9" s="16">
        <v>0.17008797653958899</v>
      </c>
      <c r="P9" s="16">
        <v>0.125391849529781</v>
      </c>
      <c r="Q9" s="16"/>
      <c r="R9" s="16">
        <v>0.17398648648648599</v>
      </c>
      <c r="S9" s="16">
        <v>0.119266055045872</v>
      </c>
      <c r="T9" s="16">
        <v>0.13256484149855899</v>
      </c>
      <c r="U9" s="16">
        <v>0.17441860465116299</v>
      </c>
      <c r="V9" s="16"/>
      <c r="W9" s="16">
        <v>0.16975308641975301</v>
      </c>
      <c r="X9" s="16">
        <v>0.159468438538206</v>
      </c>
      <c r="Y9" s="16">
        <v>0.128205128205128</v>
      </c>
      <c r="Z9" s="16"/>
      <c r="AA9" s="16">
        <v>0.14168377823408601</v>
      </c>
      <c r="AB9" s="16">
        <v>0.125</v>
      </c>
      <c r="AC9" s="16">
        <v>0.195402298850575</v>
      </c>
      <c r="AD9" s="16">
        <v>0.21468926553672299</v>
      </c>
    </row>
    <row r="10" spans="2:30" ht="29" x14ac:dyDescent="0.35">
      <c r="B10" s="17" t="s">
        <v>400</v>
      </c>
      <c r="C10" s="16">
        <v>7.3693230505569807E-2</v>
      </c>
      <c r="D10" s="16">
        <v>7.6370170709793406E-2</v>
      </c>
      <c r="E10" s="16">
        <v>7.69230769230769E-2</v>
      </c>
      <c r="F10" s="16"/>
      <c r="G10" s="16">
        <v>8.7719298245614002E-2</v>
      </c>
      <c r="H10" s="16">
        <v>7.1146245059288502E-2</v>
      </c>
      <c r="I10" s="16">
        <v>7.2941176470588204E-2</v>
      </c>
      <c r="J10" s="16">
        <v>7.8212290502793297E-2</v>
      </c>
      <c r="K10" s="16"/>
      <c r="L10" s="16">
        <v>8.6956521739130405E-2</v>
      </c>
      <c r="M10" s="16">
        <v>7.1856287425149698E-2</v>
      </c>
      <c r="N10" s="16">
        <v>3.6363636363636397E-2</v>
      </c>
      <c r="O10" s="16">
        <v>7.3313782991202406E-2</v>
      </c>
      <c r="P10" s="16">
        <v>7.8369905956112901E-2</v>
      </c>
      <c r="Q10" s="16"/>
      <c r="R10" s="16">
        <v>7.0945945945945901E-2</v>
      </c>
      <c r="S10" s="16">
        <v>8.2568807339449504E-2</v>
      </c>
      <c r="T10" s="16">
        <v>7.7809798270893404E-2</v>
      </c>
      <c r="U10" s="16">
        <v>5.8139534883720902E-2</v>
      </c>
      <c r="V10" s="16"/>
      <c r="W10" s="16">
        <v>6.7901234567901203E-2</v>
      </c>
      <c r="X10" s="16">
        <v>7.9734219269102999E-2</v>
      </c>
      <c r="Y10" s="16">
        <v>8.9743589743589702E-2</v>
      </c>
      <c r="Z10" s="16"/>
      <c r="AA10" s="16">
        <v>7.8028747433264906E-2</v>
      </c>
      <c r="AB10" s="16">
        <v>6.0606060606060601E-2</v>
      </c>
      <c r="AC10" s="16">
        <v>8.6206896551724102E-2</v>
      </c>
      <c r="AD10" s="16">
        <v>7.3446327683615795E-2</v>
      </c>
    </row>
    <row r="11" spans="2:30" x14ac:dyDescent="0.35">
      <c r="B11" s="17" t="s">
        <v>401</v>
      </c>
      <c r="C11" s="16">
        <v>6.6838046272493595E-2</v>
      </c>
      <c r="D11" s="16">
        <v>6.9182389937106903E-2</v>
      </c>
      <c r="E11" s="16">
        <v>0</v>
      </c>
      <c r="F11" s="16"/>
      <c r="G11" s="16">
        <v>1.7543859649122799E-2</v>
      </c>
      <c r="H11" s="16">
        <v>7.7075098814229207E-2</v>
      </c>
      <c r="I11" s="16">
        <v>6.3529411764705904E-2</v>
      </c>
      <c r="J11" s="16">
        <v>6.1452513966480403E-2</v>
      </c>
      <c r="K11" s="16"/>
      <c r="L11" s="16">
        <v>6.9565217391304293E-2</v>
      </c>
      <c r="M11" s="16">
        <v>8.9820359281437098E-2</v>
      </c>
      <c r="N11" s="16">
        <v>5.4545454545454501E-2</v>
      </c>
      <c r="O11" s="16">
        <v>6.7448680351906196E-2</v>
      </c>
      <c r="P11" s="16">
        <v>5.6426332288401299E-2</v>
      </c>
      <c r="Q11" s="16"/>
      <c r="R11" s="16">
        <v>5.7432432432432401E-2</v>
      </c>
      <c r="S11" s="16">
        <v>3.6697247706422E-2</v>
      </c>
      <c r="T11" s="16">
        <v>9.2219020172910698E-2</v>
      </c>
      <c r="U11" s="16">
        <v>6.9767441860465101E-2</v>
      </c>
      <c r="V11" s="16"/>
      <c r="W11" s="16">
        <v>7.2530864197530895E-2</v>
      </c>
      <c r="X11" s="16">
        <v>6.3122923588039906E-2</v>
      </c>
      <c r="Y11" s="16">
        <v>3.8461538461538498E-2</v>
      </c>
      <c r="Z11" s="16"/>
      <c r="AA11" s="16">
        <v>7.5975359342915799E-2</v>
      </c>
      <c r="AB11" s="16">
        <v>7.1969696969697003E-2</v>
      </c>
      <c r="AC11" s="16">
        <v>5.7471264367816098E-2</v>
      </c>
      <c r="AD11" s="16">
        <v>6.21468926553672E-2</v>
      </c>
    </row>
    <row r="12" spans="2:30" x14ac:dyDescent="0.35">
      <c r="B12" s="17" t="s">
        <v>402</v>
      </c>
      <c r="C12" s="16">
        <v>0.10454155955441299</v>
      </c>
      <c r="D12" s="16">
        <v>0.104222821203953</v>
      </c>
      <c r="E12" s="16">
        <v>0.15384615384615399</v>
      </c>
      <c r="F12" s="16"/>
      <c r="G12" s="16">
        <v>5.2631578947368397E-2</v>
      </c>
      <c r="H12" s="16">
        <v>9.0909090909090898E-2</v>
      </c>
      <c r="I12" s="16">
        <v>0.13882352941176501</v>
      </c>
      <c r="J12" s="16">
        <v>7.8212290502793297E-2</v>
      </c>
      <c r="K12" s="16"/>
      <c r="L12" s="16">
        <v>8.2608695652173894E-2</v>
      </c>
      <c r="M12" s="16">
        <v>0.14371257485029901</v>
      </c>
      <c r="N12" s="16">
        <v>0.145454545454545</v>
      </c>
      <c r="O12" s="16">
        <v>7.62463343108504E-2</v>
      </c>
      <c r="P12" s="16">
        <v>0.115987460815047</v>
      </c>
      <c r="Q12" s="16"/>
      <c r="R12" s="16">
        <v>8.9527027027027001E-2</v>
      </c>
      <c r="S12" s="16">
        <v>0.12844036697247699</v>
      </c>
      <c r="T12" s="16">
        <v>0.12968299711815601</v>
      </c>
      <c r="U12" s="16">
        <v>9.3023255813953501E-2</v>
      </c>
      <c r="V12" s="16"/>
      <c r="W12" s="16">
        <v>9.4135802469135804E-2</v>
      </c>
      <c r="X12" s="16">
        <v>0.11960132890365401</v>
      </c>
      <c r="Y12" s="16">
        <v>0.19230769230769201</v>
      </c>
      <c r="Z12" s="16"/>
      <c r="AA12" s="16">
        <v>0.12936344969199201</v>
      </c>
      <c r="AB12" s="16">
        <v>0.12121212121212099</v>
      </c>
      <c r="AC12" s="16">
        <v>8.04597701149425E-2</v>
      </c>
      <c r="AD12" s="16">
        <v>4.5197740112994399E-2</v>
      </c>
    </row>
    <row r="13" spans="2:30" x14ac:dyDescent="0.35">
      <c r="B13" s="17" t="s">
        <v>403</v>
      </c>
      <c r="C13" s="16">
        <v>3.94173093401885E-2</v>
      </c>
      <c r="D13" s="16">
        <v>4.0431266846361197E-2</v>
      </c>
      <c r="E13" s="16">
        <v>0</v>
      </c>
      <c r="F13" s="16"/>
      <c r="G13" s="16">
        <v>0</v>
      </c>
      <c r="H13" s="16">
        <v>4.5454545454545497E-2</v>
      </c>
      <c r="I13" s="16">
        <v>0.04</v>
      </c>
      <c r="J13" s="16">
        <v>3.3519553072625698E-2</v>
      </c>
      <c r="K13" s="16"/>
      <c r="L13" s="16">
        <v>1.3043478260869599E-2</v>
      </c>
      <c r="M13" s="16">
        <v>4.7904191616766498E-2</v>
      </c>
      <c r="N13" s="16">
        <v>1.8181818181818198E-2</v>
      </c>
      <c r="O13" s="16">
        <v>4.98533724340176E-2</v>
      </c>
      <c r="P13" s="16">
        <v>5.0156739811912203E-2</v>
      </c>
      <c r="Q13" s="16"/>
      <c r="R13" s="16">
        <v>3.37837837837838E-2</v>
      </c>
      <c r="S13" s="16">
        <v>7.3394495412843999E-2</v>
      </c>
      <c r="T13" s="16">
        <v>4.0345821325648401E-2</v>
      </c>
      <c r="U13" s="16">
        <v>4.6511627906976702E-2</v>
      </c>
      <c r="V13" s="16"/>
      <c r="W13" s="16">
        <v>4.1666666666666699E-2</v>
      </c>
      <c r="X13" s="16">
        <v>3.32225913621262E-2</v>
      </c>
      <c r="Y13" s="16">
        <v>3.8461538461538498E-2</v>
      </c>
      <c r="Z13" s="16"/>
      <c r="AA13" s="16">
        <v>4.7227926078028698E-2</v>
      </c>
      <c r="AB13" s="16">
        <v>4.5454545454545497E-2</v>
      </c>
      <c r="AC13" s="16">
        <v>1.72413793103448E-2</v>
      </c>
      <c r="AD13" s="16">
        <v>2.2598870056497199E-2</v>
      </c>
    </row>
    <row r="14" spans="2:30" ht="29" x14ac:dyDescent="0.35">
      <c r="B14" s="17" t="s">
        <v>404</v>
      </c>
      <c r="C14" s="16">
        <v>3.42759211653813E-2</v>
      </c>
      <c r="D14" s="16">
        <v>3.3243486073674701E-2</v>
      </c>
      <c r="E14" s="16">
        <v>7.69230769230769E-2</v>
      </c>
      <c r="F14" s="16"/>
      <c r="G14" s="16">
        <v>0</v>
      </c>
      <c r="H14" s="16">
        <v>4.1501976284584997E-2</v>
      </c>
      <c r="I14" s="16">
        <v>2.8235294117647101E-2</v>
      </c>
      <c r="J14" s="16">
        <v>3.91061452513966E-2</v>
      </c>
      <c r="K14" s="16"/>
      <c r="L14" s="16">
        <v>3.9130434782608699E-2</v>
      </c>
      <c r="M14" s="16">
        <v>2.9940119760479E-2</v>
      </c>
      <c r="N14" s="16">
        <v>1.8181818181818198E-2</v>
      </c>
      <c r="O14" s="16">
        <v>4.1055718475073298E-2</v>
      </c>
      <c r="P14" s="16">
        <v>3.1347962382445103E-2</v>
      </c>
      <c r="Q14" s="16"/>
      <c r="R14" s="16">
        <v>2.87162162162162E-2</v>
      </c>
      <c r="S14" s="16">
        <v>1.8348623853211E-2</v>
      </c>
      <c r="T14" s="16">
        <v>4.0345821325648401E-2</v>
      </c>
      <c r="U14" s="16">
        <v>6.9767441860465101E-2</v>
      </c>
      <c r="V14" s="16"/>
      <c r="W14" s="16">
        <v>3.3950617283950602E-2</v>
      </c>
      <c r="X14" s="16">
        <v>3.9867109634551499E-2</v>
      </c>
      <c r="Y14" s="16">
        <v>5.1282051282051301E-2</v>
      </c>
      <c r="Z14" s="16"/>
      <c r="AA14" s="16">
        <v>3.4907597535934302E-2</v>
      </c>
      <c r="AB14" s="16">
        <v>2.6515151515151499E-2</v>
      </c>
      <c r="AC14" s="16">
        <v>4.0229885057471299E-2</v>
      </c>
      <c r="AD14" s="16">
        <v>5.0847457627118599E-2</v>
      </c>
    </row>
    <row r="15" spans="2:30" ht="29" x14ac:dyDescent="0.35">
      <c r="B15" s="17" t="s">
        <v>405</v>
      </c>
      <c r="C15" s="16">
        <v>9.5972579263067695E-2</v>
      </c>
      <c r="D15" s="16">
        <v>9.5238095238095205E-2</v>
      </c>
      <c r="E15" s="16">
        <v>0.15384615384615399</v>
      </c>
      <c r="F15" s="16"/>
      <c r="G15" s="16">
        <v>0.105263157894737</v>
      </c>
      <c r="H15" s="16">
        <v>9.0909090909090898E-2</v>
      </c>
      <c r="I15" s="16">
        <v>0.10352941176470599</v>
      </c>
      <c r="J15" s="16">
        <v>8.9385474860335198E-2</v>
      </c>
      <c r="K15" s="16"/>
      <c r="L15" s="16">
        <v>8.6956521739130405E-2</v>
      </c>
      <c r="M15" s="16">
        <v>6.5868263473053898E-2</v>
      </c>
      <c r="N15" s="16">
        <v>0.12727272727272701</v>
      </c>
      <c r="O15" s="16">
        <v>0.102639296187683</v>
      </c>
      <c r="P15" s="16">
        <v>0.100313479623824</v>
      </c>
      <c r="Q15" s="16"/>
      <c r="R15" s="16">
        <v>8.6148648648648601E-2</v>
      </c>
      <c r="S15" s="16">
        <v>0.100917431192661</v>
      </c>
      <c r="T15" s="16">
        <v>9.7982708933717605E-2</v>
      </c>
      <c r="U15" s="16">
        <v>0.15116279069767399</v>
      </c>
      <c r="V15" s="16"/>
      <c r="W15" s="16">
        <v>8.6419753086419707E-2</v>
      </c>
      <c r="X15" s="16">
        <v>8.6378737541528194E-2</v>
      </c>
      <c r="Y15" s="16">
        <v>0.141025641025641</v>
      </c>
      <c r="Z15" s="16"/>
      <c r="AA15" s="16">
        <v>9.65092402464066E-2</v>
      </c>
      <c r="AB15" s="16">
        <v>0.102272727272727</v>
      </c>
      <c r="AC15" s="16">
        <v>8.6206896551724102E-2</v>
      </c>
      <c r="AD15" s="16">
        <v>9.03954802259887E-2</v>
      </c>
    </row>
    <row r="16" spans="2:30" x14ac:dyDescent="0.35">
      <c r="B16" s="17" t="s">
        <v>64</v>
      </c>
      <c r="C16" s="18">
        <v>0.162810625535561</v>
      </c>
      <c r="D16" s="18">
        <v>0.160826594788859</v>
      </c>
      <c r="E16" s="18">
        <v>0</v>
      </c>
      <c r="F16" s="18"/>
      <c r="G16" s="18">
        <v>0.12280701754386</v>
      </c>
      <c r="H16" s="18">
        <v>0.14822134387351801</v>
      </c>
      <c r="I16" s="18">
        <v>0.17176470588235301</v>
      </c>
      <c r="J16" s="18">
        <v>0.19553072625698301</v>
      </c>
      <c r="K16" s="18"/>
      <c r="L16" s="18">
        <v>0.121739130434783</v>
      </c>
      <c r="M16" s="18">
        <v>0.16167664670658699</v>
      </c>
      <c r="N16" s="18">
        <v>0.109090909090909</v>
      </c>
      <c r="O16" s="18">
        <v>0.15835777126099701</v>
      </c>
      <c r="P16" s="18">
        <v>0.21630094043887099</v>
      </c>
      <c r="Q16" s="18"/>
      <c r="R16" s="18">
        <v>0.16385135135135101</v>
      </c>
      <c r="S16" s="18">
        <v>0.16513761467889901</v>
      </c>
      <c r="T16" s="18">
        <v>0.16714697406340101</v>
      </c>
      <c r="U16" s="18">
        <v>6.9767441860465101E-2</v>
      </c>
      <c r="V16" s="18"/>
      <c r="W16" s="18">
        <v>0.148148148148148</v>
      </c>
      <c r="X16" s="18">
        <v>0.15282392026578101</v>
      </c>
      <c r="Y16" s="18">
        <v>0.19230769230769201</v>
      </c>
      <c r="Z16" s="18"/>
      <c r="AA16" s="18">
        <v>0.15605749486653001</v>
      </c>
      <c r="AB16" s="18">
        <v>0.185606060606061</v>
      </c>
      <c r="AC16" s="18">
        <v>0.12068965517241401</v>
      </c>
      <c r="AD16" s="18">
        <v>0.14124293785310699</v>
      </c>
    </row>
    <row r="17" spans="2:2" x14ac:dyDescent="0.35">
      <c r="B17" s="15"/>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408</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ht="43.5" x14ac:dyDescent="0.35">
      <c r="B8" s="17" t="s">
        <v>407</v>
      </c>
      <c r="C8" s="16">
        <v>0.26306769494430199</v>
      </c>
      <c r="D8" s="16">
        <v>0.25876010781671199</v>
      </c>
      <c r="E8" s="16">
        <v>0.46153846153846201</v>
      </c>
      <c r="F8" s="16"/>
      <c r="G8" s="16">
        <v>0.35087719298245601</v>
      </c>
      <c r="H8" s="16">
        <v>0.282608695652174</v>
      </c>
      <c r="I8" s="16">
        <v>0.23294117647058801</v>
      </c>
      <c r="J8" s="16">
        <v>0.25139664804469303</v>
      </c>
      <c r="K8" s="16"/>
      <c r="L8" s="16">
        <v>0.29565217391304299</v>
      </c>
      <c r="M8" s="16">
        <v>0.269461077844311</v>
      </c>
      <c r="N8" s="16">
        <v>0.28181818181818202</v>
      </c>
      <c r="O8" s="16">
        <v>0.24633431085044</v>
      </c>
      <c r="P8" s="16">
        <v>0.24764890282131699</v>
      </c>
      <c r="Q8" s="16"/>
      <c r="R8" s="16">
        <v>0.275337837837838</v>
      </c>
      <c r="S8" s="16">
        <v>0.28440366972477099</v>
      </c>
      <c r="T8" s="16">
        <v>0.23342939481267999</v>
      </c>
      <c r="U8" s="16">
        <v>0.30232558139534899</v>
      </c>
      <c r="V8" s="16"/>
      <c r="W8" s="16">
        <v>0.27160493827160498</v>
      </c>
      <c r="X8" s="16">
        <v>0.26245847176079701</v>
      </c>
      <c r="Y8" s="16">
        <v>0.21794871794871801</v>
      </c>
      <c r="Z8" s="16"/>
      <c r="AA8" s="16">
        <v>0.27310061601642699</v>
      </c>
      <c r="AB8" s="16">
        <v>0.22348484848484801</v>
      </c>
      <c r="AC8" s="16">
        <v>0.26436781609195398</v>
      </c>
      <c r="AD8" s="16">
        <v>0.28813559322033899</v>
      </c>
    </row>
    <row r="9" spans="2:30" ht="29" x14ac:dyDescent="0.35">
      <c r="B9" s="17" t="s">
        <v>399</v>
      </c>
      <c r="C9" s="16">
        <v>0.153384747215081</v>
      </c>
      <c r="D9" s="16">
        <v>0.15633423180593001</v>
      </c>
      <c r="E9" s="16">
        <v>7.69230769230769E-2</v>
      </c>
      <c r="F9" s="16"/>
      <c r="G9" s="16">
        <v>0.26315789473684198</v>
      </c>
      <c r="H9" s="16">
        <v>0.16007905138339901</v>
      </c>
      <c r="I9" s="16">
        <v>0.129411764705882</v>
      </c>
      <c r="J9" s="16">
        <v>0.15642458100558701</v>
      </c>
      <c r="K9" s="16"/>
      <c r="L9" s="16">
        <v>0.173913043478261</v>
      </c>
      <c r="M9" s="16">
        <v>0.119760479041916</v>
      </c>
      <c r="N9" s="16">
        <v>0.145454545454545</v>
      </c>
      <c r="O9" s="16">
        <v>0.175953079178886</v>
      </c>
      <c r="P9" s="16">
        <v>0.13479623824451401</v>
      </c>
      <c r="Q9" s="16"/>
      <c r="R9" s="16">
        <v>0.170608108108108</v>
      </c>
      <c r="S9" s="16">
        <v>0.11009174311926601</v>
      </c>
      <c r="T9" s="16">
        <v>0.13832853025936601</v>
      </c>
      <c r="U9" s="16">
        <v>0.17441860465116299</v>
      </c>
      <c r="V9" s="16"/>
      <c r="W9" s="16">
        <v>0.15277777777777801</v>
      </c>
      <c r="X9" s="16">
        <v>0.18272425249169399</v>
      </c>
      <c r="Y9" s="16">
        <v>0.128205128205128</v>
      </c>
      <c r="Z9" s="16"/>
      <c r="AA9" s="16">
        <v>0.14373716632443501</v>
      </c>
      <c r="AB9" s="16">
        <v>0.13257575757575801</v>
      </c>
      <c r="AC9" s="16">
        <v>0.195402298850575</v>
      </c>
      <c r="AD9" s="16">
        <v>0.19209039548022599</v>
      </c>
    </row>
    <row r="10" spans="2:30" ht="29" x14ac:dyDescent="0.35">
      <c r="B10" s="17" t="s">
        <v>400</v>
      </c>
      <c r="C10" s="16">
        <v>8.3119108826049698E-2</v>
      </c>
      <c r="D10" s="16">
        <v>8.2659478885894005E-2</v>
      </c>
      <c r="E10" s="16">
        <v>0.230769230769231</v>
      </c>
      <c r="F10" s="16"/>
      <c r="G10" s="16">
        <v>0.12280701754386</v>
      </c>
      <c r="H10" s="16">
        <v>8.10276679841897E-2</v>
      </c>
      <c r="I10" s="16">
        <v>7.5294117647058803E-2</v>
      </c>
      <c r="J10" s="16">
        <v>9.4972067039106101E-2</v>
      </c>
      <c r="K10" s="16"/>
      <c r="L10" s="16">
        <v>0.104347826086957</v>
      </c>
      <c r="M10" s="16">
        <v>7.7844311377245498E-2</v>
      </c>
      <c r="N10" s="16">
        <v>0.1</v>
      </c>
      <c r="O10" s="16">
        <v>7.62463343108504E-2</v>
      </c>
      <c r="P10" s="16">
        <v>7.2100313479623798E-2</v>
      </c>
      <c r="Q10" s="16"/>
      <c r="R10" s="16">
        <v>8.7837837837837801E-2</v>
      </c>
      <c r="S10" s="16">
        <v>8.2568807339449504E-2</v>
      </c>
      <c r="T10" s="16">
        <v>8.9337175792507204E-2</v>
      </c>
      <c r="U10" s="16">
        <v>3.4883720930232599E-2</v>
      </c>
      <c r="V10" s="16"/>
      <c r="W10" s="16">
        <v>9.4135802469135804E-2</v>
      </c>
      <c r="X10" s="16">
        <v>7.3089700996677706E-2</v>
      </c>
      <c r="Y10" s="16">
        <v>5.1282051282051301E-2</v>
      </c>
      <c r="Z10" s="16"/>
      <c r="AA10" s="16">
        <v>9.2402464065708401E-2</v>
      </c>
      <c r="AB10" s="16">
        <v>7.1969696969697003E-2</v>
      </c>
      <c r="AC10" s="16">
        <v>9.7701149425287404E-2</v>
      </c>
      <c r="AD10" s="16">
        <v>6.21468926553672E-2</v>
      </c>
    </row>
    <row r="11" spans="2:30" x14ac:dyDescent="0.35">
      <c r="B11" s="17" t="s">
        <v>401</v>
      </c>
      <c r="C11" s="16">
        <v>6.5124250214224494E-2</v>
      </c>
      <c r="D11" s="16">
        <v>6.7385444743935305E-2</v>
      </c>
      <c r="E11" s="16">
        <v>0</v>
      </c>
      <c r="F11" s="16"/>
      <c r="G11" s="16">
        <v>0</v>
      </c>
      <c r="H11" s="16">
        <v>5.73122529644269E-2</v>
      </c>
      <c r="I11" s="16">
        <v>8.47058823529412E-2</v>
      </c>
      <c r="J11" s="16">
        <v>6.1452513966480403E-2</v>
      </c>
      <c r="K11" s="16"/>
      <c r="L11" s="16">
        <v>5.6521739130434803E-2</v>
      </c>
      <c r="M11" s="16">
        <v>6.5868263473053898E-2</v>
      </c>
      <c r="N11" s="16">
        <v>7.2727272727272696E-2</v>
      </c>
      <c r="O11" s="16">
        <v>7.9178885630498505E-2</v>
      </c>
      <c r="P11" s="16">
        <v>5.3291536050156699E-2</v>
      </c>
      <c r="Q11" s="16"/>
      <c r="R11" s="16">
        <v>6.25E-2</v>
      </c>
      <c r="S11" s="16">
        <v>5.5045871559633003E-2</v>
      </c>
      <c r="T11" s="16">
        <v>8.0691642651296802E-2</v>
      </c>
      <c r="U11" s="16">
        <v>3.4883720930232599E-2</v>
      </c>
      <c r="V11" s="16"/>
      <c r="W11" s="16">
        <v>6.6358024691358E-2</v>
      </c>
      <c r="X11" s="16">
        <v>5.6478405315614599E-2</v>
      </c>
      <c r="Y11" s="16">
        <v>7.69230769230769E-2</v>
      </c>
      <c r="Z11" s="16"/>
      <c r="AA11" s="16">
        <v>7.1868583162217697E-2</v>
      </c>
      <c r="AB11" s="16">
        <v>7.5757575757575801E-2</v>
      </c>
      <c r="AC11" s="16">
        <v>5.7471264367816098E-2</v>
      </c>
      <c r="AD11" s="16">
        <v>5.6497175141242903E-2</v>
      </c>
    </row>
    <row r="12" spans="2:30" x14ac:dyDescent="0.35">
      <c r="B12" s="17" t="s">
        <v>402</v>
      </c>
      <c r="C12" s="16">
        <v>0.113110539845758</v>
      </c>
      <c r="D12" s="16">
        <v>0.112309074573226</v>
      </c>
      <c r="E12" s="16">
        <v>0.15384615384615399</v>
      </c>
      <c r="F12" s="16"/>
      <c r="G12" s="16">
        <v>0.105263157894737</v>
      </c>
      <c r="H12" s="16">
        <v>0.110671936758893</v>
      </c>
      <c r="I12" s="16">
        <v>0.127058823529412</v>
      </c>
      <c r="J12" s="16">
        <v>8.9385474860335198E-2</v>
      </c>
      <c r="K12" s="16"/>
      <c r="L12" s="16">
        <v>9.1304347826086998E-2</v>
      </c>
      <c r="M12" s="16">
        <v>0.125748502994012</v>
      </c>
      <c r="N12" s="16">
        <v>0.13636363636363599</v>
      </c>
      <c r="O12" s="16">
        <v>9.0909090909090898E-2</v>
      </c>
      <c r="P12" s="16">
        <v>0.13793103448275901</v>
      </c>
      <c r="Q12" s="16"/>
      <c r="R12" s="16">
        <v>9.45945945945946E-2</v>
      </c>
      <c r="S12" s="16">
        <v>0.13761467889908299</v>
      </c>
      <c r="T12" s="16">
        <v>0.13832853025936601</v>
      </c>
      <c r="U12" s="16">
        <v>9.3023255813953501E-2</v>
      </c>
      <c r="V12" s="16"/>
      <c r="W12" s="16">
        <v>0.114197530864198</v>
      </c>
      <c r="X12" s="16">
        <v>0.12624584717608001</v>
      </c>
      <c r="Y12" s="16">
        <v>0.141025641025641</v>
      </c>
      <c r="Z12" s="16"/>
      <c r="AA12" s="16">
        <v>0.10677618069815201</v>
      </c>
      <c r="AB12" s="16">
        <v>0.14772727272727301</v>
      </c>
      <c r="AC12" s="16">
        <v>0.10344827586206901</v>
      </c>
      <c r="AD12" s="16">
        <v>7.9096045197740106E-2</v>
      </c>
    </row>
    <row r="13" spans="2:30" x14ac:dyDescent="0.35">
      <c r="B13" s="17" t="s">
        <v>403</v>
      </c>
      <c r="C13" s="16">
        <v>2.91345329905741E-2</v>
      </c>
      <c r="D13" s="16">
        <v>3.0548068283917301E-2</v>
      </c>
      <c r="E13" s="16">
        <v>0</v>
      </c>
      <c r="F13" s="16"/>
      <c r="G13" s="16">
        <v>3.5087719298245598E-2</v>
      </c>
      <c r="H13" s="16">
        <v>2.1739130434782601E-2</v>
      </c>
      <c r="I13" s="16">
        <v>2.8235294117647101E-2</v>
      </c>
      <c r="J13" s="16">
        <v>5.0279329608938501E-2</v>
      </c>
      <c r="K13" s="16"/>
      <c r="L13" s="16">
        <v>1.7391304347826101E-2</v>
      </c>
      <c r="M13" s="16">
        <v>2.9940119760479E-2</v>
      </c>
      <c r="N13" s="16">
        <v>0</v>
      </c>
      <c r="O13" s="16">
        <v>4.1055718475073298E-2</v>
      </c>
      <c r="P13" s="16">
        <v>3.4482758620689703E-2</v>
      </c>
      <c r="Q13" s="16"/>
      <c r="R13" s="16">
        <v>2.3648648648648601E-2</v>
      </c>
      <c r="S13" s="16">
        <v>3.6697247706422E-2</v>
      </c>
      <c r="T13" s="16">
        <v>3.1700288184438E-2</v>
      </c>
      <c r="U13" s="16">
        <v>5.8139534883720902E-2</v>
      </c>
      <c r="V13" s="16"/>
      <c r="W13" s="16">
        <v>2.6234567901234601E-2</v>
      </c>
      <c r="X13" s="16">
        <v>4.3189368770764097E-2</v>
      </c>
      <c r="Y13" s="16">
        <v>2.5641025641025599E-2</v>
      </c>
      <c r="Z13" s="16"/>
      <c r="AA13" s="16">
        <v>3.6960985626283402E-2</v>
      </c>
      <c r="AB13" s="16">
        <v>2.6515151515151499E-2</v>
      </c>
      <c r="AC13" s="16">
        <v>1.1494252873563199E-2</v>
      </c>
      <c r="AD13" s="16">
        <v>3.3898305084745797E-2</v>
      </c>
    </row>
    <row r="14" spans="2:30" ht="29" x14ac:dyDescent="0.35">
      <c r="B14" s="17" t="s">
        <v>404</v>
      </c>
      <c r="C14" s="16">
        <v>3.3419023136246798E-2</v>
      </c>
      <c r="D14" s="16">
        <v>3.3243486073674701E-2</v>
      </c>
      <c r="E14" s="16">
        <v>7.69230769230769E-2</v>
      </c>
      <c r="F14" s="16"/>
      <c r="G14" s="16">
        <v>0</v>
      </c>
      <c r="H14" s="16">
        <v>4.1501976284584997E-2</v>
      </c>
      <c r="I14" s="16">
        <v>2.8235294117647101E-2</v>
      </c>
      <c r="J14" s="16">
        <v>3.3519553072625698E-2</v>
      </c>
      <c r="K14" s="16"/>
      <c r="L14" s="16">
        <v>3.4782608695652202E-2</v>
      </c>
      <c r="M14" s="16">
        <v>2.39520958083832E-2</v>
      </c>
      <c r="N14" s="16">
        <v>3.6363636363636397E-2</v>
      </c>
      <c r="O14" s="16">
        <v>2.9325513196480898E-2</v>
      </c>
      <c r="P14" s="16">
        <v>4.0752351097178702E-2</v>
      </c>
      <c r="Q14" s="16"/>
      <c r="R14" s="16">
        <v>3.04054054054054E-2</v>
      </c>
      <c r="S14" s="16">
        <v>4.5871559633027498E-2</v>
      </c>
      <c r="T14" s="16">
        <v>3.1700288184438E-2</v>
      </c>
      <c r="U14" s="16">
        <v>4.6511627906976702E-2</v>
      </c>
      <c r="V14" s="16"/>
      <c r="W14" s="16">
        <v>3.0864197530864199E-2</v>
      </c>
      <c r="X14" s="16">
        <v>3.32225913621262E-2</v>
      </c>
      <c r="Y14" s="16">
        <v>7.69230769230769E-2</v>
      </c>
      <c r="Z14" s="16"/>
      <c r="AA14" s="16">
        <v>3.4907597535934302E-2</v>
      </c>
      <c r="AB14" s="16">
        <v>3.03030303030303E-2</v>
      </c>
      <c r="AC14" s="16">
        <v>4.5977011494252901E-2</v>
      </c>
      <c r="AD14" s="16">
        <v>2.82485875706215E-2</v>
      </c>
    </row>
    <row r="15" spans="2:30" ht="29" x14ac:dyDescent="0.35">
      <c r="B15" s="17" t="s">
        <v>405</v>
      </c>
      <c r="C15" s="16">
        <v>8.6546700942587804E-2</v>
      </c>
      <c r="D15" s="16">
        <v>8.8050314465408799E-2</v>
      </c>
      <c r="E15" s="16">
        <v>0</v>
      </c>
      <c r="F15" s="16"/>
      <c r="G15" s="16">
        <v>3.5087719298245598E-2</v>
      </c>
      <c r="H15" s="16">
        <v>9.4861660079051405E-2</v>
      </c>
      <c r="I15" s="16">
        <v>0.08</v>
      </c>
      <c r="J15" s="16">
        <v>9.4972067039106101E-2</v>
      </c>
      <c r="K15" s="16"/>
      <c r="L15" s="16">
        <v>7.3913043478260901E-2</v>
      </c>
      <c r="M15" s="16">
        <v>7.1856287425149698E-2</v>
      </c>
      <c r="N15" s="16">
        <v>9.0909090909090898E-2</v>
      </c>
      <c r="O15" s="16">
        <v>0.10557184750733099</v>
      </c>
      <c r="P15" s="16">
        <v>8.1504702194357403E-2</v>
      </c>
      <c r="Q15" s="16"/>
      <c r="R15" s="16">
        <v>7.77027027027027E-2</v>
      </c>
      <c r="S15" s="16">
        <v>6.4220183486238494E-2</v>
      </c>
      <c r="T15" s="16">
        <v>9.2219020172910698E-2</v>
      </c>
      <c r="U15" s="16">
        <v>0.13953488372093001</v>
      </c>
      <c r="V15" s="16"/>
      <c r="W15" s="16">
        <v>8.3333333333333301E-2</v>
      </c>
      <c r="X15" s="16">
        <v>7.6411960132890394E-2</v>
      </c>
      <c r="Y15" s="16">
        <v>0.128205128205128</v>
      </c>
      <c r="Z15" s="16"/>
      <c r="AA15" s="16">
        <v>9.2402464065708401E-2</v>
      </c>
      <c r="AB15" s="16">
        <v>9.0909090909090898E-2</v>
      </c>
      <c r="AC15" s="16">
        <v>4.5977011494252901E-2</v>
      </c>
      <c r="AD15" s="16">
        <v>0.101694915254237</v>
      </c>
    </row>
    <row r="16" spans="2:30" x14ac:dyDescent="0.35">
      <c r="B16" s="17" t="s">
        <v>64</v>
      </c>
      <c r="C16" s="18">
        <v>0.173093401885176</v>
      </c>
      <c r="D16" s="18">
        <v>0.17070979335130301</v>
      </c>
      <c r="E16" s="18">
        <v>0</v>
      </c>
      <c r="F16" s="18"/>
      <c r="G16" s="18">
        <v>8.7719298245614002E-2</v>
      </c>
      <c r="H16" s="18">
        <v>0.15019762845849799</v>
      </c>
      <c r="I16" s="18">
        <v>0.214117647058824</v>
      </c>
      <c r="J16" s="18">
        <v>0.16759776536312801</v>
      </c>
      <c r="K16" s="18"/>
      <c r="L16" s="18">
        <v>0.15217391304347799</v>
      </c>
      <c r="M16" s="18">
        <v>0.215568862275449</v>
      </c>
      <c r="N16" s="18">
        <v>0.13636363636363599</v>
      </c>
      <c r="O16" s="18">
        <v>0.155425219941349</v>
      </c>
      <c r="P16" s="18">
        <v>0.197492163009404</v>
      </c>
      <c r="Q16" s="18"/>
      <c r="R16" s="18">
        <v>0.177364864864865</v>
      </c>
      <c r="S16" s="18">
        <v>0.18348623853210999</v>
      </c>
      <c r="T16" s="18">
        <v>0.164265129682997</v>
      </c>
      <c r="U16" s="18">
        <v>0.116279069767442</v>
      </c>
      <c r="V16" s="18"/>
      <c r="W16" s="18">
        <v>0.16049382716049401</v>
      </c>
      <c r="X16" s="18">
        <v>0.146179401993355</v>
      </c>
      <c r="Y16" s="18">
        <v>0.15384615384615399</v>
      </c>
      <c r="Z16" s="18"/>
      <c r="AA16" s="18">
        <v>0.147843942505133</v>
      </c>
      <c r="AB16" s="18">
        <v>0.200757575757576</v>
      </c>
      <c r="AC16" s="18">
        <v>0.17816091954023</v>
      </c>
      <c r="AD16" s="18">
        <v>0.15819209039547999</v>
      </c>
    </row>
    <row r="17" spans="2:2" x14ac:dyDescent="0.35">
      <c r="B17" s="15"/>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D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411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462</v>
      </c>
      <c r="D7" s="10">
        <v>443</v>
      </c>
      <c r="E7" s="10">
        <v>4</v>
      </c>
      <c r="F7" s="10"/>
      <c r="G7" s="10">
        <v>20</v>
      </c>
      <c r="H7" s="10">
        <v>197</v>
      </c>
      <c r="I7" s="10">
        <v>177</v>
      </c>
      <c r="J7" s="10">
        <v>68</v>
      </c>
      <c r="K7" s="10"/>
      <c r="L7" s="10">
        <v>80</v>
      </c>
      <c r="M7" s="10">
        <v>63</v>
      </c>
      <c r="N7" s="10">
        <v>50</v>
      </c>
      <c r="O7" s="10">
        <v>137</v>
      </c>
      <c r="P7" s="10">
        <v>132</v>
      </c>
      <c r="Q7" s="10"/>
      <c r="R7" s="10">
        <v>227</v>
      </c>
      <c r="S7" s="10">
        <v>36</v>
      </c>
      <c r="T7" s="10">
        <v>139</v>
      </c>
      <c r="U7" s="10">
        <v>41</v>
      </c>
      <c r="V7" s="10"/>
      <c r="W7" s="10">
        <v>243</v>
      </c>
      <c r="X7" s="10">
        <v>121</v>
      </c>
      <c r="Y7" s="10">
        <v>42</v>
      </c>
      <c r="Z7" s="10"/>
      <c r="AA7" s="10">
        <v>193</v>
      </c>
      <c r="AB7" s="10">
        <v>99</v>
      </c>
      <c r="AC7" s="10">
        <v>64</v>
      </c>
      <c r="AD7" s="10">
        <v>73</v>
      </c>
    </row>
    <row r="8" spans="2:30" ht="58" x14ac:dyDescent="0.35">
      <c r="B8" s="17" t="s">
        <v>409</v>
      </c>
      <c r="C8" s="16">
        <v>0.34415584415584399</v>
      </c>
      <c r="D8" s="16">
        <v>0.35214446952595901</v>
      </c>
      <c r="E8" s="16">
        <v>0.5</v>
      </c>
      <c r="F8" s="16"/>
      <c r="G8" s="16">
        <v>0.4</v>
      </c>
      <c r="H8" s="16">
        <v>0.36040609137055801</v>
      </c>
      <c r="I8" s="16">
        <v>0.338983050847458</v>
      </c>
      <c r="J8" s="16">
        <v>0.29411764705882398</v>
      </c>
      <c r="K8" s="16"/>
      <c r="L8" s="16">
        <v>0.33750000000000002</v>
      </c>
      <c r="M8" s="16">
        <v>0.238095238095238</v>
      </c>
      <c r="N8" s="16">
        <v>0.48</v>
      </c>
      <c r="O8" s="16">
        <v>0.31386861313868603</v>
      </c>
      <c r="P8" s="16">
        <v>0.37878787878787901</v>
      </c>
      <c r="Q8" s="16"/>
      <c r="R8" s="16">
        <v>0.36123348017621099</v>
      </c>
      <c r="S8" s="16">
        <v>0.36111111111111099</v>
      </c>
      <c r="T8" s="16">
        <v>0.30935251798561197</v>
      </c>
      <c r="U8" s="16">
        <v>0.439024390243902</v>
      </c>
      <c r="V8" s="16"/>
      <c r="W8" s="16">
        <v>0.38271604938271597</v>
      </c>
      <c r="X8" s="16">
        <v>0.31404958677686001</v>
      </c>
      <c r="Y8" s="16">
        <v>0.33333333333333298</v>
      </c>
      <c r="Z8" s="16"/>
      <c r="AA8" s="16">
        <v>0.341968911917098</v>
      </c>
      <c r="AB8" s="16">
        <v>0.30303030303030298</v>
      </c>
      <c r="AC8" s="16">
        <v>0.34375</v>
      </c>
      <c r="AD8" s="16">
        <v>0.42465753424657499</v>
      </c>
    </row>
    <row r="9" spans="2:30" ht="58" x14ac:dyDescent="0.35">
      <c r="B9" s="17" t="s">
        <v>410</v>
      </c>
      <c r="C9" s="16">
        <v>0.48917748917748899</v>
      </c>
      <c r="D9" s="16">
        <v>0.48306997742663699</v>
      </c>
      <c r="E9" s="16">
        <v>0.5</v>
      </c>
      <c r="F9" s="16"/>
      <c r="G9" s="16">
        <v>0.4</v>
      </c>
      <c r="H9" s="16">
        <v>0.46700507614213199</v>
      </c>
      <c r="I9" s="16">
        <v>0.50282485875706195</v>
      </c>
      <c r="J9" s="16">
        <v>0.54411764705882304</v>
      </c>
      <c r="K9" s="16"/>
      <c r="L9" s="16">
        <v>0.55000000000000004</v>
      </c>
      <c r="M9" s="16">
        <v>0.50793650793650802</v>
      </c>
      <c r="N9" s="16">
        <v>0.44</v>
      </c>
      <c r="O9" s="16">
        <v>0.52554744525547403</v>
      </c>
      <c r="P9" s="16">
        <v>0.42424242424242398</v>
      </c>
      <c r="Q9" s="16"/>
      <c r="R9" s="16">
        <v>0.493392070484582</v>
      </c>
      <c r="S9" s="16">
        <v>0.52777777777777801</v>
      </c>
      <c r="T9" s="16">
        <v>0.51798561151079103</v>
      </c>
      <c r="U9" s="16">
        <v>0.41463414634146301</v>
      </c>
      <c r="V9" s="16"/>
      <c r="W9" s="16">
        <v>0.44444444444444398</v>
      </c>
      <c r="X9" s="16">
        <v>0.56198347107437996</v>
      </c>
      <c r="Y9" s="16">
        <v>0.57142857142857095</v>
      </c>
      <c r="Z9" s="16"/>
      <c r="AA9" s="16">
        <v>0.49740932642487001</v>
      </c>
      <c r="AB9" s="16">
        <v>0.52525252525252497</v>
      </c>
      <c r="AC9" s="16">
        <v>0.46875</v>
      </c>
      <c r="AD9" s="16">
        <v>0.465753424657534</v>
      </c>
    </row>
    <row r="10" spans="2:30" x14ac:dyDescent="0.35">
      <c r="B10" s="17" t="s">
        <v>64</v>
      </c>
      <c r="C10" s="18">
        <v>0.16666666666666699</v>
      </c>
      <c r="D10" s="18">
        <v>0.164785553047404</v>
      </c>
      <c r="E10" s="18">
        <v>0</v>
      </c>
      <c r="F10" s="18"/>
      <c r="G10" s="18">
        <v>0.2</v>
      </c>
      <c r="H10" s="18">
        <v>0.17258883248731</v>
      </c>
      <c r="I10" s="18">
        <v>0.15819209039547999</v>
      </c>
      <c r="J10" s="18">
        <v>0.161764705882353</v>
      </c>
      <c r="K10" s="18"/>
      <c r="L10" s="18">
        <v>0.1125</v>
      </c>
      <c r="M10" s="18">
        <v>0.25396825396825401</v>
      </c>
      <c r="N10" s="18">
        <v>0.08</v>
      </c>
      <c r="O10" s="18">
        <v>0.160583941605839</v>
      </c>
      <c r="P10" s="18">
        <v>0.19696969696969699</v>
      </c>
      <c r="Q10" s="18"/>
      <c r="R10" s="18">
        <v>0.14537444933920701</v>
      </c>
      <c r="S10" s="18">
        <v>0.11111111111111099</v>
      </c>
      <c r="T10" s="18">
        <v>0.17266187050359699</v>
      </c>
      <c r="U10" s="18">
        <v>0.146341463414634</v>
      </c>
      <c r="V10" s="18"/>
      <c r="W10" s="18">
        <v>0.172839506172839</v>
      </c>
      <c r="X10" s="18">
        <v>0.12396694214876</v>
      </c>
      <c r="Y10" s="18">
        <v>9.5238095238095205E-2</v>
      </c>
      <c r="Z10" s="18"/>
      <c r="AA10" s="18">
        <v>0.16062176165803099</v>
      </c>
      <c r="AB10" s="18">
        <v>0.17171717171717199</v>
      </c>
      <c r="AC10" s="18">
        <v>0.1875</v>
      </c>
      <c r="AD10" s="18">
        <v>0.10958904109589</v>
      </c>
    </row>
    <row r="11" spans="2:30" x14ac:dyDescent="0.35">
      <c r="B11" s="15" t="s">
        <v>357</v>
      </c>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D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411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459</v>
      </c>
      <c r="D7" s="10">
        <v>434</v>
      </c>
      <c r="E7" s="10">
        <v>8</v>
      </c>
      <c r="F7" s="10"/>
      <c r="G7" s="10">
        <v>24</v>
      </c>
      <c r="H7" s="10">
        <v>206</v>
      </c>
      <c r="I7" s="10">
        <v>159</v>
      </c>
      <c r="J7" s="10">
        <v>70</v>
      </c>
      <c r="K7" s="10"/>
      <c r="L7" s="10">
        <v>94</v>
      </c>
      <c r="M7" s="10">
        <v>60</v>
      </c>
      <c r="N7" s="10">
        <v>45</v>
      </c>
      <c r="O7" s="10">
        <v>138</v>
      </c>
      <c r="P7" s="10">
        <v>122</v>
      </c>
      <c r="Q7" s="10"/>
      <c r="R7" s="10">
        <v>242</v>
      </c>
      <c r="S7" s="10">
        <v>43</v>
      </c>
      <c r="T7" s="10">
        <v>134</v>
      </c>
      <c r="U7" s="10">
        <v>26</v>
      </c>
      <c r="V7" s="10"/>
      <c r="W7" s="10">
        <v>245</v>
      </c>
      <c r="X7" s="10">
        <v>131</v>
      </c>
      <c r="Y7" s="10">
        <v>20</v>
      </c>
      <c r="Z7" s="10"/>
      <c r="AA7" s="10">
        <v>194</v>
      </c>
      <c r="AB7" s="10">
        <v>101</v>
      </c>
      <c r="AC7" s="10">
        <v>71</v>
      </c>
      <c r="AD7" s="10">
        <v>67</v>
      </c>
    </row>
    <row r="8" spans="2:30" ht="58" x14ac:dyDescent="0.35">
      <c r="B8" s="17" t="s">
        <v>412</v>
      </c>
      <c r="C8" s="16">
        <v>0.368191721132898</v>
      </c>
      <c r="D8" s="16">
        <v>0.36635944700460799</v>
      </c>
      <c r="E8" s="16">
        <v>0.375</v>
      </c>
      <c r="F8" s="16"/>
      <c r="G8" s="16">
        <v>0.41666666666666702</v>
      </c>
      <c r="H8" s="16">
        <v>0.35922330097087402</v>
      </c>
      <c r="I8" s="16">
        <v>0.39622641509433998</v>
      </c>
      <c r="J8" s="16">
        <v>0.314285714285714</v>
      </c>
      <c r="K8" s="16"/>
      <c r="L8" s="16">
        <v>0.43617021276595702</v>
      </c>
      <c r="M8" s="16">
        <v>0.25</v>
      </c>
      <c r="N8" s="16">
        <v>0.48888888888888898</v>
      </c>
      <c r="O8" s="16">
        <v>0.33333333333333298</v>
      </c>
      <c r="P8" s="16">
        <v>0.36885245901639302</v>
      </c>
      <c r="Q8" s="16"/>
      <c r="R8" s="16">
        <v>0.36776859504132198</v>
      </c>
      <c r="S8" s="16">
        <v>0.372093023255814</v>
      </c>
      <c r="T8" s="16">
        <v>0.41791044776119401</v>
      </c>
      <c r="U8" s="16">
        <v>0.15384615384615399</v>
      </c>
      <c r="V8" s="16"/>
      <c r="W8" s="16">
        <v>0.371428571428571</v>
      </c>
      <c r="X8" s="16">
        <v>0.35877862595419802</v>
      </c>
      <c r="Y8" s="16">
        <v>0.45</v>
      </c>
      <c r="Z8" s="16"/>
      <c r="AA8" s="16">
        <v>0.36082474226804101</v>
      </c>
      <c r="AB8" s="16">
        <v>0.35643564356435598</v>
      </c>
      <c r="AC8" s="16">
        <v>0.36619718309859201</v>
      </c>
      <c r="AD8" s="16">
        <v>0.38805970149253699</v>
      </c>
    </row>
    <row r="9" spans="2:30" ht="58" x14ac:dyDescent="0.35">
      <c r="B9" s="17" t="s">
        <v>410</v>
      </c>
      <c r="C9" s="16">
        <v>0.48148148148148101</v>
      </c>
      <c r="D9" s="16">
        <v>0.481566820276498</v>
      </c>
      <c r="E9" s="16">
        <v>0.625</v>
      </c>
      <c r="F9" s="16"/>
      <c r="G9" s="16">
        <v>0.45833333333333298</v>
      </c>
      <c r="H9" s="16">
        <v>0.51456310679611605</v>
      </c>
      <c r="I9" s="16">
        <v>0.42767295597484301</v>
      </c>
      <c r="J9" s="16">
        <v>0.51428571428571401</v>
      </c>
      <c r="K9" s="16"/>
      <c r="L9" s="16">
        <v>0.44680851063829802</v>
      </c>
      <c r="M9" s="16">
        <v>0.65</v>
      </c>
      <c r="N9" s="16">
        <v>0.422222222222222</v>
      </c>
      <c r="O9" s="16">
        <v>0.51449275362318803</v>
      </c>
      <c r="P9" s="16">
        <v>0.409836065573771</v>
      </c>
      <c r="Q9" s="16"/>
      <c r="R9" s="16">
        <v>0.48347107438016501</v>
      </c>
      <c r="S9" s="16">
        <v>0.39534883720930197</v>
      </c>
      <c r="T9" s="16">
        <v>0.44776119402985098</v>
      </c>
      <c r="U9" s="16">
        <v>0.76923076923076905</v>
      </c>
      <c r="V9" s="16"/>
      <c r="W9" s="16">
        <v>0.469387755102041</v>
      </c>
      <c r="X9" s="16">
        <v>0.51908396946564905</v>
      </c>
      <c r="Y9" s="16">
        <v>0.4</v>
      </c>
      <c r="Z9" s="16"/>
      <c r="AA9" s="16">
        <v>0.47422680412371099</v>
      </c>
      <c r="AB9" s="16">
        <v>0.51485148514851498</v>
      </c>
      <c r="AC9" s="16">
        <v>0.49295774647887303</v>
      </c>
      <c r="AD9" s="16">
        <v>0.462686567164179</v>
      </c>
    </row>
    <row r="10" spans="2:30" x14ac:dyDescent="0.35">
      <c r="B10" s="17" t="s">
        <v>64</v>
      </c>
      <c r="C10" s="18">
        <v>0.15032679738562099</v>
      </c>
      <c r="D10" s="18">
        <v>0.15207373271889399</v>
      </c>
      <c r="E10" s="18">
        <v>0</v>
      </c>
      <c r="F10" s="18"/>
      <c r="G10" s="18">
        <v>0.125</v>
      </c>
      <c r="H10" s="18">
        <v>0.12621359223301001</v>
      </c>
      <c r="I10" s="18">
        <v>0.17610062893081799</v>
      </c>
      <c r="J10" s="18">
        <v>0.17142857142857101</v>
      </c>
      <c r="K10" s="18"/>
      <c r="L10" s="18">
        <v>0.117021276595745</v>
      </c>
      <c r="M10" s="18">
        <v>0.1</v>
      </c>
      <c r="N10" s="18">
        <v>8.8888888888888906E-2</v>
      </c>
      <c r="O10" s="18">
        <v>0.15217391304347799</v>
      </c>
      <c r="P10" s="18">
        <v>0.22131147540983601</v>
      </c>
      <c r="Q10" s="18"/>
      <c r="R10" s="18">
        <v>0.14876033057851201</v>
      </c>
      <c r="S10" s="18">
        <v>0.232558139534884</v>
      </c>
      <c r="T10" s="18">
        <v>0.134328358208955</v>
      </c>
      <c r="U10" s="18">
        <v>7.69230769230769E-2</v>
      </c>
      <c r="V10" s="18"/>
      <c r="W10" s="18">
        <v>0.159183673469388</v>
      </c>
      <c r="X10" s="18">
        <v>0.122137404580153</v>
      </c>
      <c r="Y10" s="18">
        <v>0.15</v>
      </c>
      <c r="Z10" s="18"/>
      <c r="AA10" s="18">
        <v>0.164948453608247</v>
      </c>
      <c r="AB10" s="18">
        <v>0.12871287128712899</v>
      </c>
      <c r="AC10" s="18">
        <v>0.140845070422535</v>
      </c>
      <c r="AD10" s="18">
        <v>0.14925373134328401</v>
      </c>
    </row>
    <row r="11" spans="2:30" x14ac:dyDescent="0.35">
      <c r="B11" s="15" t="s">
        <v>357</v>
      </c>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D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411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459</v>
      </c>
      <c r="D7" s="10">
        <v>434</v>
      </c>
      <c r="E7" s="10">
        <v>6</v>
      </c>
      <c r="F7" s="10"/>
      <c r="G7" s="10">
        <v>28</v>
      </c>
      <c r="H7" s="10">
        <v>196</v>
      </c>
      <c r="I7" s="10">
        <v>164</v>
      </c>
      <c r="J7" s="10">
        <v>71</v>
      </c>
      <c r="K7" s="10"/>
      <c r="L7" s="10">
        <v>94</v>
      </c>
      <c r="M7" s="10">
        <v>71</v>
      </c>
      <c r="N7" s="10">
        <v>46</v>
      </c>
      <c r="O7" s="10">
        <v>130</v>
      </c>
      <c r="P7" s="10">
        <v>118</v>
      </c>
      <c r="Q7" s="10"/>
      <c r="R7" s="10">
        <v>243</v>
      </c>
      <c r="S7" s="10">
        <v>43</v>
      </c>
      <c r="T7" s="10">
        <v>133</v>
      </c>
      <c r="U7" s="10">
        <v>33</v>
      </c>
      <c r="V7" s="10"/>
      <c r="W7" s="10">
        <v>262</v>
      </c>
      <c r="X7" s="10">
        <v>113</v>
      </c>
      <c r="Y7" s="10">
        <v>33</v>
      </c>
      <c r="Z7" s="10"/>
      <c r="AA7" s="10">
        <v>194</v>
      </c>
      <c r="AB7" s="10">
        <v>99</v>
      </c>
      <c r="AC7" s="10">
        <v>66</v>
      </c>
      <c r="AD7" s="10">
        <v>75</v>
      </c>
    </row>
    <row r="8" spans="2:30" ht="58" x14ac:dyDescent="0.35">
      <c r="B8" s="17" t="s">
        <v>413</v>
      </c>
      <c r="C8" s="16">
        <v>0.39869281045751598</v>
      </c>
      <c r="D8" s="16">
        <v>0.40783410138248799</v>
      </c>
      <c r="E8" s="16">
        <v>0.16666666666666699</v>
      </c>
      <c r="F8" s="16"/>
      <c r="G8" s="16">
        <v>0.5</v>
      </c>
      <c r="H8" s="16">
        <v>0.38265306122449</v>
      </c>
      <c r="I8" s="16">
        <v>0.43292682926829301</v>
      </c>
      <c r="J8" s="16">
        <v>0.323943661971831</v>
      </c>
      <c r="K8" s="16"/>
      <c r="L8" s="16">
        <v>0.44680851063829802</v>
      </c>
      <c r="M8" s="16">
        <v>0.36619718309859201</v>
      </c>
      <c r="N8" s="16">
        <v>0.41304347826087001</v>
      </c>
      <c r="O8" s="16">
        <v>0.34615384615384598</v>
      </c>
      <c r="P8" s="16">
        <v>0.43220338983050799</v>
      </c>
      <c r="Q8" s="16"/>
      <c r="R8" s="16">
        <v>0.40329218106995901</v>
      </c>
      <c r="S8" s="16">
        <v>0.39534883720930197</v>
      </c>
      <c r="T8" s="16">
        <v>0.406015037593985</v>
      </c>
      <c r="U8" s="16">
        <v>0.39393939393939398</v>
      </c>
      <c r="V8" s="16"/>
      <c r="W8" s="16">
        <v>0.40458015267175601</v>
      </c>
      <c r="X8" s="16">
        <v>0.38053097345132703</v>
      </c>
      <c r="Y8" s="16">
        <v>0.42424242424242398</v>
      </c>
      <c r="Z8" s="16"/>
      <c r="AA8" s="16">
        <v>0.37628865979381398</v>
      </c>
      <c r="AB8" s="16">
        <v>0.40404040404040398</v>
      </c>
      <c r="AC8" s="16">
        <v>0.36363636363636398</v>
      </c>
      <c r="AD8" s="16">
        <v>0.50666666666666704</v>
      </c>
    </row>
    <row r="9" spans="2:30" ht="58" x14ac:dyDescent="0.35">
      <c r="B9" s="17" t="s">
        <v>410</v>
      </c>
      <c r="C9" s="16">
        <v>0.45751633986928097</v>
      </c>
      <c r="D9" s="16">
        <v>0.453917050691244</v>
      </c>
      <c r="E9" s="16">
        <v>0.83333333333333304</v>
      </c>
      <c r="F9" s="16"/>
      <c r="G9" s="16">
        <v>0.32142857142857101</v>
      </c>
      <c r="H9" s="16">
        <v>0.46428571428571402</v>
      </c>
      <c r="I9" s="16">
        <v>0.43292682926829301</v>
      </c>
      <c r="J9" s="16">
        <v>0.54929577464788704</v>
      </c>
      <c r="K9" s="16"/>
      <c r="L9" s="16">
        <v>0.41489361702127697</v>
      </c>
      <c r="M9" s="16">
        <v>0.56338028169014098</v>
      </c>
      <c r="N9" s="16">
        <v>0.47826086956521702</v>
      </c>
      <c r="O9" s="16">
        <v>0.52307692307692299</v>
      </c>
      <c r="P9" s="16">
        <v>0.34745762711864397</v>
      </c>
      <c r="Q9" s="16"/>
      <c r="R9" s="16">
        <v>0.46090534979423903</v>
      </c>
      <c r="S9" s="16">
        <v>0.418604651162791</v>
      </c>
      <c r="T9" s="16">
        <v>0.45112781954887199</v>
      </c>
      <c r="U9" s="16">
        <v>0.51515151515151503</v>
      </c>
      <c r="V9" s="16"/>
      <c r="W9" s="16">
        <v>0.42366412213740501</v>
      </c>
      <c r="X9" s="16">
        <v>0.53982300884955703</v>
      </c>
      <c r="Y9" s="16">
        <v>0.54545454545454497</v>
      </c>
      <c r="Z9" s="16"/>
      <c r="AA9" s="16">
        <v>0.51546391752577303</v>
      </c>
      <c r="AB9" s="16">
        <v>0.40404040404040398</v>
      </c>
      <c r="AC9" s="16">
        <v>0.45454545454545497</v>
      </c>
      <c r="AD9" s="16">
        <v>0.37333333333333302</v>
      </c>
    </row>
    <row r="10" spans="2:30" x14ac:dyDescent="0.35">
      <c r="B10" s="17" t="s">
        <v>64</v>
      </c>
      <c r="C10" s="18">
        <v>0.14379084967320299</v>
      </c>
      <c r="D10" s="18">
        <v>0.13824884792626699</v>
      </c>
      <c r="E10" s="18">
        <v>0</v>
      </c>
      <c r="F10" s="18"/>
      <c r="G10" s="18">
        <v>0.17857142857142899</v>
      </c>
      <c r="H10" s="18">
        <v>0.15306122448979601</v>
      </c>
      <c r="I10" s="18">
        <v>0.134146341463415</v>
      </c>
      <c r="J10" s="18">
        <v>0.12676056338028199</v>
      </c>
      <c r="K10" s="18"/>
      <c r="L10" s="18">
        <v>0.13829787234042601</v>
      </c>
      <c r="M10" s="18">
        <v>7.0422535211267595E-2</v>
      </c>
      <c r="N10" s="18">
        <v>0.108695652173913</v>
      </c>
      <c r="O10" s="18">
        <v>0.130769230769231</v>
      </c>
      <c r="P10" s="18">
        <v>0.22033898305084701</v>
      </c>
      <c r="Q10" s="18"/>
      <c r="R10" s="18">
        <v>0.13580246913580199</v>
      </c>
      <c r="S10" s="18">
        <v>0.186046511627907</v>
      </c>
      <c r="T10" s="18">
        <v>0.14285714285714299</v>
      </c>
      <c r="U10" s="18">
        <v>9.0909090909090898E-2</v>
      </c>
      <c r="V10" s="18"/>
      <c r="W10" s="18">
        <v>0.17175572519084001</v>
      </c>
      <c r="X10" s="18">
        <v>7.9646017699115002E-2</v>
      </c>
      <c r="Y10" s="18">
        <v>3.03030303030303E-2</v>
      </c>
      <c r="Z10" s="18"/>
      <c r="AA10" s="18">
        <v>0.108247422680412</v>
      </c>
      <c r="AB10" s="18">
        <v>0.19191919191919199</v>
      </c>
      <c r="AC10" s="18">
        <v>0.18181818181818199</v>
      </c>
      <c r="AD10" s="18">
        <v>0.12</v>
      </c>
    </row>
    <row r="11" spans="2:30" x14ac:dyDescent="0.35">
      <c r="B11" s="15" t="s">
        <v>357</v>
      </c>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D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411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487</v>
      </c>
      <c r="D7" s="10">
        <v>463</v>
      </c>
      <c r="E7" s="10">
        <v>4</v>
      </c>
      <c r="F7" s="10"/>
      <c r="G7" s="10">
        <v>26</v>
      </c>
      <c r="H7" s="10">
        <v>214</v>
      </c>
      <c r="I7" s="10">
        <v>174</v>
      </c>
      <c r="J7" s="10">
        <v>73</v>
      </c>
      <c r="K7" s="10"/>
      <c r="L7" s="10">
        <v>102</v>
      </c>
      <c r="M7" s="10">
        <v>70</v>
      </c>
      <c r="N7" s="10">
        <v>45</v>
      </c>
      <c r="O7" s="10">
        <v>140</v>
      </c>
      <c r="P7" s="10">
        <v>130</v>
      </c>
      <c r="Q7" s="10"/>
      <c r="R7" s="10">
        <v>231</v>
      </c>
      <c r="S7" s="10">
        <v>50</v>
      </c>
      <c r="T7" s="10">
        <v>151</v>
      </c>
      <c r="U7" s="10">
        <v>42</v>
      </c>
      <c r="V7" s="10"/>
      <c r="W7" s="10">
        <v>289</v>
      </c>
      <c r="X7" s="10">
        <v>118</v>
      </c>
      <c r="Y7" s="10">
        <v>31</v>
      </c>
      <c r="Z7" s="10"/>
      <c r="AA7" s="10">
        <v>202</v>
      </c>
      <c r="AB7" s="10">
        <v>122</v>
      </c>
      <c r="AC7" s="10">
        <v>66</v>
      </c>
      <c r="AD7" s="10">
        <v>76</v>
      </c>
    </row>
    <row r="8" spans="2:30" ht="58" x14ac:dyDescent="0.35">
      <c r="B8" s="17" t="s">
        <v>414</v>
      </c>
      <c r="C8" s="16">
        <v>0.49075975359342899</v>
      </c>
      <c r="D8" s="16">
        <v>0.49460043196544301</v>
      </c>
      <c r="E8" s="16">
        <v>0.5</v>
      </c>
      <c r="F8" s="16"/>
      <c r="G8" s="16">
        <v>0.38461538461538503</v>
      </c>
      <c r="H8" s="16">
        <v>0.49065420560747702</v>
      </c>
      <c r="I8" s="16">
        <v>0.51724137931034497</v>
      </c>
      <c r="J8" s="16">
        <v>0.465753424657534</v>
      </c>
      <c r="K8" s="16"/>
      <c r="L8" s="16">
        <v>0.50980392156862697</v>
      </c>
      <c r="M8" s="16">
        <v>0.47142857142857097</v>
      </c>
      <c r="N8" s="16">
        <v>0.46666666666666701</v>
      </c>
      <c r="O8" s="16">
        <v>0.47857142857142898</v>
      </c>
      <c r="P8" s="16">
        <v>0.507692307692308</v>
      </c>
      <c r="Q8" s="16"/>
      <c r="R8" s="16">
        <v>0.49783549783549802</v>
      </c>
      <c r="S8" s="16">
        <v>0.48</v>
      </c>
      <c r="T8" s="16">
        <v>0.443708609271523</v>
      </c>
      <c r="U8" s="16">
        <v>0.61904761904761896</v>
      </c>
      <c r="V8" s="16"/>
      <c r="W8" s="16">
        <v>0.508650519031142</v>
      </c>
      <c r="X8" s="16">
        <v>0.46610169491525399</v>
      </c>
      <c r="Y8" s="16">
        <v>0.483870967741935</v>
      </c>
      <c r="Z8" s="16"/>
      <c r="AA8" s="16">
        <v>0.50495049504950495</v>
      </c>
      <c r="AB8" s="16">
        <v>0.47540983606557402</v>
      </c>
      <c r="AC8" s="16">
        <v>0.45454545454545497</v>
      </c>
      <c r="AD8" s="16">
        <v>0.53947368421052599</v>
      </c>
    </row>
    <row r="9" spans="2:30" ht="58" x14ac:dyDescent="0.35">
      <c r="B9" s="17" t="s">
        <v>410</v>
      </c>
      <c r="C9" s="16">
        <v>0.35523613963039002</v>
      </c>
      <c r="D9" s="16">
        <v>0.35853131749459999</v>
      </c>
      <c r="E9" s="16">
        <v>0.5</v>
      </c>
      <c r="F9" s="16"/>
      <c r="G9" s="16">
        <v>0.46153846153846201</v>
      </c>
      <c r="H9" s="16">
        <v>0.37850467289719603</v>
      </c>
      <c r="I9" s="16">
        <v>0.31034482758620702</v>
      </c>
      <c r="J9" s="16">
        <v>0.35616438356164398</v>
      </c>
      <c r="K9" s="16"/>
      <c r="L9" s="16">
        <v>0.33333333333333298</v>
      </c>
      <c r="M9" s="16">
        <v>0.35714285714285698</v>
      </c>
      <c r="N9" s="16">
        <v>0.4</v>
      </c>
      <c r="O9" s="16">
        <v>0.40714285714285697</v>
      </c>
      <c r="P9" s="16">
        <v>0.3</v>
      </c>
      <c r="Q9" s="16"/>
      <c r="R9" s="16">
        <v>0.35930735930735902</v>
      </c>
      <c r="S9" s="16">
        <v>0.3</v>
      </c>
      <c r="T9" s="16">
        <v>0.39735099337748297</v>
      </c>
      <c r="U9" s="16">
        <v>0.28571428571428598</v>
      </c>
      <c r="V9" s="16"/>
      <c r="W9" s="16">
        <v>0.34602076124567499</v>
      </c>
      <c r="X9" s="16">
        <v>0.39830508474576298</v>
      </c>
      <c r="Y9" s="16">
        <v>0.38709677419354799</v>
      </c>
      <c r="Z9" s="16"/>
      <c r="AA9" s="16">
        <v>0.35643564356435598</v>
      </c>
      <c r="AB9" s="16">
        <v>0.38524590163934402</v>
      </c>
      <c r="AC9" s="16">
        <v>0.33333333333333298</v>
      </c>
      <c r="AD9" s="16">
        <v>0.34210526315789502</v>
      </c>
    </row>
    <row r="10" spans="2:30" x14ac:dyDescent="0.35">
      <c r="B10" s="17" t="s">
        <v>64</v>
      </c>
      <c r="C10" s="18">
        <v>0.15400410677618101</v>
      </c>
      <c r="D10" s="18">
        <v>0.146868250539957</v>
      </c>
      <c r="E10" s="18">
        <v>0</v>
      </c>
      <c r="F10" s="18"/>
      <c r="G10" s="18">
        <v>0.15384615384615399</v>
      </c>
      <c r="H10" s="18">
        <v>0.13084112149532701</v>
      </c>
      <c r="I10" s="18">
        <v>0.17241379310344801</v>
      </c>
      <c r="J10" s="18">
        <v>0.17808219178082199</v>
      </c>
      <c r="K10" s="18"/>
      <c r="L10" s="18">
        <v>0.15686274509803899</v>
      </c>
      <c r="M10" s="18">
        <v>0.17142857142857101</v>
      </c>
      <c r="N10" s="18">
        <v>0.133333333333333</v>
      </c>
      <c r="O10" s="18">
        <v>0.114285714285714</v>
      </c>
      <c r="P10" s="18">
        <v>0.19230769230769201</v>
      </c>
      <c r="Q10" s="18"/>
      <c r="R10" s="18">
        <v>0.14285714285714299</v>
      </c>
      <c r="S10" s="18">
        <v>0.22</v>
      </c>
      <c r="T10" s="18">
        <v>0.158940397350993</v>
      </c>
      <c r="U10" s="18">
        <v>9.5238095238095205E-2</v>
      </c>
      <c r="V10" s="18"/>
      <c r="W10" s="18">
        <v>0.14532871972318301</v>
      </c>
      <c r="X10" s="18">
        <v>0.13559322033898299</v>
      </c>
      <c r="Y10" s="18">
        <v>0.12903225806451599</v>
      </c>
      <c r="Z10" s="18"/>
      <c r="AA10" s="18">
        <v>0.13861386138613899</v>
      </c>
      <c r="AB10" s="18">
        <v>0.13934426229508201</v>
      </c>
      <c r="AC10" s="18">
        <v>0.21212121212121199</v>
      </c>
      <c r="AD10" s="18">
        <v>0.118421052631579</v>
      </c>
    </row>
    <row r="11" spans="2:30" x14ac:dyDescent="0.35">
      <c r="B11" s="15" t="s">
        <v>357</v>
      </c>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D15"/>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411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470</v>
      </c>
      <c r="D7" s="10">
        <v>455</v>
      </c>
      <c r="E7" s="10">
        <v>4</v>
      </c>
      <c r="F7" s="10"/>
      <c r="G7" s="10">
        <v>16</v>
      </c>
      <c r="H7" s="10">
        <v>199</v>
      </c>
      <c r="I7" s="10">
        <v>179</v>
      </c>
      <c r="J7" s="10">
        <v>76</v>
      </c>
      <c r="K7" s="10"/>
      <c r="L7" s="10">
        <v>90</v>
      </c>
      <c r="M7" s="10">
        <v>73</v>
      </c>
      <c r="N7" s="10">
        <v>34</v>
      </c>
      <c r="O7" s="10">
        <v>137</v>
      </c>
      <c r="P7" s="10">
        <v>136</v>
      </c>
      <c r="Q7" s="10"/>
      <c r="R7" s="10">
        <v>244</v>
      </c>
      <c r="S7" s="10">
        <v>46</v>
      </c>
      <c r="T7" s="10">
        <v>137</v>
      </c>
      <c r="U7" s="10">
        <v>30</v>
      </c>
      <c r="V7" s="10"/>
      <c r="W7" s="10">
        <v>260</v>
      </c>
      <c r="X7" s="10">
        <v>119</v>
      </c>
      <c r="Y7" s="10">
        <v>30</v>
      </c>
      <c r="Z7" s="10"/>
      <c r="AA7" s="10">
        <v>194</v>
      </c>
      <c r="AB7" s="10">
        <v>107</v>
      </c>
      <c r="AC7" s="10">
        <v>81</v>
      </c>
      <c r="AD7" s="10">
        <v>63</v>
      </c>
    </row>
    <row r="8" spans="2:30" ht="58" x14ac:dyDescent="0.35">
      <c r="B8" s="17" t="s">
        <v>415</v>
      </c>
      <c r="C8" s="16">
        <v>0.50212765957446803</v>
      </c>
      <c r="D8" s="16">
        <v>0.50329670329670295</v>
      </c>
      <c r="E8" s="16">
        <v>0.25</v>
      </c>
      <c r="F8" s="16"/>
      <c r="G8" s="16">
        <v>0.5</v>
      </c>
      <c r="H8" s="16">
        <v>0.48241206030150802</v>
      </c>
      <c r="I8" s="16">
        <v>0.491620111731844</v>
      </c>
      <c r="J8" s="16">
        <v>0.57894736842105299</v>
      </c>
      <c r="K8" s="16"/>
      <c r="L8" s="16">
        <v>0.53333333333333299</v>
      </c>
      <c r="M8" s="16">
        <v>0.54794520547945202</v>
      </c>
      <c r="N8" s="16">
        <v>0.441176470588235</v>
      </c>
      <c r="O8" s="16">
        <v>0.51824817518248201</v>
      </c>
      <c r="P8" s="16">
        <v>0.45588235294117602</v>
      </c>
      <c r="Q8" s="16"/>
      <c r="R8" s="16">
        <v>0.52049180327868805</v>
      </c>
      <c r="S8" s="16">
        <v>0.565217391304348</v>
      </c>
      <c r="T8" s="16">
        <v>0.467153284671533</v>
      </c>
      <c r="U8" s="16">
        <v>0.43333333333333302</v>
      </c>
      <c r="V8" s="16"/>
      <c r="W8" s="16">
        <v>0.55384615384615399</v>
      </c>
      <c r="X8" s="16">
        <v>0.42016806722689098</v>
      </c>
      <c r="Y8" s="16">
        <v>0.63333333333333297</v>
      </c>
      <c r="Z8" s="16"/>
      <c r="AA8" s="16">
        <v>0.52061855670103097</v>
      </c>
      <c r="AB8" s="16">
        <v>0.49532710280373798</v>
      </c>
      <c r="AC8" s="16">
        <v>0.37037037037037002</v>
      </c>
      <c r="AD8" s="16">
        <v>0.634920634920635</v>
      </c>
    </row>
    <row r="9" spans="2:30" ht="58" x14ac:dyDescent="0.35">
      <c r="B9" s="17" t="s">
        <v>410</v>
      </c>
      <c r="C9" s="16">
        <v>0.35319148936170203</v>
      </c>
      <c r="D9" s="16">
        <v>0.356043956043956</v>
      </c>
      <c r="E9" s="16">
        <v>0.75</v>
      </c>
      <c r="F9" s="16"/>
      <c r="G9" s="16">
        <v>0.5</v>
      </c>
      <c r="H9" s="16">
        <v>0.366834170854271</v>
      </c>
      <c r="I9" s="16">
        <v>0.36871508379888301</v>
      </c>
      <c r="J9" s="16">
        <v>0.25</v>
      </c>
      <c r="K9" s="16"/>
      <c r="L9" s="16">
        <v>0.32222222222222202</v>
      </c>
      <c r="M9" s="16">
        <v>0.31506849315068503</v>
      </c>
      <c r="N9" s="16">
        <v>0.38235294117647101</v>
      </c>
      <c r="O9" s="16">
        <v>0.36496350364963498</v>
      </c>
      <c r="P9" s="16">
        <v>0.375</v>
      </c>
      <c r="Q9" s="16"/>
      <c r="R9" s="16">
        <v>0.33196721311475402</v>
      </c>
      <c r="S9" s="16">
        <v>0.30434782608695699</v>
      </c>
      <c r="T9" s="16">
        <v>0.39416058394160602</v>
      </c>
      <c r="U9" s="16">
        <v>0.46666666666666701</v>
      </c>
      <c r="V9" s="16"/>
      <c r="W9" s="16">
        <v>0.30384615384615399</v>
      </c>
      <c r="X9" s="16">
        <v>0.46218487394958002</v>
      </c>
      <c r="Y9" s="16">
        <v>0.266666666666667</v>
      </c>
      <c r="Z9" s="16"/>
      <c r="AA9" s="16">
        <v>0.34536082474226798</v>
      </c>
      <c r="AB9" s="16">
        <v>0.36448598130841098</v>
      </c>
      <c r="AC9" s="16">
        <v>0.43209876543209902</v>
      </c>
      <c r="AD9" s="16">
        <v>0.28571428571428598</v>
      </c>
    </row>
    <row r="10" spans="2:30" x14ac:dyDescent="0.35">
      <c r="B10" s="17" t="s">
        <v>64</v>
      </c>
      <c r="C10" s="18">
        <v>0.14468085106383</v>
      </c>
      <c r="D10" s="18">
        <v>0.14065934065934099</v>
      </c>
      <c r="E10" s="18">
        <v>0</v>
      </c>
      <c r="F10" s="18"/>
      <c r="G10" s="18">
        <v>0</v>
      </c>
      <c r="H10" s="18">
        <v>0.15075376884422101</v>
      </c>
      <c r="I10" s="18">
        <v>0.13966480446927401</v>
      </c>
      <c r="J10" s="18">
        <v>0.17105263157894701</v>
      </c>
      <c r="K10" s="18"/>
      <c r="L10" s="18">
        <v>0.14444444444444399</v>
      </c>
      <c r="M10" s="18">
        <v>0.13698630136986301</v>
      </c>
      <c r="N10" s="18">
        <v>0.17647058823529399</v>
      </c>
      <c r="O10" s="18">
        <v>0.116788321167883</v>
      </c>
      <c r="P10" s="18">
        <v>0.16911764705882401</v>
      </c>
      <c r="Q10" s="18"/>
      <c r="R10" s="18">
        <v>0.14754098360655701</v>
      </c>
      <c r="S10" s="18">
        <v>0.13043478260869601</v>
      </c>
      <c r="T10" s="18">
        <v>0.13868613138686101</v>
      </c>
      <c r="U10" s="18">
        <v>0.1</v>
      </c>
      <c r="V10" s="18"/>
      <c r="W10" s="18">
        <v>0.142307692307692</v>
      </c>
      <c r="X10" s="18">
        <v>0.11764705882352899</v>
      </c>
      <c r="Y10" s="18">
        <v>0.1</v>
      </c>
      <c r="Z10" s="18"/>
      <c r="AA10" s="18">
        <v>0.134020618556701</v>
      </c>
      <c r="AB10" s="18">
        <v>0.14018691588785001</v>
      </c>
      <c r="AC10" s="18">
        <v>0.19753086419753099</v>
      </c>
      <c r="AD10" s="18">
        <v>7.9365079365079402E-2</v>
      </c>
    </row>
    <row r="11" spans="2:30" x14ac:dyDescent="0.35">
      <c r="B11" s="15" t="s">
        <v>357</v>
      </c>
    </row>
    <row r="12" spans="2:30" x14ac:dyDescent="0.35">
      <c r="B12" t="s">
        <v>68</v>
      </c>
    </row>
    <row r="13" spans="2:30" x14ac:dyDescent="0.35">
      <c r="B13" t="s">
        <v>69</v>
      </c>
    </row>
    <row r="15" spans="2:30" x14ac:dyDescent="0.35">
      <c r="B15"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G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30" t="s">
        <v>421</v>
      </c>
      <c r="E2" s="26"/>
      <c r="F2" s="26"/>
      <c r="G2" s="26"/>
    </row>
    <row r="6" spans="2:7" ht="50.15" customHeight="1" x14ac:dyDescent="0.35">
      <c r="B6" s="19" t="s">
        <v>15</v>
      </c>
      <c r="C6" s="19" t="s">
        <v>416</v>
      </c>
      <c r="D6" s="19" t="s">
        <v>417</v>
      </c>
      <c r="E6" s="19" t="s">
        <v>418</v>
      </c>
      <c r="F6" s="19" t="s">
        <v>419</v>
      </c>
    </row>
    <row r="7" spans="2:7" x14ac:dyDescent="0.35">
      <c r="B7" s="17" t="s">
        <v>366</v>
      </c>
      <c r="C7" s="16">
        <v>0.473007712082262</v>
      </c>
      <c r="D7" s="16">
        <v>0.47649572649572602</v>
      </c>
      <c r="E7" s="16">
        <v>0.43701799485861198</v>
      </c>
      <c r="F7" s="16">
        <v>0.40188517566409598</v>
      </c>
    </row>
    <row r="8" spans="2:7" x14ac:dyDescent="0.35">
      <c r="B8" s="17" t="s">
        <v>367</v>
      </c>
      <c r="C8" s="16">
        <v>0.20565552699228801</v>
      </c>
      <c r="D8" s="16">
        <v>0.207264957264957</v>
      </c>
      <c r="E8" s="16">
        <v>0.21936589545844001</v>
      </c>
      <c r="F8" s="16">
        <v>0.21165381319623</v>
      </c>
    </row>
    <row r="9" spans="2:7" x14ac:dyDescent="0.35">
      <c r="B9" s="17" t="s">
        <v>420</v>
      </c>
      <c r="C9" s="16">
        <v>0.12853470437018</v>
      </c>
      <c r="D9" s="16">
        <v>0.123931623931624</v>
      </c>
      <c r="E9" s="16">
        <v>0.142245072836332</v>
      </c>
      <c r="F9" s="16">
        <v>0.14053127677806301</v>
      </c>
    </row>
    <row r="10" spans="2:7" x14ac:dyDescent="0.35">
      <c r="B10" s="17" t="s">
        <v>369</v>
      </c>
      <c r="C10" s="16">
        <v>5.0556983718937402E-2</v>
      </c>
      <c r="D10" s="16">
        <v>4.48717948717949E-2</v>
      </c>
      <c r="E10" s="16">
        <v>5.7412167952013697E-2</v>
      </c>
      <c r="F10" s="16">
        <v>6.7694944301628104E-2</v>
      </c>
    </row>
    <row r="11" spans="2:7" x14ac:dyDescent="0.35">
      <c r="B11" s="17" t="s">
        <v>370</v>
      </c>
      <c r="C11" s="16">
        <v>6.5981148243359003E-2</v>
      </c>
      <c r="D11" s="16">
        <v>7.9059829059829098E-2</v>
      </c>
      <c r="E11" s="16">
        <v>7.0265638389031701E-2</v>
      </c>
      <c r="F11" s="16">
        <v>9.6829477292202204E-2</v>
      </c>
    </row>
    <row r="12" spans="2:7" x14ac:dyDescent="0.35">
      <c r="B12" s="17" t="s">
        <v>64</v>
      </c>
      <c r="C12" s="16">
        <v>7.6263924592973403E-2</v>
      </c>
      <c r="D12" s="16">
        <v>6.8376068376068397E-2</v>
      </c>
      <c r="E12" s="16">
        <v>7.3693230505569807E-2</v>
      </c>
      <c r="F12" s="16">
        <v>8.1405312767780597E-2</v>
      </c>
    </row>
    <row r="13" spans="2:7" x14ac:dyDescent="0.35">
      <c r="B13" s="22" t="s">
        <v>371</v>
      </c>
      <c r="C13" s="20">
        <v>0.67866323907454995</v>
      </c>
      <c r="D13" s="20">
        <v>0.683760683760684</v>
      </c>
      <c r="E13" s="20">
        <v>0.65638389031705202</v>
      </c>
      <c r="F13" s="20">
        <v>0.61353898886032598</v>
      </c>
    </row>
    <row r="14" spans="2:7" x14ac:dyDescent="0.35">
      <c r="B14" s="22" t="s">
        <v>372</v>
      </c>
      <c r="C14" s="20">
        <v>0.116538131962296</v>
      </c>
      <c r="D14" s="20">
        <v>0.123931623931624</v>
      </c>
      <c r="E14" s="20">
        <v>0.127677806341045</v>
      </c>
      <c r="F14" s="20">
        <v>0.16452442159382999</v>
      </c>
    </row>
    <row r="15" spans="2:7" x14ac:dyDescent="0.35">
      <c r="B15" s="22" t="s">
        <v>338</v>
      </c>
      <c r="C15" s="21">
        <v>0.56212510711225405</v>
      </c>
      <c r="D15" s="21">
        <v>0.55982905982905995</v>
      </c>
      <c r="E15" s="21">
        <v>0.52870608397600705</v>
      </c>
      <c r="F15" s="21">
        <v>0.44901456726649502</v>
      </c>
    </row>
    <row r="16" spans="2:7" x14ac:dyDescent="0.35">
      <c r="B16" s="15"/>
      <c r="C16" s="15"/>
      <c r="D16" s="15"/>
      <c r="E16" s="15"/>
      <c r="F16" s="15"/>
    </row>
    <row r="17" spans="2:2" x14ac:dyDescent="0.35">
      <c r="B17" t="s">
        <v>68</v>
      </c>
    </row>
    <row r="18" spans="2:2" x14ac:dyDescent="0.35">
      <c r="B18" t="s">
        <v>69</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D21"/>
  <sheetViews>
    <sheetView showGridLines="0" workbookViewId="0">
      <pane xSplit="2" topLeftCell="C1" activePane="topRight" state="frozen"/>
      <selection pane="topRight" activeCell="B21" sqref="B21"/>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422</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366</v>
      </c>
      <c r="C8" s="16">
        <v>0.473007712082262</v>
      </c>
      <c r="D8" s="16">
        <v>0.47079964061096102</v>
      </c>
      <c r="E8" s="16">
        <v>0.84615384615384603</v>
      </c>
      <c r="F8" s="16"/>
      <c r="G8" s="16">
        <v>0.56140350877193002</v>
      </c>
      <c r="H8" s="16">
        <v>0.47233201581027701</v>
      </c>
      <c r="I8" s="16">
        <v>0.48235294117647098</v>
      </c>
      <c r="J8" s="16">
        <v>0.42458100558659201</v>
      </c>
      <c r="K8" s="16"/>
      <c r="L8" s="16">
        <v>0.43913043478260899</v>
      </c>
      <c r="M8" s="16">
        <v>0.45508982035928103</v>
      </c>
      <c r="N8" s="16">
        <v>0.45454545454545497</v>
      </c>
      <c r="O8" s="16">
        <v>0.53665689149560103</v>
      </c>
      <c r="P8" s="16">
        <v>0.44514106583072099</v>
      </c>
      <c r="Q8" s="16"/>
      <c r="R8" s="16">
        <v>0.50168918918918903</v>
      </c>
      <c r="S8" s="16">
        <v>0.44036697247706402</v>
      </c>
      <c r="T8" s="16">
        <v>0.438040345821326</v>
      </c>
      <c r="U8" s="16">
        <v>0.46511627906976699</v>
      </c>
      <c r="V8" s="16"/>
      <c r="W8" s="16">
        <v>0.45987654320987698</v>
      </c>
      <c r="X8" s="16">
        <v>0.51495016611295696</v>
      </c>
      <c r="Y8" s="16">
        <v>0.44871794871794901</v>
      </c>
      <c r="Z8" s="16"/>
      <c r="AA8" s="16">
        <v>0.45790554414784401</v>
      </c>
      <c r="AB8" s="16">
        <v>0.47727272727272702</v>
      </c>
      <c r="AC8" s="16">
        <v>0.51149425287356298</v>
      </c>
      <c r="AD8" s="16">
        <v>0.48022598870056499</v>
      </c>
    </row>
    <row r="9" spans="2:30" x14ac:dyDescent="0.35">
      <c r="B9" s="17" t="s">
        <v>367</v>
      </c>
      <c r="C9" s="16">
        <v>0.20565552699228801</v>
      </c>
      <c r="D9" s="16">
        <v>0.20934411500449199</v>
      </c>
      <c r="E9" s="16">
        <v>7.69230769230769E-2</v>
      </c>
      <c r="F9" s="16"/>
      <c r="G9" s="16">
        <v>0.19298245614035101</v>
      </c>
      <c r="H9" s="16">
        <v>0.205533596837945</v>
      </c>
      <c r="I9" s="16">
        <v>0.183529411764706</v>
      </c>
      <c r="J9" s="16">
        <v>0.26256983240223503</v>
      </c>
      <c r="K9" s="16"/>
      <c r="L9" s="16">
        <v>0.217391304347826</v>
      </c>
      <c r="M9" s="16">
        <v>0.19760479041916201</v>
      </c>
      <c r="N9" s="16">
        <v>0.22727272727272699</v>
      </c>
      <c r="O9" s="16">
        <v>0.18768328445747801</v>
      </c>
      <c r="P9" s="16">
        <v>0.21316614420062699</v>
      </c>
      <c r="Q9" s="16"/>
      <c r="R9" s="16">
        <v>0.214527027027027</v>
      </c>
      <c r="S9" s="16">
        <v>0.201834862385321</v>
      </c>
      <c r="T9" s="16">
        <v>0.20172910662824201</v>
      </c>
      <c r="U9" s="16">
        <v>0.186046511627907</v>
      </c>
      <c r="V9" s="16"/>
      <c r="W9" s="16">
        <v>0.21141975308642</v>
      </c>
      <c r="X9" s="16">
        <v>0.21262458471760801</v>
      </c>
      <c r="Y9" s="16">
        <v>0.19230769230769201</v>
      </c>
      <c r="Z9" s="16"/>
      <c r="AA9" s="16">
        <v>0.2217659137577</v>
      </c>
      <c r="AB9" s="16">
        <v>0.21212121212121199</v>
      </c>
      <c r="AC9" s="16">
        <v>0.195402298850575</v>
      </c>
      <c r="AD9" s="16">
        <v>0.186440677966102</v>
      </c>
    </row>
    <row r="10" spans="2:30" x14ac:dyDescent="0.35">
      <c r="B10" s="17" t="s">
        <v>420</v>
      </c>
      <c r="C10" s="16">
        <v>0.12853470437018</v>
      </c>
      <c r="D10" s="16">
        <v>0.12848158131177001</v>
      </c>
      <c r="E10" s="16">
        <v>7.69230769230769E-2</v>
      </c>
      <c r="F10" s="16"/>
      <c r="G10" s="16">
        <v>0.105263157894737</v>
      </c>
      <c r="H10" s="16">
        <v>0.14624505928853801</v>
      </c>
      <c r="I10" s="16">
        <v>0.10352941176470599</v>
      </c>
      <c r="J10" s="16">
        <v>0.14525139664804501</v>
      </c>
      <c r="K10" s="16"/>
      <c r="L10" s="16">
        <v>0.15217391304347799</v>
      </c>
      <c r="M10" s="16">
        <v>0.18562874251497</v>
      </c>
      <c r="N10" s="16">
        <v>0.118181818181818</v>
      </c>
      <c r="O10" s="16">
        <v>9.9706744868035199E-2</v>
      </c>
      <c r="P10" s="16">
        <v>0.115987460815047</v>
      </c>
      <c r="Q10" s="16"/>
      <c r="R10" s="16">
        <v>0.101351351351351</v>
      </c>
      <c r="S10" s="16">
        <v>0.201834862385321</v>
      </c>
      <c r="T10" s="16">
        <v>0.15273775216138299</v>
      </c>
      <c r="U10" s="16">
        <v>0.15116279069767399</v>
      </c>
      <c r="V10" s="16"/>
      <c r="W10" s="16">
        <v>0.13117283950617301</v>
      </c>
      <c r="X10" s="16">
        <v>9.9667774086378697E-2</v>
      </c>
      <c r="Y10" s="16">
        <v>0.17948717948717899</v>
      </c>
      <c r="Z10" s="16"/>
      <c r="AA10" s="16">
        <v>0.13963039014373699</v>
      </c>
      <c r="AB10" s="16">
        <v>9.8484848484848495E-2</v>
      </c>
      <c r="AC10" s="16">
        <v>0.114942528735632</v>
      </c>
      <c r="AD10" s="16">
        <v>0.15819209039547999</v>
      </c>
    </row>
    <row r="11" spans="2:30" x14ac:dyDescent="0.35">
      <c r="B11" s="17" t="s">
        <v>369</v>
      </c>
      <c r="C11" s="16">
        <v>5.0556983718937402E-2</v>
      </c>
      <c r="D11" s="16">
        <v>5.1212938005390798E-2</v>
      </c>
      <c r="E11" s="16">
        <v>0</v>
      </c>
      <c r="F11" s="16"/>
      <c r="G11" s="16">
        <v>3.5087719298245598E-2</v>
      </c>
      <c r="H11" s="16">
        <v>3.5573122529644299E-2</v>
      </c>
      <c r="I11" s="16">
        <v>7.5294117647058803E-2</v>
      </c>
      <c r="J11" s="16">
        <v>3.91061452513966E-2</v>
      </c>
      <c r="K11" s="16"/>
      <c r="L11" s="16">
        <v>6.5217391304347797E-2</v>
      </c>
      <c r="M11" s="16">
        <v>4.1916167664670698E-2</v>
      </c>
      <c r="N11" s="16">
        <v>3.6363636363636397E-2</v>
      </c>
      <c r="O11" s="16">
        <v>2.9325513196480898E-2</v>
      </c>
      <c r="P11" s="16">
        <v>7.2100313479623798E-2</v>
      </c>
      <c r="Q11" s="16"/>
      <c r="R11" s="16">
        <v>4.3918918918918901E-2</v>
      </c>
      <c r="S11" s="16">
        <v>3.6697247706422E-2</v>
      </c>
      <c r="T11" s="16">
        <v>6.6282420749279494E-2</v>
      </c>
      <c r="U11" s="16">
        <v>5.8139534883720902E-2</v>
      </c>
      <c r="V11" s="16"/>
      <c r="W11" s="16">
        <v>5.5555555555555601E-2</v>
      </c>
      <c r="X11" s="16">
        <v>4.6511627906976702E-2</v>
      </c>
      <c r="Y11" s="16">
        <v>3.8461538461538498E-2</v>
      </c>
      <c r="Z11" s="16"/>
      <c r="AA11" s="16">
        <v>4.3121149897330603E-2</v>
      </c>
      <c r="AB11" s="16">
        <v>7.5757575757575801E-2</v>
      </c>
      <c r="AC11" s="16">
        <v>5.7471264367816098E-2</v>
      </c>
      <c r="AD11" s="16">
        <v>2.82485875706215E-2</v>
      </c>
    </row>
    <row r="12" spans="2:30" x14ac:dyDescent="0.35">
      <c r="B12" s="17" t="s">
        <v>370</v>
      </c>
      <c r="C12" s="16">
        <v>6.5981148243359003E-2</v>
      </c>
      <c r="D12" s="16">
        <v>6.7385444743935305E-2</v>
      </c>
      <c r="E12" s="16">
        <v>0</v>
      </c>
      <c r="F12" s="16"/>
      <c r="G12" s="16">
        <v>5.2631578947368397E-2</v>
      </c>
      <c r="H12" s="16">
        <v>7.3122529644268797E-2</v>
      </c>
      <c r="I12" s="16">
        <v>6.5882352941176503E-2</v>
      </c>
      <c r="J12" s="16">
        <v>5.0279329608938501E-2</v>
      </c>
      <c r="K12" s="16"/>
      <c r="L12" s="16">
        <v>3.9130434782608699E-2</v>
      </c>
      <c r="M12" s="16">
        <v>5.3892215568862298E-2</v>
      </c>
      <c r="N12" s="16">
        <v>0.109090909090909</v>
      </c>
      <c r="O12" s="16">
        <v>7.62463343108504E-2</v>
      </c>
      <c r="P12" s="16">
        <v>6.5830721003134807E-2</v>
      </c>
      <c r="Q12" s="16"/>
      <c r="R12" s="16">
        <v>5.9121621621621601E-2</v>
      </c>
      <c r="S12" s="16">
        <v>4.5871559633027498E-2</v>
      </c>
      <c r="T12" s="16">
        <v>7.7809798270893404E-2</v>
      </c>
      <c r="U12" s="16">
        <v>8.1395348837209294E-2</v>
      </c>
      <c r="V12" s="16"/>
      <c r="W12" s="16">
        <v>6.6358024691358E-2</v>
      </c>
      <c r="X12" s="16">
        <v>5.9800664451827197E-2</v>
      </c>
      <c r="Y12" s="16">
        <v>8.9743589743589702E-2</v>
      </c>
      <c r="Z12" s="16"/>
      <c r="AA12" s="16">
        <v>7.3921971252566707E-2</v>
      </c>
      <c r="AB12" s="16">
        <v>7.9545454545454503E-2</v>
      </c>
      <c r="AC12" s="16">
        <v>4.0229885057471299E-2</v>
      </c>
      <c r="AD12" s="16">
        <v>5.0847457627118599E-2</v>
      </c>
    </row>
    <row r="13" spans="2:30" x14ac:dyDescent="0.35">
      <c r="B13" s="17" t="s">
        <v>64</v>
      </c>
      <c r="C13" s="16">
        <v>7.6263924592973403E-2</v>
      </c>
      <c r="D13" s="16">
        <v>7.2776280323450099E-2</v>
      </c>
      <c r="E13" s="16">
        <v>0</v>
      </c>
      <c r="F13" s="16"/>
      <c r="G13" s="16">
        <v>5.2631578947368397E-2</v>
      </c>
      <c r="H13" s="16">
        <v>6.7193675889328106E-2</v>
      </c>
      <c r="I13" s="16">
        <v>8.9411764705882399E-2</v>
      </c>
      <c r="J13" s="16">
        <v>7.8212290502793297E-2</v>
      </c>
      <c r="K13" s="16"/>
      <c r="L13" s="16">
        <v>8.6956521739130405E-2</v>
      </c>
      <c r="M13" s="16">
        <v>6.5868263473053898E-2</v>
      </c>
      <c r="N13" s="16">
        <v>5.4545454545454501E-2</v>
      </c>
      <c r="O13" s="16">
        <v>7.0381231671554301E-2</v>
      </c>
      <c r="P13" s="16">
        <v>8.7774294670846395E-2</v>
      </c>
      <c r="Q13" s="16"/>
      <c r="R13" s="16">
        <v>7.93918918918919E-2</v>
      </c>
      <c r="S13" s="16">
        <v>7.3394495412843999E-2</v>
      </c>
      <c r="T13" s="16">
        <v>6.3400576368876096E-2</v>
      </c>
      <c r="U13" s="16">
        <v>5.8139534883720902E-2</v>
      </c>
      <c r="V13" s="16"/>
      <c r="W13" s="16">
        <v>7.5617283950617301E-2</v>
      </c>
      <c r="X13" s="16">
        <v>6.6445182724252497E-2</v>
      </c>
      <c r="Y13" s="16">
        <v>5.1282051282051301E-2</v>
      </c>
      <c r="Z13" s="16"/>
      <c r="AA13" s="16">
        <v>6.3655030800821397E-2</v>
      </c>
      <c r="AB13" s="16">
        <v>5.6818181818181802E-2</v>
      </c>
      <c r="AC13" s="16">
        <v>8.04597701149425E-2</v>
      </c>
      <c r="AD13" s="16">
        <v>9.6045197740112997E-2</v>
      </c>
    </row>
    <row r="14" spans="2:30" x14ac:dyDescent="0.35">
      <c r="B14" s="17" t="s">
        <v>371</v>
      </c>
      <c r="C14" s="20">
        <v>0.67866323907454995</v>
      </c>
      <c r="D14" s="20">
        <v>0.68014375561545404</v>
      </c>
      <c r="E14" s="20">
        <v>0.92307692307692302</v>
      </c>
      <c r="F14" s="20"/>
      <c r="G14" s="20">
        <v>0.75438596491228105</v>
      </c>
      <c r="H14" s="20">
        <v>0.67786561264822098</v>
      </c>
      <c r="I14" s="20">
        <v>0.66588235294117604</v>
      </c>
      <c r="J14" s="20">
        <v>0.68715083798882703</v>
      </c>
      <c r="K14" s="20"/>
      <c r="L14" s="20">
        <v>0.65652173913043499</v>
      </c>
      <c r="M14" s="20">
        <v>0.65269461077844304</v>
      </c>
      <c r="N14" s="20">
        <v>0.68181818181818199</v>
      </c>
      <c r="O14" s="20">
        <v>0.72434017595307898</v>
      </c>
      <c r="P14" s="20">
        <v>0.65830721003134796</v>
      </c>
      <c r="Q14" s="20"/>
      <c r="R14" s="20">
        <v>0.71621621621621601</v>
      </c>
      <c r="S14" s="20">
        <v>0.64220183486238502</v>
      </c>
      <c r="T14" s="20">
        <v>0.63976945244956795</v>
      </c>
      <c r="U14" s="20">
        <v>0.65116279069767402</v>
      </c>
      <c r="V14" s="20"/>
      <c r="W14" s="20">
        <v>0.67129629629629595</v>
      </c>
      <c r="X14" s="20">
        <v>0.727574750830565</v>
      </c>
      <c r="Y14" s="20">
        <v>0.64102564102564097</v>
      </c>
      <c r="Z14" s="20"/>
      <c r="AA14" s="20">
        <v>0.67967145790554395</v>
      </c>
      <c r="AB14" s="20">
        <v>0.689393939393939</v>
      </c>
      <c r="AC14" s="20">
        <v>0.70689655172413801</v>
      </c>
      <c r="AD14" s="20">
        <v>0.66666666666666696</v>
      </c>
    </row>
    <row r="15" spans="2:30" x14ac:dyDescent="0.35">
      <c r="B15" s="17" t="s">
        <v>372</v>
      </c>
      <c r="C15" s="20">
        <v>0.116538131962296</v>
      </c>
      <c r="D15" s="20">
        <v>0.11859838274932601</v>
      </c>
      <c r="E15" s="20">
        <v>0</v>
      </c>
      <c r="F15" s="20"/>
      <c r="G15" s="20">
        <v>8.7719298245614002E-2</v>
      </c>
      <c r="H15" s="20">
        <v>0.108695652173913</v>
      </c>
      <c r="I15" s="20">
        <v>0.14117647058823499</v>
      </c>
      <c r="J15" s="20">
        <v>8.9385474860335198E-2</v>
      </c>
      <c r="K15" s="20"/>
      <c r="L15" s="20">
        <v>0.104347826086957</v>
      </c>
      <c r="M15" s="20">
        <v>9.5808383233532898E-2</v>
      </c>
      <c r="N15" s="20">
        <v>0.145454545454545</v>
      </c>
      <c r="O15" s="20">
        <v>0.10557184750733099</v>
      </c>
      <c r="P15" s="20">
        <v>0.13793103448275901</v>
      </c>
      <c r="Q15" s="20"/>
      <c r="R15" s="20">
        <v>0.103040540540541</v>
      </c>
      <c r="S15" s="20">
        <v>8.2568807339449504E-2</v>
      </c>
      <c r="T15" s="20">
        <v>0.144092219020173</v>
      </c>
      <c r="U15" s="20">
        <v>0.13953488372093001</v>
      </c>
      <c r="V15" s="20"/>
      <c r="W15" s="20">
        <v>0.121913580246914</v>
      </c>
      <c r="X15" s="20">
        <v>0.106312292358804</v>
      </c>
      <c r="Y15" s="20">
        <v>0.128205128205128</v>
      </c>
      <c r="Z15" s="20"/>
      <c r="AA15" s="20">
        <v>0.117043121149897</v>
      </c>
      <c r="AB15" s="20">
        <v>0.15530303030303</v>
      </c>
      <c r="AC15" s="20">
        <v>9.7701149425287306E-2</v>
      </c>
      <c r="AD15" s="20">
        <v>7.9096045197740106E-2</v>
      </c>
    </row>
    <row r="16" spans="2:30" x14ac:dyDescent="0.35">
      <c r="B16" s="17" t="s">
        <v>338</v>
      </c>
      <c r="C16" s="21">
        <v>0.56212510711225405</v>
      </c>
      <c r="D16" s="21">
        <v>0.56154537286612805</v>
      </c>
      <c r="E16" s="21">
        <v>0.92307692307692302</v>
      </c>
      <c r="F16" s="21"/>
      <c r="G16" s="21">
        <v>0.66666666666666696</v>
      </c>
      <c r="H16" s="21">
        <v>0.56916996047430801</v>
      </c>
      <c r="I16" s="21">
        <v>0.52470588235294102</v>
      </c>
      <c r="J16" s="21">
        <v>0.59776536312849204</v>
      </c>
      <c r="K16" s="21"/>
      <c r="L16" s="21">
        <v>0.55217391304347796</v>
      </c>
      <c r="M16" s="21">
        <v>0.55688622754491002</v>
      </c>
      <c r="N16" s="21">
        <v>0.53636363636363604</v>
      </c>
      <c r="O16" s="21">
        <v>0.61876832844574803</v>
      </c>
      <c r="P16" s="21">
        <v>0.52037617554858895</v>
      </c>
      <c r="Q16" s="21"/>
      <c r="R16" s="21">
        <v>0.61317567567567599</v>
      </c>
      <c r="S16" s="21">
        <v>0.55963302752293598</v>
      </c>
      <c r="T16" s="21">
        <v>0.49567723342939501</v>
      </c>
      <c r="U16" s="21">
        <v>0.51162790697674398</v>
      </c>
      <c r="V16" s="21"/>
      <c r="W16" s="21">
        <v>0.54938271604938305</v>
      </c>
      <c r="X16" s="21">
        <v>0.62126245847176098</v>
      </c>
      <c r="Y16" s="21">
        <v>0.512820512820513</v>
      </c>
      <c r="Z16" s="21"/>
      <c r="AA16" s="21">
        <v>0.56262833675564705</v>
      </c>
      <c r="AB16" s="21">
        <v>0.53409090909090895</v>
      </c>
      <c r="AC16" s="21">
        <v>0.60919540229885105</v>
      </c>
      <c r="AD16" s="21">
        <v>0.58757062146892702</v>
      </c>
    </row>
    <row r="17" spans="2:2" x14ac:dyDescent="0.35">
      <c r="B17" s="15"/>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423</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366</v>
      </c>
      <c r="C8" s="16">
        <v>0.40188517566409598</v>
      </c>
      <c r="D8" s="16">
        <v>0.40431266846361202</v>
      </c>
      <c r="E8" s="16">
        <v>0.69230769230769196</v>
      </c>
      <c r="F8" s="16"/>
      <c r="G8" s="16">
        <v>0.50877192982456099</v>
      </c>
      <c r="H8" s="16">
        <v>0.42885375494071099</v>
      </c>
      <c r="I8" s="16">
        <v>0.38117647058823501</v>
      </c>
      <c r="J8" s="16">
        <v>0.34078212290502802</v>
      </c>
      <c r="K8" s="16"/>
      <c r="L8" s="16">
        <v>0.41739130434782601</v>
      </c>
      <c r="M8" s="16">
        <v>0.38323353293413198</v>
      </c>
      <c r="N8" s="16">
        <v>0.40909090909090901</v>
      </c>
      <c r="O8" s="16">
        <v>0.434017595307918</v>
      </c>
      <c r="P8" s="16">
        <v>0.36363636363636398</v>
      </c>
      <c r="Q8" s="16"/>
      <c r="R8" s="16">
        <v>0.42398648648648701</v>
      </c>
      <c r="S8" s="16">
        <v>0.35779816513761498</v>
      </c>
      <c r="T8" s="16">
        <v>0.37175792507204602</v>
      </c>
      <c r="U8" s="16">
        <v>0.38372093023255799</v>
      </c>
      <c r="V8" s="16"/>
      <c r="W8" s="16">
        <v>0.38271604938271597</v>
      </c>
      <c r="X8" s="16">
        <v>0.42857142857142899</v>
      </c>
      <c r="Y8" s="16">
        <v>0.37179487179487197</v>
      </c>
      <c r="Z8" s="16"/>
      <c r="AA8" s="16">
        <v>0.38603696098562601</v>
      </c>
      <c r="AB8" s="16">
        <v>0.40151515151515099</v>
      </c>
      <c r="AC8" s="16">
        <v>0.431034482758621</v>
      </c>
      <c r="AD8" s="16">
        <v>0.42372881355932202</v>
      </c>
    </row>
    <row r="9" spans="2:30" x14ac:dyDescent="0.35">
      <c r="B9" s="17" t="s">
        <v>367</v>
      </c>
      <c r="C9" s="16">
        <v>0.21165381319623</v>
      </c>
      <c r="D9" s="16">
        <v>0.210242587601078</v>
      </c>
      <c r="E9" s="16">
        <v>0.15384615384615399</v>
      </c>
      <c r="F9" s="16"/>
      <c r="G9" s="16">
        <v>0.22807017543859601</v>
      </c>
      <c r="H9" s="16">
        <v>0.19960474308300399</v>
      </c>
      <c r="I9" s="16">
        <v>0.2</v>
      </c>
      <c r="J9" s="16">
        <v>0.26815642458100603</v>
      </c>
      <c r="K9" s="16"/>
      <c r="L9" s="16">
        <v>0.21304347826087</v>
      </c>
      <c r="M9" s="16">
        <v>0.22155688622754499</v>
      </c>
      <c r="N9" s="16">
        <v>0.20909090909090899</v>
      </c>
      <c r="O9" s="16">
        <v>0.21407624633431099</v>
      </c>
      <c r="P9" s="16">
        <v>0.20376175548589301</v>
      </c>
      <c r="Q9" s="16"/>
      <c r="R9" s="16">
        <v>0.222972972972973</v>
      </c>
      <c r="S9" s="16">
        <v>0.21100917431192701</v>
      </c>
      <c r="T9" s="16">
        <v>0.22190201729106601</v>
      </c>
      <c r="U9" s="16">
        <v>0.116279069767442</v>
      </c>
      <c r="V9" s="16"/>
      <c r="W9" s="16">
        <v>0.24537037037036999</v>
      </c>
      <c r="X9" s="16">
        <v>0.196013289036545</v>
      </c>
      <c r="Y9" s="16">
        <v>0.128205128205128</v>
      </c>
      <c r="Z9" s="16"/>
      <c r="AA9" s="16">
        <v>0.23613963039014399</v>
      </c>
      <c r="AB9" s="16">
        <v>0.15909090909090901</v>
      </c>
      <c r="AC9" s="16">
        <v>0.21839080459770099</v>
      </c>
      <c r="AD9" s="16">
        <v>0.225988700564972</v>
      </c>
    </row>
    <row r="10" spans="2:30" x14ac:dyDescent="0.35">
      <c r="B10" s="17" t="s">
        <v>420</v>
      </c>
      <c r="C10" s="16">
        <v>0.14053127677806301</v>
      </c>
      <c r="D10" s="16">
        <v>0.14106019766397099</v>
      </c>
      <c r="E10" s="16">
        <v>7.69230769230769E-2</v>
      </c>
      <c r="F10" s="16"/>
      <c r="G10" s="16">
        <v>7.0175438596491196E-2</v>
      </c>
      <c r="H10" s="16">
        <v>0.13241106719367601</v>
      </c>
      <c r="I10" s="16">
        <v>0.14823529411764699</v>
      </c>
      <c r="J10" s="16">
        <v>0.16759776536312801</v>
      </c>
      <c r="K10" s="16"/>
      <c r="L10" s="16">
        <v>0.15652173913043499</v>
      </c>
      <c r="M10" s="16">
        <v>0.17365269461077801</v>
      </c>
      <c r="N10" s="16">
        <v>0.1</v>
      </c>
      <c r="O10" s="16">
        <v>0.102639296187683</v>
      </c>
      <c r="P10" s="16">
        <v>0.166144200626959</v>
      </c>
      <c r="Q10" s="16"/>
      <c r="R10" s="16">
        <v>0.12331081081081099</v>
      </c>
      <c r="S10" s="16">
        <v>0.21100917431192701</v>
      </c>
      <c r="T10" s="16">
        <v>0.14121037463976899</v>
      </c>
      <c r="U10" s="16">
        <v>0.162790697674419</v>
      </c>
      <c r="V10" s="16"/>
      <c r="W10" s="16">
        <v>0.132716049382716</v>
      </c>
      <c r="X10" s="16">
        <v>0.146179401993355</v>
      </c>
      <c r="Y10" s="16">
        <v>0.20512820512820501</v>
      </c>
      <c r="Z10" s="16"/>
      <c r="AA10" s="16">
        <v>0.14168377823408601</v>
      </c>
      <c r="AB10" s="16">
        <v>0.15909090909090901</v>
      </c>
      <c r="AC10" s="16">
        <v>0.14942528735632199</v>
      </c>
      <c r="AD10" s="16">
        <v>0.112994350282486</v>
      </c>
    </row>
    <row r="11" spans="2:30" x14ac:dyDescent="0.35">
      <c r="B11" s="17" t="s">
        <v>369</v>
      </c>
      <c r="C11" s="16">
        <v>6.7694944301628104E-2</v>
      </c>
      <c r="D11" s="16">
        <v>6.8283917340521097E-2</v>
      </c>
      <c r="E11" s="16">
        <v>7.69230769230769E-2</v>
      </c>
      <c r="F11" s="16"/>
      <c r="G11" s="16">
        <v>7.0175438596491196E-2</v>
      </c>
      <c r="H11" s="16">
        <v>5.1383399209486202E-2</v>
      </c>
      <c r="I11" s="16">
        <v>8.9411764705882399E-2</v>
      </c>
      <c r="J11" s="16">
        <v>6.1452513966480403E-2</v>
      </c>
      <c r="K11" s="16"/>
      <c r="L11" s="16">
        <v>8.2608695652173894E-2</v>
      </c>
      <c r="M11" s="16">
        <v>6.5868263473053898E-2</v>
      </c>
      <c r="N11" s="16">
        <v>8.1818181818181804E-2</v>
      </c>
      <c r="O11" s="16">
        <v>5.8651026392961901E-2</v>
      </c>
      <c r="P11" s="16">
        <v>6.2695924764890304E-2</v>
      </c>
      <c r="Q11" s="16"/>
      <c r="R11" s="16">
        <v>6.08108108108108E-2</v>
      </c>
      <c r="S11" s="16">
        <v>7.3394495412843999E-2</v>
      </c>
      <c r="T11" s="16">
        <v>7.7809798270893404E-2</v>
      </c>
      <c r="U11" s="16">
        <v>9.3023255813953501E-2</v>
      </c>
      <c r="V11" s="16"/>
      <c r="W11" s="16">
        <v>6.6358024691358E-2</v>
      </c>
      <c r="X11" s="16">
        <v>6.3122923588039906E-2</v>
      </c>
      <c r="Y11" s="16">
        <v>0.115384615384615</v>
      </c>
      <c r="Z11" s="16"/>
      <c r="AA11" s="16">
        <v>5.9548254620123198E-2</v>
      </c>
      <c r="AB11" s="16">
        <v>9.4696969696969696E-2</v>
      </c>
      <c r="AC11" s="16">
        <v>5.7471264367816098E-2</v>
      </c>
      <c r="AD11" s="16">
        <v>5.0847457627118599E-2</v>
      </c>
    </row>
    <row r="12" spans="2:30" x14ac:dyDescent="0.35">
      <c r="B12" s="17" t="s">
        <v>370</v>
      </c>
      <c r="C12" s="16">
        <v>9.6829477292202204E-2</v>
      </c>
      <c r="D12" s="16">
        <v>9.8831985624438498E-2</v>
      </c>
      <c r="E12" s="16">
        <v>0</v>
      </c>
      <c r="F12" s="16"/>
      <c r="G12" s="16">
        <v>7.0175438596491196E-2</v>
      </c>
      <c r="H12" s="16">
        <v>0.102766798418972</v>
      </c>
      <c r="I12" s="16">
        <v>9.64705882352941E-2</v>
      </c>
      <c r="J12" s="16">
        <v>8.9385474860335198E-2</v>
      </c>
      <c r="K12" s="16"/>
      <c r="L12" s="16">
        <v>6.08695652173913E-2</v>
      </c>
      <c r="M12" s="16">
        <v>7.1856287425149698E-2</v>
      </c>
      <c r="N12" s="16">
        <v>0.145454545454545</v>
      </c>
      <c r="O12" s="16">
        <v>9.9706744868035199E-2</v>
      </c>
      <c r="P12" s="16">
        <v>0.115987460815047</v>
      </c>
      <c r="Q12" s="16"/>
      <c r="R12" s="16">
        <v>8.1081081081081099E-2</v>
      </c>
      <c r="S12" s="16">
        <v>7.3394495412843999E-2</v>
      </c>
      <c r="T12" s="16">
        <v>0.11527377521613801</v>
      </c>
      <c r="U12" s="16">
        <v>0.17441860465116299</v>
      </c>
      <c r="V12" s="16"/>
      <c r="W12" s="16">
        <v>8.7962962962963007E-2</v>
      </c>
      <c r="X12" s="16">
        <v>0.102990033222591</v>
      </c>
      <c r="Y12" s="16">
        <v>0.141025641025641</v>
      </c>
      <c r="Z12" s="16"/>
      <c r="AA12" s="16">
        <v>0.114989733059548</v>
      </c>
      <c r="AB12" s="16">
        <v>0.10606060606060599</v>
      </c>
      <c r="AC12" s="16">
        <v>5.1724137931034503E-2</v>
      </c>
      <c r="AD12" s="16">
        <v>9.03954802259887E-2</v>
      </c>
    </row>
    <row r="13" spans="2:30" x14ac:dyDescent="0.35">
      <c r="B13" s="17" t="s">
        <v>64</v>
      </c>
      <c r="C13" s="16">
        <v>8.1405312767780597E-2</v>
      </c>
      <c r="D13" s="16">
        <v>7.7268643306379198E-2</v>
      </c>
      <c r="E13" s="16">
        <v>0</v>
      </c>
      <c r="F13" s="16"/>
      <c r="G13" s="16">
        <v>5.2631578947368397E-2</v>
      </c>
      <c r="H13" s="16">
        <v>8.4980237154150207E-2</v>
      </c>
      <c r="I13" s="16">
        <v>8.47058823529412E-2</v>
      </c>
      <c r="J13" s="16">
        <v>7.2625698324022395E-2</v>
      </c>
      <c r="K13" s="16"/>
      <c r="L13" s="16">
        <v>6.9565217391304293E-2</v>
      </c>
      <c r="M13" s="16">
        <v>8.3832335329341298E-2</v>
      </c>
      <c r="N13" s="16">
        <v>5.4545454545454501E-2</v>
      </c>
      <c r="O13" s="16">
        <v>9.0909090909090898E-2</v>
      </c>
      <c r="P13" s="16">
        <v>8.7774294670846395E-2</v>
      </c>
      <c r="Q13" s="16"/>
      <c r="R13" s="16">
        <v>8.7837837837837801E-2</v>
      </c>
      <c r="S13" s="16">
        <v>7.3394495412843999E-2</v>
      </c>
      <c r="T13" s="16">
        <v>7.2046109510086498E-2</v>
      </c>
      <c r="U13" s="16">
        <v>6.9767441860465101E-2</v>
      </c>
      <c r="V13" s="16"/>
      <c r="W13" s="16">
        <v>8.4876543209876504E-2</v>
      </c>
      <c r="X13" s="16">
        <v>6.3122923588039906E-2</v>
      </c>
      <c r="Y13" s="16">
        <v>3.8461538461538498E-2</v>
      </c>
      <c r="Z13" s="16"/>
      <c r="AA13" s="16">
        <v>6.1601642710472297E-2</v>
      </c>
      <c r="AB13" s="16">
        <v>7.9545454545454503E-2</v>
      </c>
      <c r="AC13" s="16">
        <v>9.1954022988505704E-2</v>
      </c>
      <c r="AD13" s="16">
        <v>9.6045197740112997E-2</v>
      </c>
    </row>
    <row r="14" spans="2:30" x14ac:dyDescent="0.35">
      <c r="B14" s="17" t="s">
        <v>371</v>
      </c>
      <c r="C14" s="20">
        <v>0.61353898886032598</v>
      </c>
      <c r="D14" s="20">
        <v>0.61455525606468997</v>
      </c>
      <c r="E14" s="20">
        <v>0.84615384615384603</v>
      </c>
      <c r="F14" s="20"/>
      <c r="G14" s="20">
        <v>0.73684210526315796</v>
      </c>
      <c r="H14" s="20">
        <v>0.62845849802371501</v>
      </c>
      <c r="I14" s="20">
        <v>0.58117647058823496</v>
      </c>
      <c r="J14" s="20">
        <v>0.60893854748603304</v>
      </c>
      <c r="K14" s="20"/>
      <c r="L14" s="20">
        <v>0.63043478260869601</v>
      </c>
      <c r="M14" s="20">
        <v>0.60479041916167697</v>
      </c>
      <c r="N14" s="20">
        <v>0.61818181818181805</v>
      </c>
      <c r="O14" s="20">
        <v>0.64809384164222905</v>
      </c>
      <c r="P14" s="20">
        <v>0.56739811912225702</v>
      </c>
      <c r="Q14" s="20"/>
      <c r="R14" s="20">
        <v>0.64695945945945899</v>
      </c>
      <c r="S14" s="20">
        <v>0.56880733944954098</v>
      </c>
      <c r="T14" s="20">
        <v>0.59365994236311204</v>
      </c>
      <c r="U14" s="20">
        <v>0.5</v>
      </c>
      <c r="V14" s="20"/>
      <c r="W14" s="20">
        <v>0.62808641975308599</v>
      </c>
      <c r="X14" s="20">
        <v>0.62458471760797296</v>
      </c>
      <c r="Y14" s="20">
        <v>0.5</v>
      </c>
      <c r="Z14" s="20"/>
      <c r="AA14" s="20">
        <v>0.62217659137576997</v>
      </c>
      <c r="AB14" s="20">
        <v>0.560606060606061</v>
      </c>
      <c r="AC14" s="20">
        <v>0.64942528735632199</v>
      </c>
      <c r="AD14" s="20">
        <v>0.64971751412429402</v>
      </c>
    </row>
    <row r="15" spans="2:30" x14ac:dyDescent="0.35">
      <c r="B15" s="17" t="s">
        <v>372</v>
      </c>
      <c r="C15" s="20">
        <v>0.16452442159382999</v>
      </c>
      <c r="D15" s="20">
        <v>0.16711590296496001</v>
      </c>
      <c r="E15" s="20">
        <v>7.69230769230769E-2</v>
      </c>
      <c r="F15" s="20"/>
      <c r="G15" s="20">
        <v>0.140350877192982</v>
      </c>
      <c r="H15" s="20">
        <v>0.154150197628458</v>
      </c>
      <c r="I15" s="20">
        <v>0.185882352941176</v>
      </c>
      <c r="J15" s="20">
        <v>0.15083798882681601</v>
      </c>
      <c r="K15" s="20"/>
      <c r="L15" s="20">
        <v>0.143478260869565</v>
      </c>
      <c r="M15" s="20">
        <v>0.13772455089820401</v>
      </c>
      <c r="N15" s="20">
        <v>0.22727272727272699</v>
      </c>
      <c r="O15" s="20">
        <v>0.15835777126099701</v>
      </c>
      <c r="P15" s="20">
        <v>0.17868338557993699</v>
      </c>
      <c r="Q15" s="20"/>
      <c r="R15" s="20">
        <v>0.141891891891892</v>
      </c>
      <c r="S15" s="20">
        <v>0.146788990825688</v>
      </c>
      <c r="T15" s="20">
        <v>0.19308357348703201</v>
      </c>
      <c r="U15" s="20">
        <v>0.26744186046511598</v>
      </c>
      <c r="V15" s="20"/>
      <c r="W15" s="20">
        <v>0.15432098765432101</v>
      </c>
      <c r="X15" s="20">
        <v>0.16611295681063101</v>
      </c>
      <c r="Y15" s="20">
        <v>0.256410256410256</v>
      </c>
      <c r="Z15" s="20"/>
      <c r="AA15" s="20">
        <v>0.17453798767967099</v>
      </c>
      <c r="AB15" s="20">
        <v>0.200757575757576</v>
      </c>
      <c r="AC15" s="20">
        <v>0.109195402298851</v>
      </c>
      <c r="AD15" s="20">
        <v>0.14124293785310699</v>
      </c>
    </row>
    <row r="16" spans="2:30" x14ac:dyDescent="0.35">
      <c r="B16" s="17" t="s">
        <v>338</v>
      </c>
      <c r="C16" s="21">
        <v>0.44901456726649502</v>
      </c>
      <c r="D16" s="21">
        <v>0.44743935309972999</v>
      </c>
      <c r="E16" s="21">
        <v>0.76923076923076905</v>
      </c>
      <c r="F16" s="21"/>
      <c r="G16" s="21">
        <v>0.59649122807017596</v>
      </c>
      <c r="H16" s="21">
        <v>0.47430830039525701</v>
      </c>
      <c r="I16" s="21">
        <v>0.39529411764705902</v>
      </c>
      <c r="J16" s="21">
        <v>0.458100558659218</v>
      </c>
      <c r="K16" s="21"/>
      <c r="L16" s="21">
        <v>0.48695652173913001</v>
      </c>
      <c r="M16" s="21">
        <v>0.46706586826347302</v>
      </c>
      <c r="N16" s="21">
        <v>0.39090909090909098</v>
      </c>
      <c r="O16" s="21">
        <v>0.48973607038123201</v>
      </c>
      <c r="P16" s="21">
        <v>0.38871473354232</v>
      </c>
      <c r="Q16" s="21"/>
      <c r="R16" s="21">
        <v>0.50506756756756799</v>
      </c>
      <c r="S16" s="21">
        <v>0.42201834862385301</v>
      </c>
      <c r="T16" s="21">
        <v>0.400576368876081</v>
      </c>
      <c r="U16" s="21">
        <v>0.232558139534884</v>
      </c>
      <c r="V16" s="21"/>
      <c r="W16" s="21">
        <v>0.47376543209876498</v>
      </c>
      <c r="X16" s="21">
        <v>0.45847176079734198</v>
      </c>
      <c r="Y16" s="21">
        <v>0.243589743589744</v>
      </c>
      <c r="Z16" s="21"/>
      <c r="AA16" s="21">
        <v>0.44763860369609898</v>
      </c>
      <c r="AB16" s="21">
        <v>0.35984848484848497</v>
      </c>
      <c r="AC16" s="21">
        <v>0.54022988505747105</v>
      </c>
      <c r="AD16" s="21">
        <v>0.50847457627118597</v>
      </c>
    </row>
    <row r="17" spans="2:2" x14ac:dyDescent="0.35">
      <c r="B17" s="15"/>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424</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1167</v>
      </c>
      <c r="D7" s="10">
        <v>1113</v>
      </c>
      <c r="E7" s="10">
        <v>13</v>
      </c>
      <c r="F7" s="10"/>
      <c r="G7" s="10">
        <v>57</v>
      </c>
      <c r="H7" s="10">
        <v>506</v>
      </c>
      <c r="I7" s="10">
        <v>425</v>
      </c>
      <c r="J7" s="10">
        <v>179</v>
      </c>
      <c r="K7" s="10"/>
      <c r="L7" s="10">
        <v>230</v>
      </c>
      <c r="M7" s="10">
        <v>167</v>
      </c>
      <c r="N7" s="10">
        <v>110</v>
      </c>
      <c r="O7" s="10">
        <v>341</v>
      </c>
      <c r="P7" s="10">
        <v>319</v>
      </c>
      <c r="Q7" s="10"/>
      <c r="R7" s="10">
        <v>592</v>
      </c>
      <c r="S7" s="10">
        <v>109</v>
      </c>
      <c r="T7" s="10">
        <v>347</v>
      </c>
      <c r="U7" s="10">
        <v>86</v>
      </c>
      <c r="V7" s="10"/>
      <c r="W7" s="10">
        <v>648</v>
      </c>
      <c r="X7" s="10">
        <v>301</v>
      </c>
      <c r="Y7" s="10">
        <v>78</v>
      </c>
      <c r="Z7" s="10"/>
      <c r="AA7" s="10">
        <v>487</v>
      </c>
      <c r="AB7" s="10">
        <v>264</v>
      </c>
      <c r="AC7" s="10">
        <v>174</v>
      </c>
      <c r="AD7" s="10">
        <v>177</v>
      </c>
    </row>
    <row r="8" spans="2:30" x14ac:dyDescent="0.35">
      <c r="B8" s="17" t="s">
        <v>366</v>
      </c>
      <c r="C8" s="16">
        <v>0.43701799485861198</v>
      </c>
      <c r="D8" s="16">
        <v>0.439353099730458</v>
      </c>
      <c r="E8" s="16">
        <v>0.53846153846153799</v>
      </c>
      <c r="F8" s="16"/>
      <c r="G8" s="16">
        <v>0.50877192982456099</v>
      </c>
      <c r="H8" s="16">
        <v>0.44268774703557301</v>
      </c>
      <c r="I8" s="16">
        <v>0.437647058823529</v>
      </c>
      <c r="J8" s="16">
        <v>0.39664804469273701</v>
      </c>
      <c r="K8" s="16"/>
      <c r="L8" s="16">
        <v>0.430434782608696</v>
      </c>
      <c r="M8" s="16">
        <v>0.43712574850299402</v>
      </c>
      <c r="N8" s="16">
        <v>0.46363636363636401</v>
      </c>
      <c r="O8" s="16">
        <v>0.483870967741935</v>
      </c>
      <c r="P8" s="16">
        <v>0.382445141065831</v>
      </c>
      <c r="Q8" s="16"/>
      <c r="R8" s="16">
        <v>0.454391891891892</v>
      </c>
      <c r="S8" s="16">
        <v>0.43119266055045902</v>
      </c>
      <c r="T8" s="16">
        <v>0.40345821325648401</v>
      </c>
      <c r="U8" s="16">
        <v>0.44186046511627902</v>
      </c>
      <c r="V8" s="16"/>
      <c r="W8" s="16">
        <v>0.43055555555555602</v>
      </c>
      <c r="X8" s="16">
        <v>0.45847176079734198</v>
      </c>
      <c r="Y8" s="16">
        <v>0.39743589743589702</v>
      </c>
      <c r="Z8" s="16"/>
      <c r="AA8" s="16">
        <v>0.43121149897330602</v>
      </c>
      <c r="AB8" s="16">
        <v>0.42424242424242398</v>
      </c>
      <c r="AC8" s="16">
        <v>0.5</v>
      </c>
      <c r="AD8" s="16">
        <v>0.40677966101694901</v>
      </c>
    </row>
    <row r="9" spans="2:30" x14ac:dyDescent="0.35">
      <c r="B9" s="17" t="s">
        <v>367</v>
      </c>
      <c r="C9" s="16">
        <v>0.21936589545844001</v>
      </c>
      <c r="D9" s="16">
        <v>0.217430368373765</v>
      </c>
      <c r="E9" s="16">
        <v>0.230769230769231</v>
      </c>
      <c r="F9" s="16"/>
      <c r="G9" s="16">
        <v>0.21052631578947401</v>
      </c>
      <c r="H9" s="16">
        <v>0.22727272727272699</v>
      </c>
      <c r="I9" s="16">
        <v>0.18117647058823499</v>
      </c>
      <c r="J9" s="16">
        <v>0.29050279329608902</v>
      </c>
      <c r="K9" s="16"/>
      <c r="L9" s="16">
        <v>0.23043478260869599</v>
      </c>
      <c r="M9" s="16">
        <v>0.19760479041916201</v>
      </c>
      <c r="N9" s="16">
        <v>0.18181818181818199</v>
      </c>
      <c r="O9" s="16">
        <v>0.23460410557184799</v>
      </c>
      <c r="P9" s="16">
        <v>0.21943573667711599</v>
      </c>
      <c r="Q9" s="16"/>
      <c r="R9" s="16">
        <v>0.222972972972973</v>
      </c>
      <c r="S9" s="16">
        <v>0.192660550458716</v>
      </c>
      <c r="T9" s="16">
        <v>0.23919308357348701</v>
      </c>
      <c r="U9" s="16">
        <v>0.15116279069767399</v>
      </c>
      <c r="V9" s="16"/>
      <c r="W9" s="16">
        <v>0.226851851851852</v>
      </c>
      <c r="X9" s="16">
        <v>0.232558139534884</v>
      </c>
      <c r="Y9" s="16">
        <v>0.17948717948717899</v>
      </c>
      <c r="Z9" s="16"/>
      <c r="AA9" s="16">
        <v>0.22587268993839801</v>
      </c>
      <c r="AB9" s="16">
        <v>0.20833333333333301</v>
      </c>
      <c r="AC9" s="16">
        <v>0.17241379310344801</v>
      </c>
      <c r="AD9" s="16">
        <v>0.25423728813559299</v>
      </c>
    </row>
    <row r="10" spans="2:30" x14ac:dyDescent="0.35">
      <c r="B10" s="17" t="s">
        <v>420</v>
      </c>
      <c r="C10" s="16">
        <v>0.142245072836332</v>
      </c>
      <c r="D10" s="16">
        <v>0.143755615453729</v>
      </c>
      <c r="E10" s="16">
        <v>7.69230769230769E-2</v>
      </c>
      <c r="F10" s="16"/>
      <c r="G10" s="16">
        <v>0.105263157894737</v>
      </c>
      <c r="H10" s="16">
        <v>0.140316205533597</v>
      </c>
      <c r="I10" s="16">
        <v>0.14823529411764699</v>
      </c>
      <c r="J10" s="16">
        <v>0.14525139664804501</v>
      </c>
      <c r="K10" s="16"/>
      <c r="L10" s="16">
        <v>0.13043478260869601</v>
      </c>
      <c r="M10" s="16">
        <v>0.209580838323353</v>
      </c>
      <c r="N10" s="16">
        <v>0.145454545454545</v>
      </c>
      <c r="O10" s="16">
        <v>9.9706744868035199E-2</v>
      </c>
      <c r="P10" s="16">
        <v>0.15987460815047</v>
      </c>
      <c r="Q10" s="16"/>
      <c r="R10" s="16">
        <v>0.12837837837837801</v>
      </c>
      <c r="S10" s="16">
        <v>0.201834862385321</v>
      </c>
      <c r="T10" s="16">
        <v>0.146974063400576</v>
      </c>
      <c r="U10" s="16">
        <v>0.162790697674419</v>
      </c>
      <c r="V10" s="16"/>
      <c r="W10" s="16">
        <v>0.13888888888888901</v>
      </c>
      <c r="X10" s="16">
        <v>0.13289036544850499</v>
      </c>
      <c r="Y10" s="16">
        <v>0.230769230769231</v>
      </c>
      <c r="Z10" s="16"/>
      <c r="AA10" s="16">
        <v>0.14989733059548299</v>
      </c>
      <c r="AB10" s="16">
        <v>0.15530303030303</v>
      </c>
      <c r="AC10" s="16">
        <v>0.14367816091954</v>
      </c>
      <c r="AD10" s="16">
        <v>0.124293785310734</v>
      </c>
    </row>
    <row r="11" spans="2:30" x14ac:dyDescent="0.35">
      <c r="B11" s="17" t="s">
        <v>369</v>
      </c>
      <c r="C11" s="16">
        <v>5.7412167952013697E-2</v>
      </c>
      <c r="D11" s="16">
        <v>5.92991913746631E-2</v>
      </c>
      <c r="E11" s="16">
        <v>7.69230769230769E-2</v>
      </c>
      <c r="F11" s="16"/>
      <c r="G11" s="16">
        <v>7.0175438596491196E-2</v>
      </c>
      <c r="H11" s="16">
        <v>4.7430830039525702E-2</v>
      </c>
      <c r="I11" s="16">
        <v>6.8235294117647102E-2</v>
      </c>
      <c r="J11" s="16">
        <v>5.5865921787709501E-2</v>
      </c>
      <c r="K11" s="16"/>
      <c r="L11" s="16">
        <v>9.1304347826086998E-2</v>
      </c>
      <c r="M11" s="16">
        <v>3.59281437125748E-2</v>
      </c>
      <c r="N11" s="16">
        <v>8.1818181818181804E-2</v>
      </c>
      <c r="O11" s="16">
        <v>3.81231671554252E-2</v>
      </c>
      <c r="P11" s="16">
        <v>5.6426332288401299E-2</v>
      </c>
      <c r="Q11" s="16"/>
      <c r="R11" s="16">
        <v>5.9121621621621601E-2</v>
      </c>
      <c r="S11" s="16">
        <v>5.5045871559633003E-2</v>
      </c>
      <c r="T11" s="16">
        <v>6.0518731988472602E-2</v>
      </c>
      <c r="U11" s="16">
        <v>5.8139534883720902E-2</v>
      </c>
      <c r="V11" s="16"/>
      <c r="W11" s="16">
        <v>5.8641975308642E-2</v>
      </c>
      <c r="X11" s="16">
        <v>5.3156146179402002E-2</v>
      </c>
      <c r="Y11" s="16">
        <v>7.69230769230769E-2</v>
      </c>
      <c r="Z11" s="16"/>
      <c r="AA11" s="16">
        <v>5.3388090349076003E-2</v>
      </c>
      <c r="AB11" s="16">
        <v>7.5757575757575801E-2</v>
      </c>
      <c r="AC11" s="16">
        <v>5.7471264367816098E-2</v>
      </c>
      <c r="AD11" s="16">
        <v>3.9548022598870101E-2</v>
      </c>
    </row>
    <row r="12" spans="2:30" x14ac:dyDescent="0.35">
      <c r="B12" s="17" t="s">
        <v>370</v>
      </c>
      <c r="C12" s="16">
        <v>7.0265638389031701E-2</v>
      </c>
      <c r="D12" s="16">
        <v>7.0979335130278501E-2</v>
      </c>
      <c r="E12" s="16">
        <v>0</v>
      </c>
      <c r="F12" s="16"/>
      <c r="G12" s="16">
        <v>3.5087719298245598E-2</v>
      </c>
      <c r="H12" s="16">
        <v>7.1146245059288502E-2</v>
      </c>
      <c r="I12" s="16">
        <v>7.7647058823529402E-2</v>
      </c>
      <c r="J12" s="16">
        <v>6.1452513966480403E-2</v>
      </c>
      <c r="K12" s="16"/>
      <c r="L12" s="16">
        <v>4.3478260869565202E-2</v>
      </c>
      <c r="M12" s="16">
        <v>6.5868263473053898E-2</v>
      </c>
      <c r="N12" s="16">
        <v>5.4545454545454501E-2</v>
      </c>
      <c r="O12" s="16">
        <v>7.3313782991202406E-2</v>
      </c>
      <c r="P12" s="16">
        <v>9.40438871473354E-2</v>
      </c>
      <c r="Q12" s="16"/>
      <c r="R12" s="16">
        <v>4.89864864864865E-2</v>
      </c>
      <c r="S12" s="16">
        <v>6.4220183486238494E-2</v>
      </c>
      <c r="T12" s="16">
        <v>8.6455331412103806E-2</v>
      </c>
      <c r="U12" s="16">
        <v>0.127906976744186</v>
      </c>
      <c r="V12" s="16"/>
      <c r="W12" s="16">
        <v>6.7901234567901203E-2</v>
      </c>
      <c r="X12" s="16">
        <v>6.3122923588039906E-2</v>
      </c>
      <c r="Y12" s="16">
        <v>0.102564102564103</v>
      </c>
      <c r="Z12" s="16"/>
      <c r="AA12" s="16">
        <v>7.1868583162217697E-2</v>
      </c>
      <c r="AB12" s="16">
        <v>8.7121212121212099E-2</v>
      </c>
      <c r="AC12" s="16">
        <v>5.1724137931034503E-2</v>
      </c>
      <c r="AD12" s="16">
        <v>7.9096045197740106E-2</v>
      </c>
    </row>
    <row r="13" spans="2:30" x14ac:dyDescent="0.35">
      <c r="B13" s="17" t="s">
        <v>64</v>
      </c>
      <c r="C13" s="16">
        <v>7.3693230505569807E-2</v>
      </c>
      <c r="D13" s="16">
        <v>6.9182389937106903E-2</v>
      </c>
      <c r="E13" s="16">
        <v>7.69230769230769E-2</v>
      </c>
      <c r="F13" s="16"/>
      <c r="G13" s="16">
        <v>7.0175438596491196E-2</v>
      </c>
      <c r="H13" s="16">
        <v>7.1146245059288502E-2</v>
      </c>
      <c r="I13" s="16">
        <v>8.70588235294118E-2</v>
      </c>
      <c r="J13" s="16">
        <v>5.0279329608938501E-2</v>
      </c>
      <c r="K13" s="16"/>
      <c r="L13" s="16">
        <v>7.3913043478260901E-2</v>
      </c>
      <c r="M13" s="16">
        <v>5.3892215568862298E-2</v>
      </c>
      <c r="N13" s="16">
        <v>7.2727272727272696E-2</v>
      </c>
      <c r="O13" s="16">
        <v>7.0381231671554301E-2</v>
      </c>
      <c r="P13" s="16">
        <v>8.7774294670846395E-2</v>
      </c>
      <c r="Q13" s="16"/>
      <c r="R13" s="16">
        <v>8.6148648648648601E-2</v>
      </c>
      <c r="S13" s="16">
        <v>5.5045871559633003E-2</v>
      </c>
      <c r="T13" s="16">
        <v>6.3400576368876096E-2</v>
      </c>
      <c r="U13" s="16">
        <v>5.8139534883720902E-2</v>
      </c>
      <c r="V13" s="16"/>
      <c r="W13" s="16">
        <v>7.7160493827160503E-2</v>
      </c>
      <c r="X13" s="16">
        <v>5.9800664451827197E-2</v>
      </c>
      <c r="Y13" s="16">
        <v>1.2820512820512799E-2</v>
      </c>
      <c r="Z13" s="16"/>
      <c r="AA13" s="16">
        <v>6.7761806981519498E-2</v>
      </c>
      <c r="AB13" s="16">
        <v>4.9242424242424199E-2</v>
      </c>
      <c r="AC13" s="16">
        <v>7.4712643678160898E-2</v>
      </c>
      <c r="AD13" s="16">
        <v>9.6045197740112997E-2</v>
      </c>
    </row>
    <row r="14" spans="2:30" x14ac:dyDescent="0.35">
      <c r="B14" s="17" t="s">
        <v>371</v>
      </c>
      <c r="C14" s="20">
        <v>0.65638389031705202</v>
      </c>
      <c r="D14" s="20">
        <v>0.65678346810422294</v>
      </c>
      <c r="E14" s="20">
        <v>0.76923076923076905</v>
      </c>
      <c r="F14" s="20"/>
      <c r="G14" s="20">
        <v>0.71929824561403499</v>
      </c>
      <c r="H14" s="20">
        <v>0.66996047430829997</v>
      </c>
      <c r="I14" s="20">
        <v>0.61882352941176499</v>
      </c>
      <c r="J14" s="20">
        <v>0.68715083798882703</v>
      </c>
      <c r="K14" s="20"/>
      <c r="L14" s="20">
        <v>0.66086956521739104</v>
      </c>
      <c r="M14" s="20">
        <v>0.63473053892215603</v>
      </c>
      <c r="N14" s="20">
        <v>0.64545454545454595</v>
      </c>
      <c r="O14" s="20">
        <v>0.71847507331378302</v>
      </c>
      <c r="P14" s="20">
        <v>0.60188087774294696</v>
      </c>
      <c r="Q14" s="20"/>
      <c r="R14" s="20">
        <v>0.67736486486486502</v>
      </c>
      <c r="S14" s="20">
        <v>0.62385321100917401</v>
      </c>
      <c r="T14" s="20">
        <v>0.64265129682997102</v>
      </c>
      <c r="U14" s="20">
        <v>0.59302325581395299</v>
      </c>
      <c r="V14" s="20"/>
      <c r="W14" s="20">
        <v>0.657407407407407</v>
      </c>
      <c r="X14" s="20">
        <v>0.691029900332226</v>
      </c>
      <c r="Y14" s="20">
        <v>0.57692307692307698</v>
      </c>
      <c r="Z14" s="20"/>
      <c r="AA14" s="20">
        <v>0.65708418891170395</v>
      </c>
      <c r="AB14" s="20">
        <v>0.63257575757575801</v>
      </c>
      <c r="AC14" s="20">
        <v>0.67241379310344795</v>
      </c>
      <c r="AD14" s="20">
        <v>0.66101694915254205</v>
      </c>
    </row>
    <row r="15" spans="2:30" x14ac:dyDescent="0.35">
      <c r="B15" s="17" t="s">
        <v>372</v>
      </c>
      <c r="C15" s="20">
        <v>0.127677806341045</v>
      </c>
      <c r="D15" s="20">
        <v>0.13027852650494201</v>
      </c>
      <c r="E15" s="20">
        <v>7.69230769230769E-2</v>
      </c>
      <c r="F15" s="20"/>
      <c r="G15" s="20">
        <v>0.105263157894737</v>
      </c>
      <c r="H15" s="20">
        <v>0.118577075098814</v>
      </c>
      <c r="I15" s="20">
        <v>0.14588235294117599</v>
      </c>
      <c r="J15" s="20">
        <v>0.11731843575419</v>
      </c>
      <c r="K15" s="20"/>
      <c r="L15" s="20">
        <v>0.13478260869565201</v>
      </c>
      <c r="M15" s="20">
        <v>0.101796407185629</v>
      </c>
      <c r="N15" s="20">
        <v>0.13636363636363599</v>
      </c>
      <c r="O15" s="20">
        <v>0.11143695014662799</v>
      </c>
      <c r="P15" s="20">
        <v>0.15047021943573699</v>
      </c>
      <c r="Q15" s="20"/>
      <c r="R15" s="20">
        <v>0.108108108108108</v>
      </c>
      <c r="S15" s="20">
        <v>0.119266055045872</v>
      </c>
      <c r="T15" s="20">
        <v>0.146974063400576</v>
      </c>
      <c r="U15" s="20">
        <v>0.186046511627907</v>
      </c>
      <c r="V15" s="20"/>
      <c r="W15" s="20">
        <v>0.12654320987654299</v>
      </c>
      <c r="X15" s="20">
        <v>0.116279069767442</v>
      </c>
      <c r="Y15" s="20">
        <v>0.17948717948717899</v>
      </c>
      <c r="Z15" s="20"/>
      <c r="AA15" s="20">
        <v>0.12525667351129399</v>
      </c>
      <c r="AB15" s="20">
        <v>0.16287878787878801</v>
      </c>
      <c r="AC15" s="20">
        <v>0.109195402298851</v>
      </c>
      <c r="AD15" s="20">
        <v>0.11864406779661001</v>
      </c>
    </row>
    <row r="16" spans="2:30" x14ac:dyDescent="0.35">
      <c r="B16" s="17" t="s">
        <v>338</v>
      </c>
      <c r="C16" s="21">
        <v>0.52870608397600705</v>
      </c>
      <c r="D16" s="21">
        <v>0.52650494159928096</v>
      </c>
      <c r="E16" s="21">
        <v>0.69230769230769196</v>
      </c>
      <c r="F16" s="21"/>
      <c r="G16" s="21">
        <v>0.61403508771929804</v>
      </c>
      <c r="H16" s="21">
        <v>0.55138339920948598</v>
      </c>
      <c r="I16" s="21">
        <v>0.47294117647058798</v>
      </c>
      <c r="J16" s="21">
        <v>0.56983240223463705</v>
      </c>
      <c r="K16" s="21"/>
      <c r="L16" s="21">
        <v>0.52608695652173898</v>
      </c>
      <c r="M16" s="21">
        <v>0.53293413173652704</v>
      </c>
      <c r="N16" s="21">
        <v>0.50909090909090904</v>
      </c>
      <c r="O16" s="21">
        <v>0.607038123167155</v>
      </c>
      <c r="P16" s="21">
        <v>0.45141065830721</v>
      </c>
      <c r="Q16" s="21"/>
      <c r="R16" s="21">
        <v>0.56925675675675702</v>
      </c>
      <c r="S16" s="21">
        <v>0.50458715596330295</v>
      </c>
      <c r="T16" s="21">
        <v>0.49567723342939501</v>
      </c>
      <c r="U16" s="21">
        <v>0.40697674418604601</v>
      </c>
      <c r="V16" s="21"/>
      <c r="W16" s="21">
        <v>0.530864197530864</v>
      </c>
      <c r="X16" s="21">
        <v>0.57475083056478404</v>
      </c>
      <c r="Y16" s="21">
        <v>0.39743589743589702</v>
      </c>
      <c r="Z16" s="21"/>
      <c r="AA16" s="21">
        <v>0.53182751540041096</v>
      </c>
      <c r="AB16" s="21">
        <v>0.46969696969697</v>
      </c>
      <c r="AC16" s="21">
        <v>0.56321839080459801</v>
      </c>
      <c r="AD16" s="21">
        <v>0.54237288135593198</v>
      </c>
    </row>
    <row r="17" spans="2:2" x14ac:dyDescent="0.35">
      <c r="B17" s="15"/>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425</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468</v>
      </c>
      <c r="D7" s="10">
        <v>445</v>
      </c>
      <c r="E7" s="10">
        <v>8</v>
      </c>
      <c r="F7" s="10"/>
      <c r="G7" s="10">
        <v>23</v>
      </c>
      <c r="H7" s="10">
        <v>199</v>
      </c>
      <c r="I7" s="10">
        <v>177</v>
      </c>
      <c r="J7" s="10">
        <v>69</v>
      </c>
      <c r="K7" s="10"/>
      <c r="L7" s="10">
        <v>108</v>
      </c>
      <c r="M7" s="10">
        <v>48</v>
      </c>
      <c r="N7" s="10">
        <v>48</v>
      </c>
      <c r="O7" s="10">
        <v>126</v>
      </c>
      <c r="P7" s="10">
        <v>138</v>
      </c>
      <c r="Q7" s="10"/>
      <c r="R7" s="10">
        <v>267</v>
      </c>
      <c r="S7" s="10">
        <v>46</v>
      </c>
      <c r="T7" s="10">
        <v>104</v>
      </c>
      <c r="U7" s="10">
        <v>30</v>
      </c>
      <c r="V7" s="10"/>
      <c r="W7" s="10">
        <v>269</v>
      </c>
      <c r="X7" s="10">
        <v>125</v>
      </c>
      <c r="Y7" s="10">
        <v>20</v>
      </c>
      <c r="Z7" s="10"/>
      <c r="AA7" s="10">
        <v>198</v>
      </c>
      <c r="AB7" s="10">
        <v>107</v>
      </c>
      <c r="AC7" s="10">
        <v>70</v>
      </c>
      <c r="AD7" s="10">
        <v>69</v>
      </c>
    </row>
    <row r="8" spans="2:30" x14ac:dyDescent="0.35">
      <c r="B8" s="17" t="s">
        <v>366</v>
      </c>
      <c r="C8" s="16">
        <v>0.47649572649572602</v>
      </c>
      <c r="D8" s="16">
        <v>0.47415730337078699</v>
      </c>
      <c r="E8" s="16">
        <v>0.625</v>
      </c>
      <c r="F8" s="16"/>
      <c r="G8" s="16">
        <v>0.65217391304347805</v>
      </c>
      <c r="H8" s="16">
        <v>0.447236180904523</v>
      </c>
      <c r="I8" s="16">
        <v>0.48587570621468901</v>
      </c>
      <c r="J8" s="16">
        <v>0.47826086956521702</v>
      </c>
      <c r="K8" s="16"/>
      <c r="L8" s="16">
        <v>0.49074074074074098</v>
      </c>
      <c r="M8" s="16">
        <v>0.52083333333333304</v>
      </c>
      <c r="N8" s="16">
        <v>0.47916666666666702</v>
      </c>
      <c r="O8" s="16">
        <v>0.53174603174603197</v>
      </c>
      <c r="P8" s="16">
        <v>0.39855072463768099</v>
      </c>
      <c r="Q8" s="16"/>
      <c r="R8" s="16">
        <v>0.49438202247190999</v>
      </c>
      <c r="S8" s="16">
        <v>0.39130434782608697</v>
      </c>
      <c r="T8" s="16">
        <v>0.47115384615384598</v>
      </c>
      <c r="U8" s="16">
        <v>0.4</v>
      </c>
      <c r="V8" s="16"/>
      <c r="W8" s="16">
        <v>0.46468401486988797</v>
      </c>
      <c r="X8" s="16">
        <v>0.51200000000000001</v>
      </c>
      <c r="Y8" s="16">
        <v>0.35</v>
      </c>
      <c r="Z8" s="16"/>
      <c r="AA8" s="16">
        <v>0.45959595959596</v>
      </c>
      <c r="AB8" s="16">
        <v>0.45794392523364502</v>
      </c>
      <c r="AC8" s="16">
        <v>0.48571428571428599</v>
      </c>
      <c r="AD8" s="16">
        <v>0.52173913043478304</v>
      </c>
    </row>
    <row r="9" spans="2:30" x14ac:dyDescent="0.35">
      <c r="B9" s="17" t="s">
        <v>367</v>
      </c>
      <c r="C9" s="16">
        <v>0.207264957264957</v>
      </c>
      <c r="D9" s="16">
        <v>0.204494382022472</v>
      </c>
      <c r="E9" s="16">
        <v>0.25</v>
      </c>
      <c r="F9" s="16"/>
      <c r="G9" s="16">
        <v>8.6956521739130405E-2</v>
      </c>
      <c r="H9" s="16">
        <v>0.24120603015075401</v>
      </c>
      <c r="I9" s="16">
        <v>0.17514124293785299</v>
      </c>
      <c r="J9" s="16">
        <v>0.231884057971014</v>
      </c>
      <c r="K9" s="16"/>
      <c r="L9" s="16">
        <v>0.22222222222222199</v>
      </c>
      <c r="M9" s="16">
        <v>0.1875</v>
      </c>
      <c r="N9" s="16">
        <v>0.20833333333333301</v>
      </c>
      <c r="O9" s="16">
        <v>0.182539682539683</v>
      </c>
      <c r="P9" s="16">
        <v>0.22463768115942001</v>
      </c>
      <c r="Q9" s="16"/>
      <c r="R9" s="16">
        <v>0.213483146067416</v>
      </c>
      <c r="S9" s="16">
        <v>0.26086956521739102</v>
      </c>
      <c r="T9" s="16">
        <v>0.17307692307692299</v>
      </c>
      <c r="U9" s="16">
        <v>0.133333333333333</v>
      </c>
      <c r="V9" s="16"/>
      <c r="W9" s="16">
        <v>0.21189591078066899</v>
      </c>
      <c r="X9" s="16">
        <v>0.20799999999999999</v>
      </c>
      <c r="Y9" s="16">
        <v>0.25</v>
      </c>
      <c r="Z9" s="16"/>
      <c r="AA9" s="16">
        <v>0.20202020202020199</v>
      </c>
      <c r="AB9" s="16">
        <v>0.177570093457944</v>
      </c>
      <c r="AC9" s="16">
        <v>0.28571428571428598</v>
      </c>
      <c r="AD9" s="16">
        <v>0.202898550724638</v>
      </c>
    </row>
    <row r="10" spans="2:30" x14ac:dyDescent="0.35">
      <c r="B10" s="17" t="s">
        <v>420</v>
      </c>
      <c r="C10" s="16">
        <v>0.123931623931624</v>
      </c>
      <c r="D10" s="16">
        <v>0.12584269662921299</v>
      </c>
      <c r="E10" s="16">
        <v>0</v>
      </c>
      <c r="F10" s="16"/>
      <c r="G10" s="16">
        <v>0.13043478260869601</v>
      </c>
      <c r="H10" s="16">
        <v>0.10552763819095499</v>
      </c>
      <c r="I10" s="16">
        <v>0.13559322033898299</v>
      </c>
      <c r="J10" s="16">
        <v>0.14492753623188401</v>
      </c>
      <c r="K10" s="16"/>
      <c r="L10" s="16">
        <v>0.12962962962963001</v>
      </c>
      <c r="M10" s="16">
        <v>0.14583333333333301</v>
      </c>
      <c r="N10" s="16">
        <v>0.125</v>
      </c>
      <c r="O10" s="16">
        <v>7.9365079365079402E-2</v>
      </c>
      <c r="P10" s="16">
        <v>0.15217391304347799</v>
      </c>
      <c r="Q10" s="16"/>
      <c r="R10" s="16">
        <v>0.11985018726591801</v>
      </c>
      <c r="S10" s="16">
        <v>0.19565217391304299</v>
      </c>
      <c r="T10" s="16">
        <v>0.115384615384615</v>
      </c>
      <c r="U10" s="16">
        <v>0.16666666666666699</v>
      </c>
      <c r="V10" s="16"/>
      <c r="W10" s="16">
        <v>0.130111524163569</v>
      </c>
      <c r="X10" s="16">
        <v>9.6000000000000002E-2</v>
      </c>
      <c r="Y10" s="16">
        <v>0.25</v>
      </c>
      <c r="Z10" s="16"/>
      <c r="AA10" s="16">
        <v>0.13636363636363599</v>
      </c>
      <c r="AB10" s="16">
        <v>0.177570093457944</v>
      </c>
      <c r="AC10" s="16">
        <v>5.7142857142857099E-2</v>
      </c>
      <c r="AD10" s="16">
        <v>7.2463768115942004E-2</v>
      </c>
    </row>
    <row r="11" spans="2:30" x14ac:dyDescent="0.35">
      <c r="B11" s="17" t="s">
        <v>369</v>
      </c>
      <c r="C11" s="16">
        <v>4.48717948717949E-2</v>
      </c>
      <c r="D11" s="16">
        <v>4.7191011235955101E-2</v>
      </c>
      <c r="E11" s="16">
        <v>0</v>
      </c>
      <c r="F11" s="16"/>
      <c r="G11" s="16">
        <v>0</v>
      </c>
      <c r="H11" s="16">
        <v>5.52763819095477E-2</v>
      </c>
      <c r="I11" s="16">
        <v>5.0847457627118599E-2</v>
      </c>
      <c r="J11" s="16">
        <v>1.4492753623188401E-2</v>
      </c>
      <c r="K11" s="16"/>
      <c r="L11" s="16">
        <v>5.5555555555555601E-2</v>
      </c>
      <c r="M11" s="16">
        <v>6.25E-2</v>
      </c>
      <c r="N11" s="16">
        <v>2.0833333333333301E-2</v>
      </c>
      <c r="O11" s="16">
        <v>3.9682539682539701E-2</v>
      </c>
      <c r="P11" s="16">
        <v>4.3478260869565202E-2</v>
      </c>
      <c r="Q11" s="16"/>
      <c r="R11" s="16">
        <v>4.49438202247191E-2</v>
      </c>
      <c r="S11" s="16">
        <v>2.1739130434782601E-2</v>
      </c>
      <c r="T11" s="16">
        <v>6.7307692307692304E-2</v>
      </c>
      <c r="U11" s="16">
        <v>3.3333333333333298E-2</v>
      </c>
      <c r="V11" s="16"/>
      <c r="W11" s="16">
        <v>4.4609665427509299E-2</v>
      </c>
      <c r="X11" s="16">
        <v>4.8000000000000001E-2</v>
      </c>
      <c r="Y11" s="16">
        <v>0</v>
      </c>
      <c r="Z11" s="16"/>
      <c r="AA11" s="16">
        <v>4.5454545454545497E-2</v>
      </c>
      <c r="AB11" s="16">
        <v>3.7383177570093497E-2</v>
      </c>
      <c r="AC11" s="16">
        <v>4.2857142857142899E-2</v>
      </c>
      <c r="AD11" s="16">
        <v>5.7971014492753603E-2</v>
      </c>
    </row>
    <row r="12" spans="2:30" x14ac:dyDescent="0.35">
      <c r="B12" s="17" t="s">
        <v>370</v>
      </c>
      <c r="C12" s="16">
        <v>7.9059829059829098E-2</v>
      </c>
      <c r="D12" s="16">
        <v>7.8651685393258397E-2</v>
      </c>
      <c r="E12" s="16">
        <v>0</v>
      </c>
      <c r="F12" s="16"/>
      <c r="G12" s="16">
        <v>0.13043478260869601</v>
      </c>
      <c r="H12" s="16">
        <v>7.5376884422110504E-2</v>
      </c>
      <c r="I12" s="16">
        <v>8.4745762711864403E-2</v>
      </c>
      <c r="J12" s="16">
        <v>5.7971014492753603E-2</v>
      </c>
      <c r="K12" s="16"/>
      <c r="L12" s="16">
        <v>5.5555555555555601E-2</v>
      </c>
      <c r="M12" s="16">
        <v>4.1666666666666699E-2</v>
      </c>
      <c r="N12" s="16">
        <v>0.104166666666667</v>
      </c>
      <c r="O12" s="16">
        <v>7.1428571428571397E-2</v>
      </c>
      <c r="P12" s="16">
        <v>0.108695652173913</v>
      </c>
      <c r="Q12" s="16"/>
      <c r="R12" s="16">
        <v>5.9925093632958802E-2</v>
      </c>
      <c r="S12" s="16">
        <v>6.5217391304347797E-2</v>
      </c>
      <c r="T12" s="16">
        <v>9.6153846153846201E-2</v>
      </c>
      <c r="U12" s="16">
        <v>0.2</v>
      </c>
      <c r="V12" s="16"/>
      <c r="W12" s="16">
        <v>8.5501858736059505E-2</v>
      </c>
      <c r="X12" s="16">
        <v>5.6000000000000001E-2</v>
      </c>
      <c r="Y12" s="16">
        <v>0.1</v>
      </c>
      <c r="Z12" s="16"/>
      <c r="AA12" s="16">
        <v>8.5858585858585898E-2</v>
      </c>
      <c r="AB12" s="16">
        <v>7.4766355140186896E-2</v>
      </c>
      <c r="AC12" s="16">
        <v>8.5714285714285701E-2</v>
      </c>
      <c r="AD12" s="16">
        <v>7.2463768115942004E-2</v>
      </c>
    </row>
    <row r="13" spans="2:30" x14ac:dyDescent="0.35">
      <c r="B13" s="17" t="s">
        <v>64</v>
      </c>
      <c r="C13" s="16">
        <v>6.8376068376068397E-2</v>
      </c>
      <c r="D13" s="16">
        <v>6.9662921348314602E-2</v>
      </c>
      <c r="E13" s="16">
        <v>0.125</v>
      </c>
      <c r="F13" s="16"/>
      <c r="G13" s="16">
        <v>0</v>
      </c>
      <c r="H13" s="16">
        <v>7.5376884422110504E-2</v>
      </c>
      <c r="I13" s="16">
        <v>6.7796610169491497E-2</v>
      </c>
      <c r="J13" s="16">
        <v>7.2463768115942004E-2</v>
      </c>
      <c r="K13" s="16"/>
      <c r="L13" s="16">
        <v>4.6296296296296301E-2</v>
      </c>
      <c r="M13" s="16">
        <v>4.1666666666666699E-2</v>
      </c>
      <c r="N13" s="16">
        <v>6.25E-2</v>
      </c>
      <c r="O13" s="16">
        <v>9.5238095238095205E-2</v>
      </c>
      <c r="P13" s="16">
        <v>7.2463768115942004E-2</v>
      </c>
      <c r="Q13" s="16"/>
      <c r="R13" s="16">
        <v>6.7415730337078594E-2</v>
      </c>
      <c r="S13" s="16">
        <v>6.5217391304347797E-2</v>
      </c>
      <c r="T13" s="16">
        <v>7.69230769230769E-2</v>
      </c>
      <c r="U13" s="16">
        <v>6.6666666666666693E-2</v>
      </c>
      <c r="V13" s="16"/>
      <c r="W13" s="16">
        <v>6.31970260223048E-2</v>
      </c>
      <c r="X13" s="16">
        <v>0.08</v>
      </c>
      <c r="Y13" s="16">
        <v>0.05</v>
      </c>
      <c r="Z13" s="16"/>
      <c r="AA13" s="16">
        <v>7.0707070707070704E-2</v>
      </c>
      <c r="AB13" s="16">
        <v>7.4766355140186896E-2</v>
      </c>
      <c r="AC13" s="16">
        <v>4.2857142857142899E-2</v>
      </c>
      <c r="AD13" s="16">
        <v>7.2463768115942004E-2</v>
      </c>
    </row>
    <row r="14" spans="2:30" x14ac:dyDescent="0.35">
      <c r="B14" s="17" t="s">
        <v>371</v>
      </c>
      <c r="C14" s="20">
        <v>0.683760683760684</v>
      </c>
      <c r="D14" s="20">
        <v>0.67865168539325804</v>
      </c>
      <c r="E14" s="20">
        <v>0.875</v>
      </c>
      <c r="F14" s="20"/>
      <c r="G14" s="20">
        <v>0.73913043478260898</v>
      </c>
      <c r="H14" s="20">
        <v>0.68844221105527603</v>
      </c>
      <c r="I14" s="20">
        <v>0.66101694915254205</v>
      </c>
      <c r="J14" s="20">
        <v>0.71014492753623204</v>
      </c>
      <c r="K14" s="20"/>
      <c r="L14" s="20">
        <v>0.71296296296296302</v>
      </c>
      <c r="M14" s="20">
        <v>0.70833333333333304</v>
      </c>
      <c r="N14" s="20">
        <v>0.6875</v>
      </c>
      <c r="O14" s="20">
        <v>0.71428571428571397</v>
      </c>
      <c r="P14" s="20">
        <v>0.623188405797101</v>
      </c>
      <c r="Q14" s="20"/>
      <c r="R14" s="20">
        <v>0.70786516853932602</v>
      </c>
      <c r="S14" s="20">
        <v>0.65217391304347805</v>
      </c>
      <c r="T14" s="20">
        <v>0.64423076923076905</v>
      </c>
      <c r="U14" s="20">
        <v>0.53333333333333299</v>
      </c>
      <c r="V14" s="20"/>
      <c r="W14" s="20">
        <v>0.67657992565055802</v>
      </c>
      <c r="X14" s="20">
        <v>0.72</v>
      </c>
      <c r="Y14" s="20">
        <v>0.6</v>
      </c>
      <c r="Z14" s="20"/>
      <c r="AA14" s="20">
        <v>0.66161616161616199</v>
      </c>
      <c r="AB14" s="20">
        <v>0.63551401869158897</v>
      </c>
      <c r="AC14" s="20">
        <v>0.77142857142857102</v>
      </c>
      <c r="AD14" s="20">
        <v>0.72463768115941996</v>
      </c>
    </row>
    <row r="15" spans="2:30" x14ac:dyDescent="0.35">
      <c r="B15" s="17" t="s">
        <v>372</v>
      </c>
      <c r="C15" s="20">
        <v>0.123931623931624</v>
      </c>
      <c r="D15" s="20">
        <v>0.12584269662921299</v>
      </c>
      <c r="E15" s="20">
        <v>0</v>
      </c>
      <c r="F15" s="20"/>
      <c r="G15" s="20">
        <v>0.13043478260869601</v>
      </c>
      <c r="H15" s="20">
        <v>0.130653266331658</v>
      </c>
      <c r="I15" s="20">
        <v>0.13559322033898299</v>
      </c>
      <c r="J15" s="20">
        <v>7.2463768115942004E-2</v>
      </c>
      <c r="K15" s="20"/>
      <c r="L15" s="20">
        <v>0.11111111111111099</v>
      </c>
      <c r="M15" s="20">
        <v>0.104166666666667</v>
      </c>
      <c r="N15" s="20">
        <v>0.125</v>
      </c>
      <c r="O15" s="20">
        <v>0.11111111111111099</v>
      </c>
      <c r="P15" s="20">
        <v>0.15217391304347799</v>
      </c>
      <c r="Q15" s="20"/>
      <c r="R15" s="20">
        <v>0.10486891385767801</v>
      </c>
      <c r="S15" s="20">
        <v>8.6956521739130405E-2</v>
      </c>
      <c r="T15" s="20">
        <v>0.16346153846153799</v>
      </c>
      <c r="U15" s="20">
        <v>0.233333333333333</v>
      </c>
      <c r="V15" s="20"/>
      <c r="W15" s="20">
        <v>0.130111524163569</v>
      </c>
      <c r="X15" s="20">
        <v>0.104</v>
      </c>
      <c r="Y15" s="20">
        <v>0.1</v>
      </c>
      <c r="Z15" s="20"/>
      <c r="AA15" s="20">
        <v>0.13131313131313099</v>
      </c>
      <c r="AB15" s="20">
        <v>0.11214953271028</v>
      </c>
      <c r="AC15" s="20">
        <v>0.128571428571429</v>
      </c>
      <c r="AD15" s="20">
        <v>0.13043478260869601</v>
      </c>
    </row>
    <row r="16" spans="2:30" x14ac:dyDescent="0.35">
      <c r="B16" s="17" t="s">
        <v>338</v>
      </c>
      <c r="C16" s="21">
        <v>0.55982905982905995</v>
      </c>
      <c r="D16" s="21">
        <v>0.55280898876404505</v>
      </c>
      <c r="E16" s="21">
        <v>0.875</v>
      </c>
      <c r="F16" s="21"/>
      <c r="G16" s="21">
        <v>0.60869565217391297</v>
      </c>
      <c r="H16" s="21">
        <v>0.55778894472361795</v>
      </c>
      <c r="I16" s="21">
        <v>0.52542372881355903</v>
      </c>
      <c r="J16" s="21">
        <v>0.63768115942029002</v>
      </c>
      <c r="K16" s="21"/>
      <c r="L16" s="21">
        <v>0.60185185185185197</v>
      </c>
      <c r="M16" s="21">
        <v>0.60416666666666696</v>
      </c>
      <c r="N16" s="21">
        <v>0.5625</v>
      </c>
      <c r="O16" s="21">
        <v>0.60317460317460303</v>
      </c>
      <c r="P16" s="21">
        <v>0.471014492753623</v>
      </c>
      <c r="Q16" s="21"/>
      <c r="R16" s="21">
        <v>0.60299625468164797</v>
      </c>
      <c r="S16" s="21">
        <v>0.565217391304348</v>
      </c>
      <c r="T16" s="21">
        <v>0.480769230769231</v>
      </c>
      <c r="U16" s="21">
        <v>0.3</v>
      </c>
      <c r="V16" s="21"/>
      <c r="W16" s="21">
        <v>0.54646840148698905</v>
      </c>
      <c r="X16" s="21">
        <v>0.61599999999999999</v>
      </c>
      <c r="Y16" s="21">
        <v>0.5</v>
      </c>
      <c r="Z16" s="21"/>
      <c r="AA16" s="21">
        <v>0.53030303030303005</v>
      </c>
      <c r="AB16" s="21">
        <v>0.52336448598130803</v>
      </c>
      <c r="AC16" s="21">
        <v>0.64285714285714302</v>
      </c>
      <c r="AD16" s="21">
        <v>0.59420289855072495</v>
      </c>
    </row>
    <row r="17" spans="2:2" x14ac:dyDescent="0.35">
      <c r="B17" s="15" t="s">
        <v>357</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D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436</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317</v>
      </c>
      <c r="D7" s="10">
        <v>305</v>
      </c>
      <c r="E7" s="10">
        <v>3</v>
      </c>
      <c r="F7" s="10"/>
      <c r="G7" s="10">
        <v>27</v>
      </c>
      <c r="H7" s="10">
        <v>156</v>
      </c>
      <c r="I7" s="10">
        <v>101</v>
      </c>
      <c r="J7" s="10">
        <v>33</v>
      </c>
      <c r="K7" s="10"/>
      <c r="L7" s="10">
        <v>62</v>
      </c>
      <c r="M7" s="10">
        <v>80</v>
      </c>
      <c r="N7" s="10">
        <v>52</v>
      </c>
      <c r="O7" s="10">
        <v>105</v>
      </c>
      <c r="P7" s="10">
        <v>18</v>
      </c>
      <c r="Q7" s="10"/>
      <c r="R7" s="10">
        <v>137</v>
      </c>
      <c r="S7" s="10">
        <v>23</v>
      </c>
      <c r="T7" s="10">
        <v>112</v>
      </c>
      <c r="U7" s="10">
        <v>37</v>
      </c>
      <c r="V7" s="10"/>
      <c r="W7" s="10">
        <v>206</v>
      </c>
      <c r="X7" s="10">
        <v>61</v>
      </c>
      <c r="Y7" s="10">
        <v>17</v>
      </c>
      <c r="Z7" s="10"/>
      <c r="AA7" s="10">
        <v>144</v>
      </c>
      <c r="AB7" s="10">
        <v>64</v>
      </c>
      <c r="AC7" s="10">
        <v>42</v>
      </c>
      <c r="AD7" s="10">
        <v>47</v>
      </c>
    </row>
    <row r="8" spans="2:30" ht="29" x14ac:dyDescent="0.35">
      <c r="B8" s="17" t="s">
        <v>426</v>
      </c>
      <c r="C8" s="16">
        <v>0.32492113564668801</v>
      </c>
      <c r="D8" s="16">
        <v>0.32459016393442602</v>
      </c>
      <c r="E8" s="16">
        <v>0.33333333333333298</v>
      </c>
      <c r="F8" s="16"/>
      <c r="G8" s="16">
        <v>0.37037037037037002</v>
      </c>
      <c r="H8" s="16">
        <v>0.33974358974358998</v>
      </c>
      <c r="I8" s="16">
        <v>0.30693069306930698</v>
      </c>
      <c r="J8" s="16">
        <v>0.27272727272727298</v>
      </c>
      <c r="K8" s="16"/>
      <c r="L8" s="16">
        <v>0.32258064516128998</v>
      </c>
      <c r="M8" s="16">
        <v>0.28749999999999998</v>
      </c>
      <c r="N8" s="16">
        <v>0.36538461538461497</v>
      </c>
      <c r="O8" s="16">
        <v>0.314285714285714</v>
      </c>
      <c r="P8" s="16">
        <v>0.44444444444444398</v>
      </c>
      <c r="Q8" s="16"/>
      <c r="R8" s="16">
        <v>0.31386861313868603</v>
      </c>
      <c r="S8" s="16">
        <v>0.30434782608695699</v>
      </c>
      <c r="T8" s="16">
        <v>0.33928571428571402</v>
      </c>
      <c r="U8" s="16">
        <v>0.37837837837837801</v>
      </c>
      <c r="V8" s="16"/>
      <c r="W8" s="16">
        <v>0.32524271844660202</v>
      </c>
      <c r="X8" s="16">
        <v>0.44262295081967201</v>
      </c>
      <c r="Y8" s="16">
        <v>0.17647058823529399</v>
      </c>
      <c r="Z8" s="16"/>
      <c r="AA8" s="16">
        <v>0.35416666666666702</v>
      </c>
      <c r="AB8" s="16">
        <v>0.390625</v>
      </c>
      <c r="AC8" s="16">
        <v>0.28571428571428598</v>
      </c>
      <c r="AD8" s="16">
        <v>0.19148936170212799</v>
      </c>
    </row>
    <row r="9" spans="2:30" x14ac:dyDescent="0.35">
      <c r="B9" s="17" t="s">
        <v>427</v>
      </c>
      <c r="C9" s="16">
        <v>0.31545741324921101</v>
      </c>
      <c r="D9" s="16">
        <v>0.31147540983606598</v>
      </c>
      <c r="E9" s="16">
        <v>1</v>
      </c>
      <c r="F9" s="16"/>
      <c r="G9" s="16">
        <v>0.37037037037037002</v>
      </c>
      <c r="H9" s="16">
        <v>0.31410256410256399</v>
      </c>
      <c r="I9" s="16">
        <v>0.32673267326732702</v>
      </c>
      <c r="J9" s="16">
        <v>0.24242424242424199</v>
      </c>
      <c r="K9" s="16"/>
      <c r="L9" s="16">
        <v>0.33870967741935498</v>
      </c>
      <c r="M9" s="16">
        <v>0.27500000000000002</v>
      </c>
      <c r="N9" s="16">
        <v>0.25</v>
      </c>
      <c r="O9" s="16">
        <v>0.30476190476190501</v>
      </c>
      <c r="P9" s="16">
        <v>0.66666666666666696</v>
      </c>
      <c r="Q9" s="16"/>
      <c r="R9" s="16">
        <v>0.29197080291970801</v>
      </c>
      <c r="S9" s="16">
        <v>0.34782608695652201</v>
      </c>
      <c r="T9" s="16">
        <v>0.33035714285714302</v>
      </c>
      <c r="U9" s="16">
        <v>0.35135135135135098</v>
      </c>
      <c r="V9" s="16"/>
      <c r="W9" s="16">
        <v>0.30582524271844702</v>
      </c>
      <c r="X9" s="16">
        <v>0.31147540983606598</v>
      </c>
      <c r="Y9" s="16">
        <v>0.29411764705882398</v>
      </c>
      <c r="Z9" s="16"/>
      <c r="AA9" s="16">
        <v>0.34027777777777801</v>
      </c>
      <c r="AB9" s="16">
        <v>0.234375</v>
      </c>
      <c r="AC9" s="16">
        <v>0.30952380952380998</v>
      </c>
      <c r="AD9" s="16">
        <v>0.29787234042553201</v>
      </c>
    </row>
    <row r="10" spans="2:30" x14ac:dyDescent="0.35">
      <c r="B10" s="17" t="s">
        <v>323</v>
      </c>
      <c r="C10" s="16">
        <v>0.31545741324921101</v>
      </c>
      <c r="D10" s="16">
        <v>0.31475409836065599</v>
      </c>
      <c r="E10" s="16">
        <v>0.66666666666666696</v>
      </c>
      <c r="F10" s="16"/>
      <c r="G10" s="16">
        <v>0.37037037037037002</v>
      </c>
      <c r="H10" s="16">
        <v>0.32692307692307698</v>
      </c>
      <c r="I10" s="16">
        <v>0.316831683168317</v>
      </c>
      <c r="J10" s="16">
        <v>0.21212121212121199</v>
      </c>
      <c r="K10" s="16"/>
      <c r="L10" s="16">
        <v>0.35483870967741898</v>
      </c>
      <c r="M10" s="16">
        <v>0.3</v>
      </c>
      <c r="N10" s="16">
        <v>0.36538461538461497</v>
      </c>
      <c r="O10" s="16">
        <v>0.28571428571428598</v>
      </c>
      <c r="P10" s="16">
        <v>0.27777777777777801</v>
      </c>
      <c r="Q10" s="16"/>
      <c r="R10" s="16">
        <v>0.321167883211679</v>
      </c>
      <c r="S10" s="16">
        <v>0.30434782608695699</v>
      </c>
      <c r="T10" s="16">
        <v>0.30357142857142899</v>
      </c>
      <c r="U10" s="16">
        <v>0.37837837837837801</v>
      </c>
      <c r="V10" s="16"/>
      <c r="W10" s="16">
        <v>0.31067961165048502</v>
      </c>
      <c r="X10" s="16">
        <v>0.34426229508196698</v>
      </c>
      <c r="Y10" s="16">
        <v>0.35294117647058798</v>
      </c>
      <c r="Z10" s="16"/>
      <c r="AA10" s="16">
        <v>0.3125</v>
      </c>
      <c r="AB10" s="16">
        <v>0.3125</v>
      </c>
      <c r="AC10" s="16">
        <v>0.33333333333333298</v>
      </c>
      <c r="AD10" s="16">
        <v>0.340425531914894</v>
      </c>
    </row>
    <row r="11" spans="2:30" ht="29" x14ac:dyDescent="0.35">
      <c r="B11" s="17" t="s">
        <v>428</v>
      </c>
      <c r="C11" s="16">
        <v>0.31545741324921101</v>
      </c>
      <c r="D11" s="16">
        <v>0.31147540983606598</v>
      </c>
      <c r="E11" s="16">
        <v>0.66666666666666696</v>
      </c>
      <c r="F11" s="16"/>
      <c r="G11" s="16">
        <v>0.44444444444444398</v>
      </c>
      <c r="H11" s="16">
        <v>0.30769230769230799</v>
      </c>
      <c r="I11" s="16">
        <v>0.287128712871287</v>
      </c>
      <c r="J11" s="16">
        <v>0.33333333333333298</v>
      </c>
      <c r="K11" s="16"/>
      <c r="L11" s="16">
        <v>0.33870967741935498</v>
      </c>
      <c r="M11" s="16">
        <v>0.25</v>
      </c>
      <c r="N11" s="16">
        <v>0.38461538461538503</v>
      </c>
      <c r="O11" s="16">
        <v>0.266666666666667</v>
      </c>
      <c r="P11" s="16">
        <v>0.61111111111111105</v>
      </c>
      <c r="Q11" s="16"/>
      <c r="R11" s="16">
        <v>0.32846715328467202</v>
      </c>
      <c r="S11" s="16">
        <v>0.217391304347826</v>
      </c>
      <c r="T11" s="16">
        <v>0.30357142857142899</v>
      </c>
      <c r="U11" s="16">
        <v>0.35135135135135098</v>
      </c>
      <c r="V11" s="16"/>
      <c r="W11" s="16">
        <v>0.32038834951456302</v>
      </c>
      <c r="X11" s="16">
        <v>0.27868852459016402</v>
      </c>
      <c r="Y11" s="16">
        <v>0.41176470588235298</v>
      </c>
      <c r="Z11" s="16"/>
      <c r="AA11" s="16">
        <v>0.35416666666666702</v>
      </c>
      <c r="AB11" s="16">
        <v>0.3125</v>
      </c>
      <c r="AC11" s="16">
        <v>0.26190476190476197</v>
      </c>
      <c r="AD11" s="16">
        <v>0.29787234042553201</v>
      </c>
    </row>
    <row r="12" spans="2:30" x14ac:dyDescent="0.35">
      <c r="B12" s="17" t="s">
        <v>429</v>
      </c>
      <c r="C12" s="16">
        <v>0.31230283911671902</v>
      </c>
      <c r="D12" s="16">
        <v>0.31147540983606598</v>
      </c>
      <c r="E12" s="16">
        <v>0.66666666666666696</v>
      </c>
      <c r="F12" s="16"/>
      <c r="G12" s="16">
        <v>0.48148148148148101</v>
      </c>
      <c r="H12" s="16">
        <v>0.256410256410256</v>
      </c>
      <c r="I12" s="16">
        <v>0.35643564356435598</v>
      </c>
      <c r="J12" s="16">
        <v>0.30303030303030298</v>
      </c>
      <c r="K12" s="16"/>
      <c r="L12" s="16">
        <v>0.30645161290322598</v>
      </c>
      <c r="M12" s="16">
        <v>0.38750000000000001</v>
      </c>
      <c r="N12" s="16">
        <v>0.230769230769231</v>
      </c>
      <c r="O12" s="16">
        <v>0.266666666666667</v>
      </c>
      <c r="P12" s="16">
        <v>0.5</v>
      </c>
      <c r="Q12" s="16"/>
      <c r="R12" s="16">
        <v>0.321167883211679</v>
      </c>
      <c r="S12" s="16">
        <v>0.26086956521739102</v>
      </c>
      <c r="T12" s="16">
        <v>0.32142857142857101</v>
      </c>
      <c r="U12" s="16">
        <v>0.27027027027027001</v>
      </c>
      <c r="V12" s="16"/>
      <c r="W12" s="16">
        <v>0.30097087378640802</v>
      </c>
      <c r="X12" s="16">
        <v>0.37704918032786899</v>
      </c>
      <c r="Y12" s="16">
        <v>5.8823529411764698E-2</v>
      </c>
      <c r="Z12" s="16"/>
      <c r="AA12" s="16">
        <v>0.34722222222222199</v>
      </c>
      <c r="AB12" s="16">
        <v>0.296875</v>
      </c>
      <c r="AC12" s="16">
        <v>0.214285714285714</v>
      </c>
      <c r="AD12" s="16">
        <v>0.29787234042553201</v>
      </c>
    </row>
    <row r="13" spans="2:30" x14ac:dyDescent="0.35">
      <c r="B13" s="17" t="s">
        <v>322</v>
      </c>
      <c r="C13" s="16">
        <v>0.29968454258675098</v>
      </c>
      <c r="D13" s="16">
        <v>0.29836065573770498</v>
      </c>
      <c r="E13" s="16">
        <v>0.33333333333333298</v>
      </c>
      <c r="F13" s="16"/>
      <c r="G13" s="16">
        <v>0.33333333333333298</v>
      </c>
      <c r="H13" s="16">
        <v>0.27564102564102599</v>
      </c>
      <c r="I13" s="16">
        <v>0.287128712871287</v>
      </c>
      <c r="J13" s="16">
        <v>0.42424242424242398</v>
      </c>
      <c r="K13" s="16"/>
      <c r="L13" s="16">
        <v>0.241935483870968</v>
      </c>
      <c r="M13" s="16">
        <v>0.3125</v>
      </c>
      <c r="N13" s="16">
        <v>0.32692307692307698</v>
      </c>
      <c r="O13" s="16">
        <v>0.29523809523809502</v>
      </c>
      <c r="P13" s="16">
        <v>0.38888888888888901</v>
      </c>
      <c r="Q13" s="16"/>
      <c r="R13" s="16">
        <v>0.25547445255474499</v>
      </c>
      <c r="S13" s="16">
        <v>0.47826086956521702</v>
      </c>
      <c r="T13" s="16">
        <v>0.3125</v>
      </c>
      <c r="U13" s="16">
        <v>0.35135135135135098</v>
      </c>
      <c r="V13" s="16"/>
      <c r="W13" s="16">
        <v>0.30097087378640802</v>
      </c>
      <c r="X13" s="16">
        <v>0.29508196721311503</v>
      </c>
      <c r="Y13" s="16">
        <v>0.23529411764705899</v>
      </c>
      <c r="Z13" s="16"/>
      <c r="AA13" s="16">
        <v>0.32638888888888901</v>
      </c>
      <c r="AB13" s="16">
        <v>0.3125</v>
      </c>
      <c r="AC13" s="16">
        <v>0.214285714285714</v>
      </c>
      <c r="AD13" s="16">
        <v>0.27659574468085102</v>
      </c>
    </row>
    <row r="14" spans="2:30" x14ac:dyDescent="0.35">
      <c r="B14" s="17" t="s">
        <v>430</v>
      </c>
      <c r="C14" s="16">
        <v>0.29337539432176701</v>
      </c>
      <c r="D14" s="16">
        <v>0.288524590163934</v>
      </c>
      <c r="E14" s="16">
        <v>0.33333333333333298</v>
      </c>
      <c r="F14" s="16"/>
      <c r="G14" s="16">
        <v>0.25925925925925902</v>
      </c>
      <c r="H14" s="16">
        <v>0.28846153846153799</v>
      </c>
      <c r="I14" s="16">
        <v>0.27722772277227697</v>
      </c>
      <c r="J14" s="16">
        <v>0.39393939393939398</v>
      </c>
      <c r="K14" s="16"/>
      <c r="L14" s="16">
        <v>0.30645161290322598</v>
      </c>
      <c r="M14" s="16">
        <v>0.28749999999999998</v>
      </c>
      <c r="N14" s="16">
        <v>0.30769230769230799</v>
      </c>
      <c r="O14" s="16">
        <v>0.27619047619047599</v>
      </c>
      <c r="P14" s="16">
        <v>0.33333333333333298</v>
      </c>
      <c r="Q14" s="16"/>
      <c r="R14" s="16">
        <v>0.27737226277372301</v>
      </c>
      <c r="S14" s="16">
        <v>0.30434782608695699</v>
      </c>
      <c r="T14" s="16">
        <v>0.27678571428571402</v>
      </c>
      <c r="U14" s="16">
        <v>0.35135135135135098</v>
      </c>
      <c r="V14" s="16"/>
      <c r="W14" s="16">
        <v>0.31553398058252402</v>
      </c>
      <c r="X14" s="16">
        <v>0.29508196721311503</v>
      </c>
      <c r="Y14" s="16">
        <v>0.11764705882352899</v>
      </c>
      <c r="Z14" s="16"/>
      <c r="AA14" s="16">
        <v>0.28472222222222199</v>
      </c>
      <c r="AB14" s="16">
        <v>0.359375</v>
      </c>
      <c r="AC14" s="16">
        <v>0.19047619047618999</v>
      </c>
      <c r="AD14" s="16">
        <v>0.29787234042553201</v>
      </c>
    </row>
    <row r="15" spans="2:30" x14ac:dyDescent="0.35">
      <c r="B15" s="17" t="s">
        <v>431</v>
      </c>
      <c r="C15" s="16">
        <v>0.28706624605678199</v>
      </c>
      <c r="D15" s="16">
        <v>0.288524590163934</v>
      </c>
      <c r="E15" s="16">
        <v>0.66666666666666696</v>
      </c>
      <c r="F15" s="16"/>
      <c r="G15" s="16">
        <v>0.25925925925925902</v>
      </c>
      <c r="H15" s="16">
        <v>0.28846153846153799</v>
      </c>
      <c r="I15" s="16">
        <v>0.30693069306930698</v>
      </c>
      <c r="J15" s="16">
        <v>0.24242424242424199</v>
      </c>
      <c r="K15" s="16"/>
      <c r="L15" s="16">
        <v>0.27419354838709697</v>
      </c>
      <c r="M15" s="16">
        <v>0.28749999999999998</v>
      </c>
      <c r="N15" s="16">
        <v>0.21153846153846201</v>
      </c>
      <c r="O15" s="16">
        <v>0.33333333333333298</v>
      </c>
      <c r="P15" s="16">
        <v>0.27777777777777801</v>
      </c>
      <c r="Q15" s="16"/>
      <c r="R15" s="16">
        <v>0.226277372262774</v>
      </c>
      <c r="S15" s="16">
        <v>0.30434782608695699</v>
      </c>
      <c r="T15" s="16">
        <v>0.34821428571428598</v>
      </c>
      <c r="U15" s="16">
        <v>0.37837837837837801</v>
      </c>
      <c r="V15" s="16"/>
      <c r="W15" s="16">
        <v>0.28640776699029102</v>
      </c>
      <c r="X15" s="16">
        <v>0.34426229508196698</v>
      </c>
      <c r="Y15" s="16">
        <v>0.41176470588235298</v>
      </c>
      <c r="Z15" s="16"/>
      <c r="AA15" s="16">
        <v>0.32638888888888901</v>
      </c>
      <c r="AB15" s="16">
        <v>0.34375</v>
      </c>
      <c r="AC15" s="16">
        <v>0.16666666666666699</v>
      </c>
      <c r="AD15" s="16">
        <v>0.25531914893617003</v>
      </c>
    </row>
    <row r="16" spans="2:30" x14ac:dyDescent="0.35">
      <c r="B16" s="17" t="s">
        <v>432</v>
      </c>
      <c r="C16" s="16">
        <v>0.27760252365930599</v>
      </c>
      <c r="D16" s="16">
        <v>0.28196721311475398</v>
      </c>
      <c r="E16" s="16">
        <v>0.33333333333333298</v>
      </c>
      <c r="F16" s="16"/>
      <c r="G16" s="16">
        <v>0.25925925925925902</v>
      </c>
      <c r="H16" s="16">
        <v>0.30769230769230799</v>
      </c>
      <c r="I16" s="16">
        <v>0.24752475247524799</v>
      </c>
      <c r="J16" s="16">
        <v>0.24242424242424199</v>
      </c>
      <c r="K16" s="16"/>
      <c r="L16" s="16">
        <v>0.241935483870968</v>
      </c>
      <c r="M16" s="16">
        <v>0.3</v>
      </c>
      <c r="N16" s="16">
        <v>0.28846153846153799</v>
      </c>
      <c r="O16" s="16">
        <v>0.266666666666667</v>
      </c>
      <c r="P16" s="16">
        <v>0.33333333333333298</v>
      </c>
      <c r="Q16" s="16"/>
      <c r="R16" s="16">
        <v>0.25547445255474499</v>
      </c>
      <c r="S16" s="16">
        <v>0.30434782608695699</v>
      </c>
      <c r="T16" s="16">
        <v>0.28571428571428598</v>
      </c>
      <c r="U16" s="16">
        <v>0.35135135135135098</v>
      </c>
      <c r="V16" s="16"/>
      <c r="W16" s="16">
        <v>0.28155339805825202</v>
      </c>
      <c r="X16" s="16">
        <v>0.31147540983606598</v>
      </c>
      <c r="Y16" s="16">
        <v>0.29411764705882398</v>
      </c>
      <c r="Z16" s="16"/>
      <c r="AA16" s="16">
        <v>0.31944444444444398</v>
      </c>
      <c r="AB16" s="16">
        <v>0.265625</v>
      </c>
      <c r="AC16" s="16">
        <v>0.16666666666666699</v>
      </c>
      <c r="AD16" s="16">
        <v>0.27659574468085102</v>
      </c>
    </row>
    <row r="17" spans="2:30" x14ac:dyDescent="0.35">
      <c r="B17" s="17" t="s">
        <v>433</v>
      </c>
      <c r="C17" s="16">
        <v>0.27444794952681401</v>
      </c>
      <c r="D17" s="16">
        <v>0.27540983606557401</v>
      </c>
      <c r="E17" s="16">
        <v>0.33333333333333298</v>
      </c>
      <c r="F17" s="16"/>
      <c r="G17" s="16">
        <v>0.296296296296296</v>
      </c>
      <c r="H17" s="16">
        <v>0.27564102564102599</v>
      </c>
      <c r="I17" s="16">
        <v>0.287128712871287</v>
      </c>
      <c r="J17" s="16">
        <v>0.21212121212121199</v>
      </c>
      <c r="K17" s="16"/>
      <c r="L17" s="16">
        <v>0.33870967741935498</v>
      </c>
      <c r="M17" s="16">
        <v>0.28749999999999998</v>
      </c>
      <c r="N17" s="16">
        <v>0.28846153846153799</v>
      </c>
      <c r="O17" s="16">
        <v>0.2</v>
      </c>
      <c r="P17" s="16">
        <v>0.38888888888888901</v>
      </c>
      <c r="Q17" s="16"/>
      <c r="R17" s="16">
        <v>0.25547445255474499</v>
      </c>
      <c r="S17" s="16">
        <v>0.30434782608695699</v>
      </c>
      <c r="T17" s="16">
        <v>0.28571428571428598</v>
      </c>
      <c r="U17" s="16">
        <v>0.29729729729729698</v>
      </c>
      <c r="V17" s="16"/>
      <c r="W17" s="16">
        <v>0.28640776699029102</v>
      </c>
      <c r="X17" s="16">
        <v>0.22950819672131101</v>
      </c>
      <c r="Y17" s="16">
        <v>0.29411764705882398</v>
      </c>
      <c r="Z17" s="16"/>
      <c r="AA17" s="16">
        <v>0.27083333333333298</v>
      </c>
      <c r="AB17" s="16">
        <v>0.359375</v>
      </c>
      <c r="AC17" s="16">
        <v>0.214285714285714</v>
      </c>
      <c r="AD17" s="16">
        <v>0.23404255319148901</v>
      </c>
    </row>
    <row r="18" spans="2:30" x14ac:dyDescent="0.35">
      <c r="B18" s="17" t="s">
        <v>434</v>
      </c>
      <c r="C18" s="16">
        <v>0.214511041009464</v>
      </c>
      <c r="D18" s="16">
        <v>0.20983606557376999</v>
      </c>
      <c r="E18" s="16">
        <v>0.33333333333333298</v>
      </c>
      <c r="F18" s="16"/>
      <c r="G18" s="16">
        <v>0.22222222222222199</v>
      </c>
      <c r="H18" s="16">
        <v>0.230769230769231</v>
      </c>
      <c r="I18" s="16">
        <v>0.18811881188118801</v>
      </c>
      <c r="J18" s="16">
        <v>0.21212121212121199</v>
      </c>
      <c r="K18" s="16"/>
      <c r="L18" s="16">
        <v>0.225806451612903</v>
      </c>
      <c r="M18" s="16">
        <v>0.21249999999999999</v>
      </c>
      <c r="N18" s="16">
        <v>0.25</v>
      </c>
      <c r="O18" s="16">
        <v>0.19047619047618999</v>
      </c>
      <c r="P18" s="16">
        <v>0.22222222222222199</v>
      </c>
      <c r="Q18" s="16"/>
      <c r="R18" s="16">
        <v>0.18248175182481799</v>
      </c>
      <c r="S18" s="16">
        <v>0.26086956521739102</v>
      </c>
      <c r="T18" s="16">
        <v>0.223214285714286</v>
      </c>
      <c r="U18" s="16">
        <v>0.27027027027027001</v>
      </c>
      <c r="V18" s="16"/>
      <c r="W18" s="16">
        <v>0.218446601941748</v>
      </c>
      <c r="X18" s="16">
        <v>0.213114754098361</v>
      </c>
      <c r="Y18" s="16">
        <v>0.17647058823529399</v>
      </c>
      <c r="Z18" s="16"/>
      <c r="AA18" s="16">
        <v>0.22916666666666699</v>
      </c>
      <c r="AB18" s="16">
        <v>0.25</v>
      </c>
      <c r="AC18" s="16">
        <v>0.14285714285714299</v>
      </c>
      <c r="AD18" s="16">
        <v>0.170212765957447</v>
      </c>
    </row>
    <row r="19" spans="2:30" x14ac:dyDescent="0.35">
      <c r="B19" s="17" t="s">
        <v>64</v>
      </c>
      <c r="C19" s="16">
        <v>5.6782334384858003E-2</v>
      </c>
      <c r="D19" s="16">
        <v>5.2459016393442602E-2</v>
      </c>
      <c r="E19" s="16">
        <v>0</v>
      </c>
      <c r="F19" s="16"/>
      <c r="G19" s="16">
        <v>0.148148148148148</v>
      </c>
      <c r="H19" s="16">
        <v>5.1282051282051301E-2</v>
      </c>
      <c r="I19" s="16">
        <v>4.95049504950495E-2</v>
      </c>
      <c r="J19" s="16">
        <v>3.03030303030303E-2</v>
      </c>
      <c r="K19" s="16"/>
      <c r="L19" s="16">
        <v>3.2258064516128997E-2</v>
      </c>
      <c r="M19" s="16">
        <v>6.25E-2</v>
      </c>
      <c r="N19" s="16">
        <v>3.8461538461538498E-2</v>
      </c>
      <c r="O19" s="16">
        <v>5.7142857142857099E-2</v>
      </c>
      <c r="P19" s="16">
        <v>0.16666666666666699</v>
      </c>
      <c r="Q19" s="16"/>
      <c r="R19" s="16">
        <v>5.1094890510948898E-2</v>
      </c>
      <c r="S19" s="16">
        <v>0</v>
      </c>
      <c r="T19" s="16">
        <v>7.1428571428571397E-2</v>
      </c>
      <c r="U19" s="16">
        <v>8.1081081081081099E-2</v>
      </c>
      <c r="V19" s="16"/>
      <c r="W19" s="16">
        <v>5.3398058252427202E-2</v>
      </c>
      <c r="X19" s="16">
        <v>3.2786885245901599E-2</v>
      </c>
      <c r="Y19" s="16">
        <v>5.8823529411764698E-2</v>
      </c>
      <c r="Z19" s="16"/>
      <c r="AA19" s="16">
        <v>3.4722222222222203E-2</v>
      </c>
      <c r="AB19" s="16">
        <v>7.8125E-2</v>
      </c>
      <c r="AC19" s="16">
        <v>0.14285714285714299</v>
      </c>
      <c r="AD19" s="16">
        <v>2.1276595744680899E-2</v>
      </c>
    </row>
    <row r="20" spans="2:30" x14ac:dyDescent="0.35">
      <c r="B20" s="17" t="s">
        <v>435</v>
      </c>
      <c r="C20" s="16">
        <v>4.41640378548896E-2</v>
      </c>
      <c r="D20" s="16">
        <v>4.59016393442623E-2</v>
      </c>
      <c r="E20" s="16">
        <v>0</v>
      </c>
      <c r="F20" s="16"/>
      <c r="G20" s="16">
        <v>0</v>
      </c>
      <c r="H20" s="16">
        <v>5.7692307692307702E-2</v>
      </c>
      <c r="I20" s="16">
        <v>2.9702970297029702E-2</v>
      </c>
      <c r="J20" s="16">
        <v>6.0606060606060601E-2</v>
      </c>
      <c r="K20" s="16"/>
      <c r="L20" s="16">
        <v>1.6129032258064498E-2</v>
      </c>
      <c r="M20" s="16">
        <v>6.25E-2</v>
      </c>
      <c r="N20" s="16">
        <v>7.69230769230769E-2</v>
      </c>
      <c r="O20" s="16">
        <v>3.8095238095238099E-2</v>
      </c>
      <c r="P20" s="16">
        <v>0</v>
      </c>
      <c r="Q20" s="16"/>
      <c r="R20" s="16">
        <v>3.6496350364963501E-2</v>
      </c>
      <c r="S20" s="16">
        <v>0</v>
      </c>
      <c r="T20" s="16">
        <v>5.3571428571428603E-2</v>
      </c>
      <c r="U20" s="16">
        <v>8.1081081081081099E-2</v>
      </c>
      <c r="V20" s="16"/>
      <c r="W20" s="16">
        <v>4.3689320388349502E-2</v>
      </c>
      <c r="X20" s="16">
        <v>1.63934426229508E-2</v>
      </c>
      <c r="Y20" s="16">
        <v>0.11764705882352899</v>
      </c>
      <c r="Z20" s="16"/>
      <c r="AA20" s="16">
        <v>2.7777777777777801E-2</v>
      </c>
      <c r="AB20" s="16">
        <v>3.125E-2</v>
      </c>
      <c r="AC20" s="16">
        <v>4.7619047619047603E-2</v>
      </c>
      <c r="AD20" s="16">
        <v>0.10638297872340401</v>
      </c>
    </row>
    <row r="21" spans="2:30" x14ac:dyDescent="0.35">
      <c r="B21" s="17" t="s">
        <v>92</v>
      </c>
      <c r="C21" s="18">
        <v>9.4637223974763408E-3</v>
      </c>
      <c r="D21" s="18">
        <v>9.8360655737704892E-3</v>
      </c>
      <c r="E21" s="18">
        <v>0</v>
      </c>
      <c r="F21" s="18"/>
      <c r="G21" s="18">
        <v>0</v>
      </c>
      <c r="H21" s="18">
        <v>1.2820512820512799E-2</v>
      </c>
      <c r="I21" s="18">
        <v>0</v>
      </c>
      <c r="J21" s="18">
        <v>3.03030303030303E-2</v>
      </c>
      <c r="K21" s="18"/>
      <c r="L21" s="18">
        <v>3.2258064516128997E-2</v>
      </c>
      <c r="M21" s="18">
        <v>0</v>
      </c>
      <c r="N21" s="18">
        <v>0</v>
      </c>
      <c r="O21" s="18">
        <v>9.5238095238095195E-3</v>
      </c>
      <c r="P21" s="18">
        <v>0</v>
      </c>
      <c r="Q21" s="18"/>
      <c r="R21" s="18">
        <v>0</v>
      </c>
      <c r="S21" s="18">
        <v>0</v>
      </c>
      <c r="T21" s="18">
        <v>1.7857142857142901E-2</v>
      </c>
      <c r="U21" s="18">
        <v>2.7027027027027001E-2</v>
      </c>
      <c r="V21" s="18"/>
      <c r="W21" s="18">
        <v>9.7087378640776708E-3</v>
      </c>
      <c r="X21" s="18">
        <v>1.63934426229508E-2</v>
      </c>
      <c r="Y21" s="18">
        <v>0</v>
      </c>
      <c r="Z21" s="18"/>
      <c r="AA21" s="18">
        <v>1.38888888888889E-2</v>
      </c>
      <c r="AB21" s="18">
        <v>0</v>
      </c>
      <c r="AC21" s="18">
        <v>0</v>
      </c>
      <c r="AD21" s="18">
        <v>2.1276595744680899E-2</v>
      </c>
    </row>
    <row r="22" spans="2:30" x14ac:dyDescent="0.35">
      <c r="B22" s="15" t="s">
        <v>212</v>
      </c>
    </row>
    <row r="23" spans="2:30" x14ac:dyDescent="0.35">
      <c r="B23" t="s">
        <v>68</v>
      </c>
    </row>
    <row r="24" spans="2:30" x14ac:dyDescent="0.35">
      <c r="B24" t="s">
        <v>69</v>
      </c>
    </row>
    <row r="26" spans="2:30" x14ac:dyDescent="0.35">
      <c r="B26"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D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437</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181</v>
      </c>
      <c r="D7" s="10">
        <v>178</v>
      </c>
      <c r="E7" s="10">
        <v>1</v>
      </c>
      <c r="F7" s="10"/>
      <c r="G7" s="10">
        <v>3</v>
      </c>
      <c r="H7" s="10">
        <v>67</v>
      </c>
      <c r="I7" s="10">
        <v>74</v>
      </c>
      <c r="J7" s="10">
        <v>37</v>
      </c>
      <c r="K7" s="10"/>
      <c r="L7" s="10">
        <v>20</v>
      </c>
      <c r="M7" s="10">
        <v>5</v>
      </c>
      <c r="N7" s="10">
        <v>8</v>
      </c>
      <c r="O7" s="10">
        <v>48</v>
      </c>
      <c r="P7" s="10">
        <v>100</v>
      </c>
      <c r="Q7" s="10"/>
      <c r="R7" s="10">
        <v>128</v>
      </c>
      <c r="S7" s="10">
        <v>13</v>
      </c>
      <c r="T7" s="10">
        <v>24</v>
      </c>
      <c r="U7" s="10">
        <v>5</v>
      </c>
      <c r="V7" s="10"/>
      <c r="W7" s="10">
        <v>111</v>
      </c>
      <c r="X7" s="10">
        <v>37</v>
      </c>
      <c r="Y7" s="10">
        <v>6</v>
      </c>
      <c r="Z7" s="10"/>
      <c r="AA7" s="10">
        <v>61</v>
      </c>
      <c r="AB7" s="10">
        <v>50</v>
      </c>
      <c r="AC7" s="10">
        <v>28</v>
      </c>
      <c r="AD7" s="10">
        <v>33</v>
      </c>
    </row>
    <row r="8" spans="2:30" x14ac:dyDescent="0.35">
      <c r="B8" s="17" t="s">
        <v>323</v>
      </c>
      <c r="C8" s="16">
        <v>0.35911602209944798</v>
      </c>
      <c r="D8" s="16">
        <v>0.35955056179775302</v>
      </c>
      <c r="E8" s="16">
        <v>1</v>
      </c>
      <c r="F8" s="16"/>
      <c r="G8" s="16">
        <v>0.66666666666666696</v>
      </c>
      <c r="H8" s="16">
        <v>0.34328358208955201</v>
      </c>
      <c r="I8" s="16">
        <v>0.36486486486486502</v>
      </c>
      <c r="J8" s="16">
        <v>0.35135135135135098</v>
      </c>
      <c r="K8" s="16"/>
      <c r="L8" s="16">
        <v>0.4</v>
      </c>
      <c r="M8" s="16">
        <v>0.4</v>
      </c>
      <c r="N8" s="16">
        <v>0.375</v>
      </c>
      <c r="O8" s="16">
        <v>0.29166666666666702</v>
      </c>
      <c r="P8" s="16">
        <v>0.38</v>
      </c>
      <c r="Q8" s="16"/>
      <c r="R8" s="16">
        <v>0.34375</v>
      </c>
      <c r="S8" s="16">
        <v>0.38461538461538503</v>
      </c>
      <c r="T8" s="16">
        <v>0.41666666666666702</v>
      </c>
      <c r="U8" s="16">
        <v>0</v>
      </c>
      <c r="V8" s="16"/>
      <c r="W8" s="16">
        <v>0.34234234234234201</v>
      </c>
      <c r="X8" s="16">
        <v>0.35135135135135098</v>
      </c>
      <c r="Y8" s="16">
        <v>0.33333333333333298</v>
      </c>
      <c r="Z8" s="16"/>
      <c r="AA8" s="16">
        <v>0.34426229508196698</v>
      </c>
      <c r="AB8" s="16">
        <v>0.36</v>
      </c>
      <c r="AC8" s="16">
        <v>0.32142857142857101</v>
      </c>
      <c r="AD8" s="16">
        <v>0.39393939393939398</v>
      </c>
    </row>
    <row r="9" spans="2:30" x14ac:dyDescent="0.35">
      <c r="B9" s="17" t="s">
        <v>429</v>
      </c>
      <c r="C9" s="16">
        <v>0.27624309392265201</v>
      </c>
      <c r="D9" s="16">
        <v>0.275280898876405</v>
      </c>
      <c r="E9" s="16">
        <v>0</v>
      </c>
      <c r="F9" s="16"/>
      <c r="G9" s="16">
        <v>0.33333333333333298</v>
      </c>
      <c r="H9" s="16">
        <v>0.28358208955223901</v>
      </c>
      <c r="I9" s="16">
        <v>0.25675675675675702</v>
      </c>
      <c r="J9" s="16">
        <v>0.29729729729729698</v>
      </c>
      <c r="K9" s="16"/>
      <c r="L9" s="16">
        <v>0.35</v>
      </c>
      <c r="M9" s="16">
        <v>0</v>
      </c>
      <c r="N9" s="16">
        <v>0</v>
      </c>
      <c r="O9" s="16">
        <v>0.29166666666666702</v>
      </c>
      <c r="P9" s="16">
        <v>0.28999999999999998</v>
      </c>
      <c r="Q9" s="16"/>
      <c r="R9" s="16">
        <v>0.2578125</v>
      </c>
      <c r="S9" s="16">
        <v>0.230769230769231</v>
      </c>
      <c r="T9" s="16">
        <v>0.29166666666666702</v>
      </c>
      <c r="U9" s="16">
        <v>0.4</v>
      </c>
      <c r="V9" s="16"/>
      <c r="W9" s="16">
        <v>0.24324324324324301</v>
      </c>
      <c r="X9" s="16">
        <v>0.35135135135135098</v>
      </c>
      <c r="Y9" s="16">
        <v>0.5</v>
      </c>
      <c r="Z9" s="16"/>
      <c r="AA9" s="16">
        <v>0.31147540983606598</v>
      </c>
      <c r="AB9" s="16">
        <v>0.34</v>
      </c>
      <c r="AC9" s="16">
        <v>0.14285714285714299</v>
      </c>
      <c r="AD9" s="16">
        <v>0.24242424242424199</v>
      </c>
    </row>
    <row r="10" spans="2:30" ht="29" x14ac:dyDescent="0.35">
      <c r="B10" s="17" t="s">
        <v>428</v>
      </c>
      <c r="C10" s="16">
        <v>0.26519337016574601</v>
      </c>
      <c r="D10" s="16">
        <v>0.26404494382022498</v>
      </c>
      <c r="E10" s="16">
        <v>0</v>
      </c>
      <c r="F10" s="16"/>
      <c r="G10" s="16">
        <v>0.33333333333333298</v>
      </c>
      <c r="H10" s="16">
        <v>0.19402985074626899</v>
      </c>
      <c r="I10" s="16">
        <v>0.31081081081081102</v>
      </c>
      <c r="J10" s="16">
        <v>0.29729729729729698</v>
      </c>
      <c r="K10" s="16"/>
      <c r="L10" s="16">
        <v>0.3</v>
      </c>
      <c r="M10" s="16">
        <v>0.4</v>
      </c>
      <c r="N10" s="16">
        <v>0</v>
      </c>
      <c r="O10" s="16">
        <v>0.29166666666666702</v>
      </c>
      <c r="P10" s="16">
        <v>0.26</v>
      </c>
      <c r="Q10" s="16"/>
      <c r="R10" s="16">
        <v>0.2578125</v>
      </c>
      <c r="S10" s="16">
        <v>0.15384615384615399</v>
      </c>
      <c r="T10" s="16">
        <v>0.33333333333333298</v>
      </c>
      <c r="U10" s="16">
        <v>0.2</v>
      </c>
      <c r="V10" s="16"/>
      <c r="W10" s="16">
        <v>0.23423423423423401</v>
      </c>
      <c r="X10" s="16">
        <v>0.35135135135135098</v>
      </c>
      <c r="Y10" s="16">
        <v>0.16666666666666699</v>
      </c>
      <c r="Z10" s="16"/>
      <c r="AA10" s="16">
        <v>0.32786885245901598</v>
      </c>
      <c r="AB10" s="16">
        <v>0.26</v>
      </c>
      <c r="AC10" s="16">
        <v>0.214285714285714</v>
      </c>
      <c r="AD10" s="16">
        <v>0.24242424242424199</v>
      </c>
    </row>
    <row r="11" spans="2:30" ht="29" x14ac:dyDescent="0.35">
      <c r="B11" s="17" t="s">
        <v>426</v>
      </c>
      <c r="C11" s="16">
        <v>0.24861878453038699</v>
      </c>
      <c r="D11" s="16">
        <v>0.25280898876404501</v>
      </c>
      <c r="E11" s="16">
        <v>0</v>
      </c>
      <c r="F11" s="16"/>
      <c r="G11" s="16">
        <v>0</v>
      </c>
      <c r="H11" s="16">
        <v>0.25373134328358199</v>
      </c>
      <c r="I11" s="16">
        <v>0.25675675675675702</v>
      </c>
      <c r="J11" s="16">
        <v>0.24324324324324301</v>
      </c>
      <c r="K11" s="16"/>
      <c r="L11" s="16">
        <v>0.2</v>
      </c>
      <c r="M11" s="16">
        <v>0</v>
      </c>
      <c r="N11" s="16">
        <v>0.25</v>
      </c>
      <c r="O11" s="16">
        <v>0.25</v>
      </c>
      <c r="P11" s="16">
        <v>0.27</v>
      </c>
      <c r="Q11" s="16"/>
      <c r="R11" s="16">
        <v>0.2421875</v>
      </c>
      <c r="S11" s="16">
        <v>0.46153846153846201</v>
      </c>
      <c r="T11" s="16">
        <v>0.16666666666666699</v>
      </c>
      <c r="U11" s="16">
        <v>0</v>
      </c>
      <c r="V11" s="16"/>
      <c r="W11" s="16">
        <v>0.23423423423423401</v>
      </c>
      <c r="X11" s="16">
        <v>0.24324324324324301</v>
      </c>
      <c r="Y11" s="16">
        <v>0.5</v>
      </c>
      <c r="Z11" s="16"/>
      <c r="AA11" s="16">
        <v>0.24590163934426201</v>
      </c>
      <c r="AB11" s="16">
        <v>0.28000000000000003</v>
      </c>
      <c r="AC11" s="16">
        <v>0.25</v>
      </c>
      <c r="AD11" s="16">
        <v>0.24242424242424199</v>
      </c>
    </row>
    <row r="12" spans="2:30" x14ac:dyDescent="0.35">
      <c r="B12" s="17" t="s">
        <v>431</v>
      </c>
      <c r="C12" s="16">
        <v>0.243093922651934</v>
      </c>
      <c r="D12" s="16">
        <v>0.24719101123595499</v>
      </c>
      <c r="E12" s="16">
        <v>0</v>
      </c>
      <c r="F12" s="16"/>
      <c r="G12" s="16">
        <v>0.33333333333333298</v>
      </c>
      <c r="H12" s="16">
        <v>0.28358208955223901</v>
      </c>
      <c r="I12" s="16">
        <v>0.21621621621621601</v>
      </c>
      <c r="J12" s="16">
        <v>0.21621621621621601</v>
      </c>
      <c r="K12" s="16"/>
      <c r="L12" s="16">
        <v>0.25</v>
      </c>
      <c r="M12" s="16">
        <v>0.2</v>
      </c>
      <c r="N12" s="16">
        <v>0.125</v>
      </c>
      <c r="O12" s="16">
        <v>0.29166666666666702</v>
      </c>
      <c r="P12" s="16">
        <v>0.23</v>
      </c>
      <c r="Q12" s="16"/>
      <c r="R12" s="16">
        <v>0.21875</v>
      </c>
      <c r="S12" s="16">
        <v>0.15384615384615399</v>
      </c>
      <c r="T12" s="16">
        <v>0.375</v>
      </c>
      <c r="U12" s="16">
        <v>0.4</v>
      </c>
      <c r="V12" s="16"/>
      <c r="W12" s="16">
        <v>0.20720720720720701</v>
      </c>
      <c r="X12" s="16">
        <v>0.40540540540540498</v>
      </c>
      <c r="Y12" s="16">
        <v>0.33333333333333298</v>
      </c>
      <c r="Z12" s="16"/>
      <c r="AA12" s="16">
        <v>0.22950819672131101</v>
      </c>
      <c r="AB12" s="16">
        <v>0.34</v>
      </c>
      <c r="AC12" s="16">
        <v>0.14285714285714299</v>
      </c>
      <c r="AD12" s="16">
        <v>0.21212121212121199</v>
      </c>
    </row>
    <row r="13" spans="2:30" x14ac:dyDescent="0.35">
      <c r="B13" s="17" t="s">
        <v>432</v>
      </c>
      <c r="C13" s="16">
        <v>0.237569060773481</v>
      </c>
      <c r="D13" s="16">
        <v>0.24157303370786501</v>
      </c>
      <c r="E13" s="16">
        <v>0</v>
      </c>
      <c r="F13" s="16"/>
      <c r="G13" s="16">
        <v>1</v>
      </c>
      <c r="H13" s="16">
        <v>0.238805970149254</v>
      </c>
      <c r="I13" s="16">
        <v>0.18918918918918901</v>
      </c>
      <c r="J13" s="16">
        <v>0.27027027027027001</v>
      </c>
      <c r="K13" s="16"/>
      <c r="L13" s="16">
        <v>0.4</v>
      </c>
      <c r="M13" s="16">
        <v>0.4</v>
      </c>
      <c r="N13" s="16">
        <v>0</v>
      </c>
      <c r="O13" s="16">
        <v>0.125</v>
      </c>
      <c r="P13" s="16">
        <v>0.27</v>
      </c>
      <c r="Q13" s="16"/>
      <c r="R13" s="16">
        <v>0.2265625</v>
      </c>
      <c r="S13" s="16">
        <v>0.15384615384615399</v>
      </c>
      <c r="T13" s="16">
        <v>0.29166666666666702</v>
      </c>
      <c r="U13" s="16">
        <v>0.4</v>
      </c>
      <c r="V13" s="16"/>
      <c r="W13" s="16">
        <v>0.24324324324324301</v>
      </c>
      <c r="X13" s="16">
        <v>0.29729729729729698</v>
      </c>
      <c r="Y13" s="16">
        <v>0.16666666666666699</v>
      </c>
      <c r="Z13" s="16"/>
      <c r="AA13" s="16">
        <v>0.26229508196721302</v>
      </c>
      <c r="AB13" s="16">
        <v>0.24</v>
      </c>
      <c r="AC13" s="16">
        <v>0.17857142857142899</v>
      </c>
      <c r="AD13" s="16">
        <v>0.27272727272727298</v>
      </c>
    </row>
    <row r="14" spans="2:30" x14ac:dyDescent="0.35">
      <c r="B14" s="17" t="s">
        <v>427</v>
      </c>
      <c r="C14" s="16">
        <v>0.237569060773481</v>
      </c>
      <c r="D14" s="16">
        <v>0.24157303370786501</v>
      </c>
      <c r="E14" s="16">
        <v>0</v>
      </c>
      <c r="F14" s="16"/>
      <c r="G14" s="16">
        <v>1</v>
      </c>
      <c r="H14" s="16">
        <v>0.26865671641791</v>
      </c>
      <c r="I14" s="16">
        <v>0.20270270270270299</v>
      </c>
      <c r="J14" s="16">
        <v>0.18918918918918901</v>
      </c>
      <c r="K14" s="16"/>
      <c r="L14" s="16">
        <v>0.3</v>
      </c>
      <c r="M14" s="16">
        <v>0.4</v>
      </c>
      <c r="N14" s="16">
        <v>0.125</v>
      </c>
      <c r="O14" s="16">
        <v>0.27083333333333298</v>
      </c>
      <c r="P14" s="16">
        <v>0.21</v>
      </c>
      <c r="Q14" s="16"/>
      <c r="R14" s="16">
        <v>0.2109375</v>
      </c>
      <c r="S14" s="16">
        <v>0.15384615384615399</v>
      </c>
      <c r="T14" s="16">
        <v>0.29166666666666702</v>
      </c>
      <c r="U14" s="16">
        <v>0.6</v>
      </c>
      <c r="V14" s="16"/>
      <c r="W14" s="16">
        <v>0.24324324324324301</v>
      </c>
      <c r="X14" s="16">
        <v>0.29729729729729698</v>
      </c>
      <c r="Y14" s="16">
        <v>0.16666666666666699</v>
      </c>
      <c r="Z14" s="16"/>
      <c r="AA14" s="16">
        <v>0.19672131147541</v>
      </c>
      <c r="AB14" s="16">
        <v>0.26</v>
      </c>
      <c r="AC14" s="16">
        <v>0.214285714285714</v>
      </c>
      <c r="AD14" s="16">
        <v>0.30303030303030298</v>
      </c>
    </row>
    <row r="15" spans="2:30" x14ac:dyDescent="0.35">
      <c r="B15" s="17" t="s">
        <v>430</v>
      </c>
      <c r="C15" s="16">
        <v>0.232044198895028</v>
      </c>
      <c r="D15" s="16">
        <v>0.235955056179775</v>
      </c>
      <c r="E15" s="16">
        <v>0</v>
      </c>
      <c r="F15" s="16"/>
      <c r="G15" s="16">
        <v>0.33333333333333298</v>
      </c>
      <c r="H15" s="16">
        <v>0.25373134328358199</v>
      </c>
      <c r="I15" s="16">
        <v>0.21621621621621601</v>
      </c>
      <c r="J15" s="16">
        <v>0.21621621621621601</v>
      </c>
      <c r="K15" s="16"/>
      <c r="L15" s="16">
        <v>0.35</v>
      </c>
      <c r="M15" s="16">
        <v>0</v>
      </c>
      <c r="N15" s="16">
        <v>0.125</v>
      </c>
      <c r="O15" s="16">
        <v>0.125</v>
      </c>
      <c r="P15" s="16">
        <v>0.28000000000000003</v>
      </c>
      <c r="Q15" s="16"/>
      <c r="R15" s="16">
        <v>0.203125</v>
      </c>
      <c r="S15" s="16">
        <v>0.230769230769231</v>
      </c>
      <c r="T15" s="16">
        <v>0.25</v>
      </c>
      <c r="U15" s="16">
        <v>0.2</v>
      </c>
      <c r="V15" s="16"/>
      <c r="W15" s="16">
        <v>0.24324324324324301</v>
      </c>
      <c r="X15" s="16">
        <v>0.24324324324324301</v>
      </c>
      <c r="Y15" s="16">
        <v>0</v>
      </c>
      <c r="Z15" s="16"/>
      <c r="AA15" s="16">
        <v>0.19672131147541</v>
      </c>
      <c r="AB15" s="16">
        <v>0.32</v>
      </c>
      <c r="AC15" s="16">
        <v>0.214285714285714</v>
      </c>
      <c r="AD15" s="16">
        <v>0.12121212121212099</v>
      </c>
    </row>
    <row r="16" spans="2:30" x14ac:dyDescent="0.35">
      <c r="B16" s="17" t="s">
        <v>322</v>
      </c>
      <c r="C16" s="16">
        <v>0.21546961325966901</v>
      </c>
      <c r="D16" s="16">
        <v>0.21910112359550599</v>
      </c>
      <c r="E16" s="16">
        <v>0</v>
      </c>
      <c r="F16" s="16"/>
      <c r="G16" s="16">
        <v>0.33333333333333298</v>
      </c>
      <c r="H16" s="16">
        <v>0.17910447761194001</v>
      </c>
      <c r="I16" s="16">
        <v>0.24324324324324301</v>
      </c>
      <c r="J16" s="16">
        <v>0.21621621621621601</v>
      </c>
      <c r="K16" s="16"/>
      <c r="L16" s="16">
        <v>0.15</v>
      </c>
      <c r="M16" s="16">
        <v>0.2</v>
      </c>
      <c r="N16" s="16">
        <v>0</v>
      </c>
      <c r="O16" s="16">
        <v>0.20833333333333301</v>
      </c>
      <c r="P16" s="16">
        <v>0.25</v>
      </c>
      <c r="Q16" s="16"/>
      <c r="R16" s="16">
        <v>0.1875</v>
      </c>
      <c r="S16" s="16">
        <v>0.15384615384615399</v>
      </c>
      <c r="T16" s="16">
        <v>0.33333333333333298</v>
      </c>
      <c r="U16" s="16">
        <v>0.2</v>
      </c>
      <c r="V16" s="16"/>
      <c r="W16" s="16">
        <v>0.18918918918918901</v>
      </c>
      <c r="X16" s="16">
        <v>0.27027027027027001</v>
      </c>
      <c r="Y16" s="16">
        <v>0.5</v>
      </c>
      <c r="Z16" s="16"/>
      <c r="AA16" s="16">
        <v>0.213114754098361</v>
      </c>
      <c r="AB16" s="16">
        <v>0.34</v>
      </c>
      <c r="AC16" s="16">
        <v>0.14285714285714299</v>
      </c>
      <c r="AD16" s="16">
        <v>0.12121212121212099</v>
      </c>
    </row>
    <row r="17" spans="2:30" x14ac:dyDescent="0.35">
      <c r="B17" s="17" t="s">
        <v>433</v>
      </c>
      <c r="C17" s="16">
        <v>0.198895027624309</v>
      </c>
      <c r="D17" s="16">
        <v>0.202247191011236</v>
      </c>
      <c r="E17" s="16">
        <v>0</v>
      </c>
      <c r="F17" s="16"/>
      <c r="G17" s="16">
        <v>0.33333333333333298</v>
      </c>
      <c r="H17" s="16">
        <v>0.17910447761194001</v>
      </c>
      <c r="I17" s="16">
        <v>0.21621621621621601</v>
      </c>
      <c r="J17" s="16">
        <v>0.18918918918918901</v>
      </c>
      <c r="K17" s="16"/>
      <c r="L17" s="16">
        <v>0.15</v>
      </c>
      <c r="M17" s="16">
        <v>0</v>
      </c>
      <c r="N17" s="16">
        <v>0</v>
      </c>
      <c r="O17" s="16">
        <v>0.22916666666666699</v>
      </c>
      <c r="P17" s="16">
        <v>0.22</v>
      </c>
      <c r="Q17" s="16"/>
      <c r="R17" s="16">
        <v>0.171875</v>
      </c>
      <c r="S17" s="16">
        <v>0.230769230769231</v>
      </c>
      <c r="T17" s="16">
        <v>0.16666666666666699</v>
      </c>
      <c r="U17" s="16">
        <v>0.4</v>
      </c>
      <c r="V17" s="16"/>
      <c r="W17" s="16">
        <v>0.153153153153153</v>
      </c>
      <c r="X17" s="16">
        <v>0.24324324324324301</v>
      </c>
      <c r="Y17" s="16">
        <v>0.5</v>
      </c>
      <c r="Z17" s="16"/>
      <c r="AA17" s="16">
        <v>0.24590163934426201</v>
      </c>
      <c r="AB17" s="16">
        <v>0.26</v>
      </c>
      <c r="AC17" s="16">
        <v>7.1428571428571397E-2</v>
      </c>
      <c r="AD17" s="16">
        <v>0.18181818181818199</v>
      </c>
    </row>
    <row r="18" spans="2:30" x14ac:dyDescent="0.35">
      <c r="B18" s="17" t="s">
        <v>434</v>
      </c>
      <c r="C18" s="16">
        <v>0.149171270718232</v>
      </c>
      <c r="D18" s="16">
        <v>0.151685393258427</v>
      </c>
      <c r="E18" s="16">
        <v>0</v>
      </c>
      <c r="F18" s="16"/>
      <c r="G18" s="16">
        <v>0</v>
      </c>
      <c r="H18" s="16">
        <v>0.119402985074627</v>
      </c>
      <c r="I18" s="16">
        <v>0.17567567567567599</v>
      </c>
      <c r="J18" s="16">
        <v>0.162162162162162</v>
      </c>
      <c r="K18" s="16"/>
      <c r="L18" s="16">
        <v>0.05</v>
      </c>
      <c r="M18" s="16">
        <v>0.2</v>
      </c>
      <c r="N18" s="16">
        <v>0.125</v>
      </c>
      <c r="O18" s="16">
        <v>6.25E-2</v>
      </c>
      <c r="P18" s="16">
        <v>0.21</v>
      </c>
      <c r="Q18" s="16"/>
      <c r="R18" s="16">
        <v>0.140625</v>
      </c>
      <c r="S18" s="16">
        <v>0.15384615384615399</v>
      </c>
      <c r="T18" s="16">
        <v>0.125</v>
      </c>
      <c r="U18" s="16">
        <v>0</v>
      </c>
      <c r="V18" s="16"/>
      <c r="W18" s="16">
        <v>0.153153153153153</v>
      </c>
      <c r="X18" s="16">
        <v>0.162162162162162</v>
      </c>
      <c r="Y18" s="16">
        <v>0.16666666666666699</v>
      </c>
      <c r="Z18" s="16"/>
      <c r="AA18" s="16">
        <v>0.14754098360655701</v>
      </c>
      <c r="AB18" s="16">
        <v>0.18</v>
      </c>
      <c r="AC18" s="16">
        <v>7.1428571428571397E-2</v>
      </c>
      <c r="AD18" s="16">
        <v>0.15151515151515199</v>
      </c>
    </row>
    <row r="19" spans="2:30" x14ac:dyDescent="0.35">
      <c r="B19" s="17" t="s">
        <v>64</v>
      </c>
      <c r="C19" s="16">
        <v>8.8397790055248601E-2</v>
      </c>
      <c r="D19" s="16">
        <v>8.4269662921348298E-2</v>
      </c>
      <c r="E19" s="16">
        <v>0</v>
      </c>
      <c r="F19" s="16"/>
      <c r="G19" s="16">
        <v>0</v>
      </c>
      <c r="H19" s="16">
        <v>7.4626865671641798E-2</v>
      </c>
      <c r="I19" s="16">
        <v>0.121621621621622</v>
      </c>
      <c r="J19" s="16">
        <v>5.4054054054054099E-2</v>
      </c>
      <c r="K19" s="16"/>
      <c r="L19" s="16">
        <v>0.05</v>
      </c>
      <c r="M19" s="16">
        <v>0</v>
      </c>
      <c r="N19" s="16">
        <v>0</v>
      </c>
      <c r="O19" s="16">
        <v>8.3333333333333301E-2</v>
      </c>
      <c r="P19" s="16">
        <v>0.11</v>
      </c>
      <c r="Q19" s="16"/>
      <c r="R19" s="16">
        <v>5.46875E-2</v>
      </c>
      <c r="S19" s="16">
        <v>0.15384615384615399</v>
      </c>
      <c r="T19" s="16">
        <v>0.16666666666666699</v>
      </c>
      <c r="U19" s="16">
        <v>0.4</v>
      </c>
      <c r="V19" s="16"/>
      <c r="W19" s="16">
        <v>9.00900900900901E-2</v>
      </c>
      <c r="X19" s="16">
        <v>8.1081081081081099E-2</v>
      </c>
      <c r="Y19" s="16">
        <v>0</v>
      </c>
      <c r="Z19" s="16"/>
      <c r="AA19" s="16">
        <v>6.5573770491803296E-2</v>
      </c>
      <c r="AB19" s="16">
        <v>0.06</v>
      </c>
      <c r="AC19" s="16">
        <v>7.1428571428571397E-2</v>
      </c>
      <c r="AD19" s="16">
        <v>0.12121212121212099</v>
      </c>
    </row>
    <row r="20" spans="2:30" x14ac:dyDescent="0.35">
      <c r="B20" s="17" t="s">
        <v>435</v>
      </c>
      <c r="C20" s="16">
        <v>6.6298342541436503E-2</v>
      </c>
      <c r="D20" s="16">
        <v>6.7415730337078594E-2</v>
      </c>
      <c r="E20" s="16">
        <v>0</v>
      </c>
      <c r="F20" s="16"/>
      <c r="G20" s="16">
        <v>0</v>
      </c>
      <c r="H20" s="16">
        <v>5.9701492537313397E-2</v>
      </c>
      <c r="I20" s="16">
        <v>6.7567567567567599E-2</v>
      </c>
      <c r="J20" s="16">
        <v>8.1081081081081099E-2</v>
      </c>
      <c r="K20" s="16"/>
      <c r="L20" s="16">
        <v>0.05</v>
      </c>
      <c r="M20" s="16">
        <v>0.2</v>
      </c>
      <c r="N20" s="16">
        <v>0.125</v>
      </c>
      <c r="O20" s="16">
        <v>4.1666666666666699E-2</v>
      </c>
      <c r="P20" s="16">
        <v>7.0000000000000007E-2</v>
      </c>
      <c r="Q20" s="16"/>
      <c r="R20" s="16">
        <v>7.03125E-2</v>
      </c>
      <c r="S20" s="16">
        <v>7.69230769230769E-2</v>
      </c>
      <c r="T20" s="16">
        <v>4.1666666666666699E-2</v>
      </c>
      <c r="U20" s="16">
        <v>0</v>
      </c>
      <c r="V20" s="16"/>
      <c r="W20" s="16">
        <v>9.00900900900901E-2</v>
      </c>
      <c r="X20" s="16">
        <v>2.7027027027027001E-2</v>
      </c>
      <c r="Y20" s="16">
        <v>0</v>
      </c>
      <c r="Z20" s="16"/>
      <c r="AA20" s="16">
        <v>4.91803278688525E-2</v>
      </c>
      <c r="AB20" s="16">
        <v>0.08</v>
      </c>
      <c r="AC20" s="16">
        <v>7.1428571428571397E-2</v>
      </c>
      <c r="AD20" s="16">
        <v>9.0909090909090898E-2</v>
      </c>
    </row>
    <row r="21" spans="2:30" x14ac:dyDescent="0.35">
      <c r="B21" s="17" t="s">
        <v>92</v>
      </c>
      <c r="C21" s="18">
        <v>2.7624309392265199E-2</v>
      </c>
      <c r="D21" s="18">
        <v>2.8089887640449399E-2</v>
      </c>
      <c r="E21" s="18">
        <v>0</v>
      </c>
      <c r="F21" s="18"/>
      <c r="G21" s="18">
        <v>0</v>
      </c>
      <c r="H21" s="18">
        <v>0</v>
      </c>
      <c r="I21" s="18">
        <v>6.7567567567567599E-2</v>
      </c>
      <c r="J21" s="18">
        <v>0</v>
      </c>
      <c r="K21" s="18"/>
      <c r="L21" s="18">
        <v>0.05</v>
      </c>
      <c r="M21" s="18">
        <v>0</v>
      </c>
      <c r="N21" s="18">
        <v>0</v>
      </c>
      <c r="O21" s="18">
        <v>2.0833333333333301E-2</v>
      </c>
      <c r="P21" s="18">
        <v>0.03</v>
      </c>
      <c r="Q21" s="18"/>
      <c r="R21" s="18">
        <v>3.125E-2</v>
      </c>
      <c r="S21" s="18">
        <v>7.69230769230769E-2</v>
      </c>
      <c r="T21" s="18">
        <v>0</v>
      </c>
      <c r="U21" s="18">
        <v>0</v>
      </c>
      <c r="V21" s="18"/>
      <c r="W21" s="18">
        <v>2.7027027027027001E-2</v>
      </c>
      <c r="X21" s="18">
        <v>5.4054054054054099E-2</v>
      </c>
      <c r="Y21" s="18">
        <v>0</v>
      </c>
      <c r="Z21" s="18"/>
      <c r="AA21" s="18">
        <v>4.91803278688525E-2</v>
      </c>
      <c r="AB21" s="18">
        <v>0.04</v>
      </c>
      <c r="AC21" s="18">
        <v>0</v>
      </c>
      <c r="AD21" s="18">
        <v>0</v>
      </c>
    </row>
    <row r="22" spans="2:30" x14ac:dyDescent="0.35">
      <c r="B22" s="15" t="s">
        <v>207</v>
      </c>
    </row>
    <row r="23" spans="2:30" x14ac:dyDescent="0.35">
      <c r="B23" t="s">
        <v>68</v>
      </c>
    </row>
    <row r="24" spans="2:30" x14ac:dyDescent="0.35">
      <c r="B24" t="s">
        <v>69</v>
      </c>
    </row>
    <row r="26" spans="2:30" x14ac:dyDescent="0.35">
      <c r="B26"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D26"/>
  <sheetViews>
    <sheetView showGridLines="0" topLeftCell="A6" workbookViewId="0">
      <pane xSplit="2" topLeftCell="C1" activePane="topRight" state="frozen"/>
      <selection pane="topRight" activeCell="B26" sqref="B26"/>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438</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468</v>
      </c>
      <c r="D7" s="10">
        <v>445</v>
      </c>
      <c r="E7" s="10">
        <v>8</v>
      </c>
      <c r="F7" s="10"/>
      <c r="G7" s="10">
        <v>23</v>
      </c>
      <c r="H7" s="10">
        <v>199</v>
      </c>
      <c r="I7" s="10">
        <v>177</v>
      </c>
      <c r="J7" s="10">
        <v>69</v>
      </c>
      <c r="K7" s="10"/>
      <c r="L7" s="10">
        <v>108</v>
      </c>
      <c r="M7" s="10">
        <v>48</v>
      </c>
      <c r="N7" s="10">
        <v>48</v>
      </c>
      <c r="O7" s="10">
        <v>126</v>
      </c>
      <c r="P7" s="10">
        <v>138</v>
      </c>
      <c r="Q7" s="10"/>
      <c r="R7" s="10">
        <v>267</v>
      </c>
      <c r="S7" s="10">
        <v>46</v>
      </c>
      <c r="T7" s="10">
        <v>104</v>
      </c>
      <c r="U7" s="10">
        <v>30</v>
      </c>
      <c r="V7" s="10"/>
      <c r="W7" s="10">
        <v>269</v>
      </c>
      <c r="X7" s="10">
        <v>125</v>
      </c>
      <c r="Y7" s="10">
        <v>20</v>
      </c>
      <c r="Z7" s="10"/>
      <c r="AA7" s="10">
        <v>198</v>
      </c>
      <c r="AB7" s="10">
        <v>107</v>
      </c>
      <c r="AC7" s="10">
        <v>70</v>
      </c>
      <c r="AD7" s="10">
        <v>69</v>
      </c>
    </row>
    <row r="8" spans="2:30" x14ac:dyDescent="0.35">
      <c r="B8" s="17" t="s">
        <v>430</v>
      </c>
      <c r="C8" s="16">
        <v>0.30769230769230799</v>
      </c>
      <c r="D8" s="16">
        <v>0.30112359550561801</v>
      </c>
      <c r="E8" s="16">
        <v>0.25</v>
      </c>
      <c r="F8" s="16"/>
      <c r="G8" s="16">
        <v>0.34782608695652201</v>
      </c>
      <c r="H8" s="16">
        <v>0.28643216080402001</v>
      </c>
      <c r="I8" s="16">
        <v>0.29943502824858798</v>
      </c>
      <c r="J8" s="16">
        <v>0.376811594202899</v>
      </c>
      <c r="K8" s="16"/>
      <c r="L8" s="16">
        <v>0.31481481481481499</v>
      </c>
      <c r="M8" s="16">
        <v>0.27083333333333298</v>
      </c>
      <c r="N8" s="16">
        <v>0.104166666666667</v>
      </c>
      <c r="O8" s="16">
        <v>0.341269841269841</v>
      </c>
      <c r="P8" s="16">
        <v>0.35507246376811602</v>
      </c>
      <c r="Q8" s="16"/>
      <c r="R8" s="16">
        <v>0.29588014981273397</v>
      </c>
      <c r="S8" s="16">
        <v>0.47826086956521702</v>
      </c>
      <c r="T8" s="16">
        <v>0.30769230769230799</v>
      </c>
      <c r="U8" s="16">
        <v>0.266666666666667</v>
      </c>
      <c r="V8" s="16"/>
      <c r="W8" s="16">
        <v>0.24907063197026</v>
      </c>
      <c r="X8" s="16">
        <v>0.41599999999999998</v>
      </c>
      <c r="Y8" s="16">
        <v>0.35</v>
      </c>
      <c r="Z8" s="16"/>
      <c r="AA8" s="16">
        <v>0.30303030303030298</v>
      </c>
      <c r="AB8" s="16">
        <v>0.33644859813084099</v>
      </c>
      <c r="AC8" s="16">
        <v>0.35714285714285698</v>
      </c>
      <c r="AD8" s="16">
        <v>0.24637681159420299</v>
      </c>
    </row>
    <row r="9" spans="2:30" x14ac:dyDescent="0.35">
      <c r="B9" s="17" t="s">
        <v>323</v>
      </c>
      <c r="C9" s="16">
        <v>0.29487179487179499</v>
      </c>
      <c r="D9" s="16">
        <v>0.28764044943820199</v>
      </c>
      <c r="E9" s="16">
        <v>0.375</v>
      </c>
      <c r="F9" s="16"/>
      <c r="G9" s="16">
        <v>0.173913043478261</v>
      </c>
      <c r="H9" s="16">
        <v>0.30653266331658302</v>
      </c>
      <c r="I9" s="16">
        <v>0.31638418079095998</v>
      </c>
      <c r="J9" s="16">
        <v>0.24637681159420299</v>
      </c>
      <c r="K9" s="16"/>
      <c r="L9" s="16">
        <v>0.31481481481481499</v>
      </c>
      <c r="M9" s="16">
        <v>0.39583333333333298</v>
      </c>
      <c r="N9" s="16">
        <v>0.20833333333333301</v>
      </c>
      <c r="O9" s="16">
        <v>0.23015873015873001</v>
      </c>
      <c r="P9" s="16">
        <v>0.33333333333333298</v>
      </c>
      <c r="Q9" s="16"/>
      <c r="R9" s="16">
        <v>0.265917602996255</v>
      </c>
      <c r="S9" s="16">
        <v>0.434782608695652</v>
      </c>
      <c r="T9" s="16">
        <v>0.27884615384615402</v>
      </c>
      <c r="U9" s="16">
        <v>0.36666666666666697</v>
      </c>
      <c r="V9" s="16"/>
      <c r="W9" s="16">
        <v>0.27509293680297398</v>
      </c>
      <c r="X9" s="16">
        <v>0.32800000000000001</v>
      </c>
      <c r="Y9" s="16">
        <v>0.25</v>
      </c>
      <c r="Z9" s="16"/>
      <c r="AA9" s="16">
        <v>0.28787878787878801</v>
      </c>
      <c r="AB9" s="16">
        <v>0.33644859813084099</v>
      </c>
      <c r="AC9" s="16">
        <v>0.314285714285714</v>
      </c>
      <c r="AD9" s="16">
        <v>0.27536231884057999</v>
      </c>
    </row>
    <row r="10" spans="2:30" x14ac:dyDescent="0.35">
      <c r="B10" s="17" t="s">
        <v>427</v>
      </c>
      <c r="C10" s="16">
        <v>0.28632478632478597</v>
      </c>
      <c r="D10" s="16">
        <v>0.27865168539325802</v>
      </c>
      <c r="E10" s="16">
        <v>0.375</v>
      </c>
      <c r="F10" s="16"/>
      <c r="G10" s="16">
        <v>0.30434782608695699</v>
      </c>
      <c r="H10" s="16">
        <v>0.29145728643216101</v>
      </c>
      <c r="I10" s="16">
        <v>0.27118644067796599</v>
      </c>
      <c r="J10" s="16">
        <v>0.30434782608695699</v>
      </c>
      <c r="K10" s="16"/>
      <c r="L10" s="16">
        <v>0.30555555555555602</v>
      </c>
      <c r="M10" s="16">
        <v>0.3125</v>
      </c>
      <c r="N10" s="16">
        <v>0.27083333333333298</v>
      </c>
      <c r="O10" s="16">
        <v>0.25396825396825401</v>
      </c>
      <c r="P10" s="16">
        <v>0.29710144927536197</v>
      </c>
      <c r="Q10" s="16"/>
      <c r="R10" s="16">
        <v>0.25842696629213502</v>
      </c>
      <c r="S10" s="16">
        <v>0.36956521739130399</v>
      </c>
      <c r="T10" s="16">
        <v>0.29807692307692302</v>
      </c>
      <c r="U10" s="16">
        <v>0.43333333333333302</v>
      </c>
      <c r="V10" s="16"/>
      <c r="W10" s="16">
        <v>0.308550185873606</v>
      </c>
      <c r="X10" s="16">
        <v>0.28799999999999998</v>
      </c>
      <c r="Y10" s="16">
        <v>0.35</v>
      </c>
      <c r="Z10" s="16"/>
      <c r="AA10" s="16">
        <v>0.29797979797979801</v>
      </c>
      <c r="AB10" s="16">
        <v>0.25233644859813098</v>
      </c>
      <c r="AC10" s="16">
        <v>0.3</v>
      </c>
      <c r="AD10" s="16">
        <v>0.31884057971014501</v>
      </c>
    </row>
    <row r="11" spans="2:30" x14ac:dyDescent="0.35">
      <c r="B11" s="17" t="s">
        <v>429</v>
      </c>
      <c r="C11" s="16">
        <v>0.269230769230769</v>
      </c>
      <c r="D11" s="16">
        <v>0.25617977528089902</v>
      </c>
      <c r="E11" s="16">
        <v>0.375</v>
      </c>
      <c r="F11" s="16"/>
      <c r="G11" s="16">
        <v>0.30434782608695699</v>
      </c>
      <c r="H11" s="16">
        <v>0.26130653266331699</v>
      </c>
      <c r="I11" s="16">
        <v>0.28248587570621497</v>
      </c>
      <c r="J11" s="16">
        <v>0.24637681159420299</v>
      </c>
      <c r="K11" s="16"/>
      <c r="L11" s="16">
        <v>0.25925925925925902</v>
      </c>
      <c r="M11" s="16">
        <v>0.27083333333333298</v>
      </c>
      <c r="N11" s="16">
        <v>0.25</v>
      </c>
      <c r="O11" s="16">
        <v>0.26190476190476197</v>
      </c>
      <c r="P11" s="16">
        <v>0.28985507246376802</v>
      </c>
      <c r="Q11" s="16"/>
      <c r="R11" s="16">
        <v>0.26217228464419501</v>
      </c>
      <c r="S11" s="16">
        <v>0.34782608695652201</v>
      </c>
      <c r="T11" s="16">
        <v>0.240384615384615</v>
      </c>
      <c r="U11" s="16">
        <v>0.3</v>
      </c>
      <c r="V11" s="16"/>
      <c r="W11" s="16">
        <v>0.226765799256506</v>
      </c>
      <c r="X11" s="16">
        <v>0.376</v>
      </c>
      <c r="Y11" s="16">
        <v>0.35</v>
      </c>
      <c r="Z11" s="16"/>
      <c r="AA11" s="16">
        <v>0.27272727272727298</v>
      </c>
      <c r="AB11" s="16">
        <v>0.28037383177570102</v>
      </c>
      <c r="AC11" s="16">
        <v>0.28571428571428598</v>
      </c>
      <c r="AD11" s="16">
        <v>0.202898550724638</v>
      </c>
    </row>
    <row r="12" spans="2:30" x14ac:dyDescent="0.35">
      <c r="B12" s="17" t="s">
        <v>432</v>
      </c>
      <c r="C12" s="16">
        <v>0.26709401709401698</v>
      </c>
      <c r="D12" s="16">
        <v>0.26292134831460701</v>
      </c>
      <c r="E12" s="16">
        <v>0.375</v>
      </c>
      <c r="F12" s="16"/>
      <c r="G12" s="16">
        <v>0.26086956521739102</v>
      </c>
      <c r="H12" s="16">
        <v>0.25628140703517599</v>
      </c>
      <c r="I12" s="16">
        <v>0.25988700564971801</v>
      </c>
      <c r="J12" s="16">
        <v>0.31884057971014501</v>
      </c>
      <c r="K12" s="16"/>
      <c r="L12" s="16">
        <v>0.22222222222222199</v>
      </c>
      <c r="M12" s="16">
        <v>0.3125</v>
      </c>
      <c r="N12" s="16">
        <v>0.20833333333333301</v>
      </c>
      <c r="O12" s="16">
        <v>0.24603174603174599</v>
      </c>
      <c r="P12" s="16">
        <v>0.32608695652173902</v>
      </c>
      <c r="Q12" s="16"/>
      <c r="R12" s="16">
        <v>0.22846441947565499</v>
      </c>
      <c r="S12" s="16">
        <v>0.434782608695652</v>
      </c>
      <c r="T12" s="16">
        <v>0.25961538461538503</v>
      </c>
      <c r="U12" s="16">
        <v>0.33333333333333298</v>
      </c>
      <c r="V12" s="16"/>
      <c r="W12" s="16">
        <v>0.23048327137546501</v>
      </c>
      <c r="X12" s="16">
        <v>0.376</v>
      </c>
      <c r="Y12" s="16">
        <v>0.4</v>
      </c>
      <c r="Z12" s="16"/>
      <c r="AA12" s="16">
        <v>0.26262626262626299</v>
      </c>
      <c r="AB12" s="16">
        <v>0.33644859813084099</v>
      </c>
      <c r="AC12" s="16">
        <v>0.27142857142857102</v>
      </c>
      <c r="AD12" s="16">
        <v>0.188405797101449</v>
      </c>
    </row>
    <row r="13" spans="2:30" x14ac:dyDescent="0.35">
      <c r="B13" s="17" t="s">
        <v>322</v>
      </c>
      <c r="C13" s="16">
        <v>0.26495726495726502</v>
      </c>
      <c r="D13" s="16">
        <v>0.25617977528089902</v>
      </c>
      <c r="E13" s="16">
        <v>0.125</v>
      </c>
      <c r="F13" s="16"/>
      <c r="G13" s="16">
        <v>0.13043478260869601</v>
      </c>
      <c r="H13" s="16">
        <v>0.25125628140703499</v>
      </c>
      <c r="I13" s="16">
        <v>0.27683615819209001</v>
      </c>
      <c r="J13" s="16">
        <v>0.31884057971014501</v>
      </c>
      <c r="K13" s="16"/>
      <c r="L13" s="16">
        <v>0.30555555555555602</v>
      </c>
      <c r="M13" s="16">
        <v>0.22916666666666699</v>
      </c>
      <c r="N13" s="16">
        <v>0.14583333333333301</v>
      </c>
      <c r="O13" s="16">
        <v>0.238095238095238</v>
      </c>
      <c r="P13" s="16">
        <v>0.311594202898551</v>
      </c>
      <c r="Q13" s="16"/>
      <c r="R13" s="16">
        <v>0.24719101123595499</v>
      </c>
      <c r="S13" s="16">
        <v>0.36956521739130399</v>
      </c>
      <c r="T13" s="16">
        <v>0.269230769230769</v>
      </c>
      <c r="U13" s="16">
        <v>0.33333333333333298</v>
      </c>
      <c r="V13" s="16"/>
      <c r="W13" s="16">
        <v>0.24163568773234201</v>
      </c>
      <c r="X13" s="16">
        <v>0.35199999999999998</v>
      </c>
      <c r="Y13" s="16">
        <v>0.3</v>
      </c>
      <c r="Z13" s="16"/>
      <c r="AA13" s="16">
        <v>0.28282828282828298</v>
      </c>
      <c r="AB13" s="16">
        <v>0.25233644859813098</v>
      </c>
      <c r="AC13" s="16">
        <v>0.28571428571428598</v>
      </c>
      <c r="AD13" s="16">
        <v>0.26086956521739102</v>
      </c>
    </row>
    <row r="14" spans="2:30" ht="29" x14ac:dyDescent="0.35">
      <c r="B14" s="17" t="s">
        <v>426</v>
      </c>
      <c r="C14" s="16">
        <v>0.26495726495726502</v>
      </c>
      <c r="D14" s="16">
        <v>0.25393258426966298</v>
      </c>
      <c r="E14" s="16">
        <v>0.25</v>
      </c>
      <c r="F14" s="16"/>
      <c r="G14" s="16">
        <v>8.6956521739130405E-2</v>
      </c>
      <c r="H14" s="16">
        <v>0.23618090452261301</v>
      </c>
      <c r="I14" s="16">
        <v>0.305084745762712</v>
      </c>
      <c r="J14" s="16">
        <v>0.30434782608695699</v>
      </c>
      <c r="K14" s="16"/>
      <c r="L14" s="16">
        <v>0.25</v>
      </c>
      <c r="M14" s="16">
        <v>0.39583333333333298</v>
      </c>
      <c r="N14" s="16">
        <v>0.16666666666666699</v>
      </c>
      <c r="O14" s="16">
        <v>0.24603174603174599</v>
      </c>
      <c r="P14" s="16">
        <v>0.282608695652174</v>
      </c>
      <c r="Q14" s="16"/>
      <c r="R14" s="16">
        <v>0.25842696629213502</v>
      </c>
      <c r="S14" s="16">
        <v>0.32608695652173902</v>
      </c>
      <c r="T14" s="16">
        <v>0.230769230769231</v>
      </c>
      <c r="U14" s="16">
        <v>0.33333333333333298</v>
      </c>
      <c r="V14" s="16"/>
      <c r="W14" s="16">
        <v>0.263940520446097</v>
      </c>
      <c r="X14" s="16">
        <v>0.32</v>
      </c>
      <c r="Y14" s="16">
        <v>0.3</v>
      </c>
      <c r="Z14" s="16"/>
      <c r="AA14" s="16">
        <v>0.26262626262626299</v>
      </c>
      <c r="AB14" s="16">
        <v>0.29906542056074797</v>
      </c>
      <c r="AC14" s="16">
        <v>0.314285714285714</v>
      </c>
      <c r="AD14" s="16">
        <v>0.231884057971014</v>
      </c>
    </row>
    <row r="15" spans="2:30" ht="29" x14ac:dyDescent="0.35">
      <c r="B15" s="17" t="s">
        <v>428</v>
      </c>
      <c r="C15" s="16">
        <v>0.25</v>
      </c>
      <c r="D15" s="16">
        <v>0.24044943820224701</v>
      </c>
      <c r="E15" s="16">
        <v>0.25</v>
      </c>
      <c r="F15" s="16"/>
      <c r="G15" s="16">
        <v>0.173913043478261</v>
      </c>
      <c r="H15" s="16">
        <v>0.24120603015075401</v>
      </c>
      <c r="I15" s="16">
        <v>0.242937853107345</v>
      </c>
      <c r="J15" s="16">
        <v>0.31884057971014501</v>
      </c>
      <c r="K15" s="16"/>
      <c r="L15" s="16">
        <v>0.27777777777777801</v>
      </c>
      <c r="M15" s="16">
        <v>0.25</v>
      </c>
      <c r="N15" s="16">
        <v>0.22916666666666699</v>
      </c>
      <c r="O15" s="16">
        <v>0.206349206349206</v>
      </c>
      <c r="P15" s="16">
        <v>0.27536231884057999</v>
      </c>
      <c r="Q15" s="16"/>
      <c r="R15" s="16">
        <v>0.22846441947565499</v>
      </c>
      <c r="S15" s="16">
        <v>0.282608695652174</v>
      </c>
      <c r="T15" s="16">
        <v>0.240384615384615</v>
      </c>
      <c r="U15" s="16">
        <v>0.43333333333333302</v>
      </c>
      <c r="V15" s="16"/>
      <c r="W15" s="16">
        <v>0.226765799256506</v>
      </c>
      <c r="X15" s="16">
        <v>0.27200000000000002</v>
      </c>
      <c r="Y15" s="16">
        <v>0.45</v>
      </c>
      <c r="Z15" s="16"/>
      <c r="AA15" s="16">
        <v>0.25757575757575801</v>
      </c>
      <c r="AB15" s="16">
        <v>0.29906542056074797</v>
      </c>
      <c r="AC15" s="16">
        <v>0.2</v>
      </c>
      <c r="AD15" s="16">
        <v>0.231884057971014</v>
      </c>
    </row>
    <row r="16" spans="2:30" x14ac:dyDescent="0.35">
      <c r="B16" s="17" t="s">
        <v>431</v>
      </c>
      <c r="C16" s="16">
        <v>0.23504273504273501</v>
      </c>
      <c r="D16" s="16">
        <v>0.22696629213483099</v>
      </c>
      <c r="E16" s="16">
        <v>0.375</v>
      </c>
      <c r="F16" s="16"/>
      <c r="G16" s="16">
        <v>8.6956521739130405E-2</v>
      </c>
      <c r="H16" s="16">
        <v>0.25125628140703499</v>
      </c>
      <c r="I16" s="16">
        <v>0.225988700564972</v>
      </c>
      <c r="J16" s="16">
        <v>0.26086956521739102</v>
      </c>
      <c r="K16" s="16"/>
      <c r="L16" s="16">
        <v>0.157407407407407</v>
      </c>
      <c r="M16" s="16">
        <v>0.3125</v>
      </c>
      <c r="N16" s="16">
        <v>0.14583333333333301</v>
      </c>
      <c r="O16" s="16">
        <v>0.26984126984126999</v>
      </c>
      <c r="P16" s="16">
        <v>0.26811594202898598</v>
      </c>
      <c r="Q16" s="16"/>
      <c r="R16" s="16">
        <v>0.20599250936329599</v>
      </c>
      <c r="S16" s="16">
        <v>0.32608695652173902</v>
      </c>
      <c r="T16" s="16">
        <v>0.27884615384615402</v>
      </c>
      <c r="U16" s="16">
        <v>0.266666666666667</v>
      </c>
      <c r="V16" s="16"/>
      <c r="W16" s="16">
        <v>0.19330855018587401</v>
      </c>
      <c r="X16" s="16">
        <v>0.36</v>
      </c>
      <c r="Y16" s="16">
        <v>0.3</v>
      </c>
      <c r="Z16" s="16"/>
      <c r="AA16" s="16">
        <v>0.23232323232323199</v>
      </c>
      <c r="AB16" s="16">
        <v>0.289719626168224</v>
      </c>
      <c r="AC16" s="16">
        <v>0.214285714285714</v>
      </c>
      <c r="AD16" s="16">
        <v>0.217391304347826</v>
      </c>
    </row>
    <row r="17" spans="2:30" x14ac:dyDescent="0.35">
      <c r="B17" s="17" t="s">
        <v>433</v>
      </c>
      <c r="C17" s="16">
        <v>0.22222222222222199</v>
      </c>
      <c r="D17" s="16">
        <v>0.215730337078652</v>
      </c>
      <c r="E17" s="16">
        <v>0.125</v>
      </c>
      <c r="F17" s="16"/>
      <c r="G17" s="16">
        <v>0.217391304347826</v>
      </c>
      <c r="H17" s="16">
        <v>0.24120603015075401</v>
      </c>
      <c r="I17" s="16">
        <v>0.22033898305084701</v>
      </c>
      <c r="J17" s="16">
        <v>0.173913043478261</v>
      </c>
      <c r="K17" s="16"/>
      <c r="L17" s="16">
        <v>0.203703703703704</v>
      </c>
      <c r="M17" s="16">
        <v>0.27083333333333298</v>
      </c>
      <c r="N17" s="16">
        <v>0.125</v>
      </c>
      <c r="O17" s="16">
        <v>0.23015873015873001</v>
      </c>
      <c r="P17" s="16">
        <v>0.24637681159420299</v>
      </c>
      <c r="Q17" s="16"/>
      <c r="R17" s="16">
        <v>0.194756554307116</v>
      </c>
      <c r="S17" s="16">
        <v>0.32608695652173902</v>
      </c>
      <c r="T17" s="16">
        <v>0.20192307692307701</v>
      </c>
      <c r="U17" s="16">
        <v>0.4</v>
      </c>
      <c r="V17" s="16"/>
      <c r="W17" s="16">
        <v>0.215613382899628</v>
      </c>
      <c r="X17" s="16">
        <v>0.26400000000000001</v>
      </c>
      <c r="Y17" s="16">
        <v>0.25</v>
      </c>
      <c r="Z17" s="16"/>
      <c r="AA17" s="16">
        <v>0.22222222222222199</v>
      </c>
      <c r="AB17" s="16">
        <v>0.25233644859813098</v>
      </c>
      <c r="AC17" s="16">
        <v>0.25714285714285701</v>
      </c>
      <c r="AD17" s="16">
        <v>0.173913043478261</v>
      </c>
    </row>
    <row r="18" spans="2:30" x14ac:dyDescent="0.35">
      <c r="B18" s="17" t="s">
        <v>434</v>
      </c>
      <c r="C18" s="16">
        <v>0.17521367521367501</v>
      </c>
      <c r="D18" s="16">
        <v>0.16629213483146099</v>
      </c>
      <c r="E18" s="16">
        <v>0.375</v>
      </c>
      <c r="F18" s="16"/>
      <c r="G18" s="16">
        <v>0.173913043478261</v>
      </c>
      <c r="H18" s="16">
        <v>0.175879396984925</v>
      </c>
      <c r="I18" s="16">
        <v>0.17514124293785299</v>
      </c>
      <c r="J18" s="16">
        <v>0.173913043478261</v>
      </c>
      <c r="K18" s="16"/>
      <c r="L18" s="16">
        <v>0.157407407407407</v>
      </c>
      <c r="M18" s="16">
        <v>0.27083333333333298</v>
      </c>
      <c r="N18" s="16">
        <v>0.104166666666667</v>
      </c>
      <c r="O18" s="16">
        <v>0.182539682539683</v>
      </c>
      <c r="P18" s="16">
        <v>0.173913043478261</v>
      </c>
      <c r="Q18" s="16"/>
      <c r="R18" s="16">
        <v>0.14606741573033699</v>
      </c>
      <c r="S18" s="16">
        <v>0.282608695652174</v>
      </c>
      <c r="T18" s="16">
        <v>0.18269230769230799</v>
      </c>
      <c r="U18" s="16">
        <v>0.3</v>
      </c>
      <c r="V18" s="16"/>
      <c r="W18" s="16">
        <v>0.14498141263940501</v>
      </c>
      <c r="X18" s="16">
        <v>0.23200000000000001</v>
      </c>
      <c r="Y18" s="16">
        <v>0.35</v>
      </c>
      <c r="Z18" s="16"/>
      <c r="AA18" s="16">
        <v>0.18181818181818199</v>
      </c>
      <c r="AB18" s="16">
        <v>0.168224299065421</v>
      </c>
      <c r="AC18" s="16">
        <v>0.2</v>
      </c>
      <c r="AD18" s="16">
        <v>0.15942028985507201</v>
      </c>
    </row>
    <row r="19" spans="2:30" x14ac:dyDescent="0.35">
      <c r="B19" s="17" t="s">
        <v>64</v>
      </c>
      <c r="C19" s="16">
        <v>9.1880341880341901E-2</v>
      </c>
      <c r="D19" s="16">
        <v>9.2134831460674194E-2</v>
      </c>
      <c r="E19" s="16">
        <v>0.125</v>
      </c>
      <c r="F19" s="16"/>
      <c r="G19" s="16">
        <v>8.6956521739130405E-2</v>
      </c>
      <c r="H19" s="16">
        <v>8.5427135678391997E-2</v>
      </c>
      <c r="I19" s="16">
        <v>0.101694915254237</v>
      </c>
      <c r="J19" s="16">
        <v>8.6956521739130405E-2</v>
      </c>
      <c r="K19" s="16"/>
      <c r="L19" s="16">
        <v>9.2592592592592601E-2</v>
      </c>
      <c r="M19" s="16">
        <v>2.0833333333333301E-2</v>
      </c>
      <c r="N19" s="16">
        <v>0.104166666666667</v>
      </c>
      <c r="O19" s="16">
        <v>0.103174603174603</v>
      </c>
      <c r="P19" s="16">
        <v>0.101449275362319</v>
      </c>
      <c r="Q19" s="16"/>
      <c r="R19" s="16">
        <v>9.3632958801498106E-2</v>
      </c>
      <c r="S19" s="16">
        <v>0.13043478260869601</v>
      </c>
      <c r="T19" s="16">
        <v>8.6538461538461495E-2</v>
      </c>
      <c r="U19" s="16">
        <v>0.1</v>
      </c>
      <c r="V19" s="16"/>
      <c r="W19" s="16">
        <v>7.4349442379182201E-2</v>
      </c>
      <c r="X19" s="16">
        <v>0.104</v>
      </c>
      <c r="Y19" s="16">
        <v>0.25</v>
      </c>
      <c r="Z19" s="16"/>
      <c r="AA19" s="16">
        <v>0.12121212121212099</v>
      </c>
      <c r="AB19" s="16">
        <v>8.4112149532710304E-2</v>
      </c>
      <c r="AC19" s="16">
        <v>8.5714285714285701E-2</v>
      </c>
      <c r="AD19" s="16">
        <v>2.8985507246376802E-2</v>
      </c>
    </row>
    <row r="20" spans="2:30" x14ac:dyDescent="0.35">
      <c r="B20" s="17" t="s">
        <v>435</v>
      </c>
      <c r="C20" s="16">
        <v>8.7606837606837601E-2</v>
      </c>
      <c r="D20" s="16">
        <v>9.2134831460674194E-2</v>
      </c>
      <c r="E20" s="16">
        <v>0</v>
      </c>
      <c r="F20" s="16"/>
      <c r="G20" s="16">
        <v>4.3478260869565202E-2</v>
      </c>
      <c r="H20" s="16">
        <v>0.10552763819095499</v>
      </c>
      <c r="I20" s="16">
        <v>7.3446327683615795E-2</v>
      </c>
      <c r="J20" s="16">
        <v>8.6956521739130405E-2</v>
      </c>
      <c r="K20" s="16"/>
      <c r="L20" s="16">
        <v>8.3333333333333301E-2</v>
      </c>
      <c r="M20" s="16">
        <v>2.0833333333333301E-2</v>
      </c>
      <c r="N20" s="16">
        <v>0.14583333333333301</v>
      </c>
      <c r="O20" s="16">
        <v>4.7619047619047603E-2</v>
      </c>
      <c r="P20" s="16">
        <v>0.13043478260869601</v>
      </c>
      <c r="Q20" s="16"/>
      <c r="R20" s="16">
        <v>6.3670411985018702E-2</v>
      </c>
      <c r="S20" s="16">
        <v>0.108695652173913</v>
      </c>
      <c r="T20" s="16">
        <v>0.125</v>
      </c>
      <c r="U20" s="16">
        <v>0.133333333333333</v>
      </c>
      <c r="V20" s="16"/>
      <c r="W20" s="16">
        <v>0.107806691449814</v>
      </c>
      <c r="X20" s="16">
        <v>5.6000000000000001E-2</v>
      </c>
      <c r="Y20" s="16">
        <v>0.1</v>
      </c>
      <c r="Z20" s="16"/>
      <c r="AA20" s="16">
        <v>8.5858585858585898E-2</v>
      </c>
      <c r="AB20" s="16">
        <v>0.10280373831775701</v>
      </c>
      <c r="AC20" s="16">
        <v>8.5714285714285701E-2</v>
      </c>
      <c r="AD20" s="16">
        <v>5.7971014492753603E-2</v>
      </c>
    </row>
    <row r="21" spans="2:30" x14ac:dyDescent="0.35">
      <c r="B21" s="17" t="s">
        <v>92</v>
      </c>
      <c r="C21" s="18">
        <v>6.41025641025641E-3</v>
      </c>
      <c r="D21" s="18">
        <v>6.7415730337078697E-3</v>
      </c>
      <c r="E21" s="18">
        <v>0</v>
      </c>
      <c r="F21" s="18"/>
      <c r="G21" s="18">
        <v>0</v>
      </c>
      <c r="H21" s="18">
        <v>5.0251256281407001E-3</v>
      </c>
      <c r="I21" s="18">
        <v>1.12994350282486E-2</v>
      </c>
      <c r="J21" s="18">
        <v>0</v>
      </c>
      <c r="K21" s="18"/>
      <c r="L21" s="18">
        <v>0</v>
      </c>
      <c r="M21" s="18">
        <v>0</v>
      </c>
      <c r="N21" s="18">
        <v>2.0833333333333301E-2</v>
      </c>
      <c r="O21" s="18">
        <v>7.9365079365079395E-3</v>
      </c>
      <c r="P21" s="18">
        <v>7.2463768115942004E-3</v>
      </c>
      <c r="Q21" s="18"/>
      <c r="R21" s="18">
        <v>0</v>
      </c>
      <c r="S21" s="18">
        <v>0</v>
      </c>
      <c r="T21" s="18">
        <v>1.9230769230769201E-2</v>
      </c>
      <c r="U21" s="18">
        <v>0</v>
      </c>
      <c r="V21" s="18"/>
      <c r="W21" s="18">
        <v>7.4349442379182196E-3</v>
      </c>
      <c r="X21" s="18">
        <v>0</v>
      </c>
      <c r="Y21" s="18">
        <v>0</v>
      </c>
      <c r="Z21" s="18"/>
      <c r="AA21" s="18">
        <v>1.01010101010101E-2</v>
      </c>
      <c r="AB21" s="18">
        <v>9.3457943925233603E-3</v>
      </c>
      <c r="AC21" s="18">
        <v>0</v>
      </c>
      <c r="AD21" s="18">
        <v>0</v>
      </c>
    </row>
    <row r="22" spans="2:30" x14ac:dyDescent="0.35">
      <c r="B22" s="15" t="s">
        <v>439</v>
      </c>
    </row>
    <row r="23" spans="2:30" x14ac:dyDescent="0.35">
      <c r="B23" t="s">
        <v>68</v>
      </c>
    </row>
    <row r="24" spans="2:30" x14ac:dyDescent="0.35">
      <c r="B24" t="s">
        <v>69</v>
      </c>
    </row>
    <row r="26" spans="2:30" x14ac:dyDescent="0.35">
      <c r="B26"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440</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468</v>
      </c>
      <c r="D7" s="10">
        <v>445</v>
      </c>
      <c r="E7" s="10">
        <v>8</v>
      </c>
      <c r="F7" s="10"/>
      <c r="G7" s="10">
        <v>23</v>
      </c>
      <c r="H7" s="10">
        <v>199</v>
      </c>
      <c r="I7" s="10">
        <v>177</v>
      </c>
      <c r="J7" s="10">
        <v>69</v>
      </c>
      <c r="K7" s="10"/>
      <c r="L7" s="10">
        <v>108</v>
      </c>
      <c r="M7" s="10">
        <v>48</v>
      </c>
      <c r="N7" s="10">
        <v>48</v>
      </c>
      <c r="O7" s="10">
        <v>126</v>
      </c>
      <c r="P7" s="10">
        <v>138</v>
      </c>
      <c r="Q7" s="10"/>
      <c r="R7" s="10">
        <v>267</v>
      </c>
      <c r="S7" s="10">
        <v>46</v>
      </c>
      <c r="T7" s="10">
        <v>104</v>
      </c>
      <c r="U7" s="10">
        <v>30</v>
      </c>
      <c r="V7" s="10"/>
      <c r="W7" s="10">
        <v>269</v>
      </c>
      <c r="X7" s="10">
        <v>125</v>
      </c>
      <c r="Y7" s="10">
        <v>20</v>
      </c>
      <c r="Z7" s="10"/>
      <c r="AA7" s="10">
        <v>198</v>
      </c>
      <c r="AB7" s="10">
        <v>107</v>
      </c>
      <c r="AC7" s="10">
        <v>70</v>
      </c>
      <c r="AD7" s="10">
        <v>69</v>
      </c>
    </row>
    <row r="8" spans="2:30" x14ac:dyDescent="0.35">
      <c r="B8" s="17" t="s">
        <v>366</v>
      </c>
      <c r="C8" s="16">
        <v>0.48290598290598302</v>
      </c>
      <c r="D8" s="16">
        <v>0.48089887640449402</v>
      </c>
      <c r="E8" s="16">
        <v>0.5</v>
      </c>
      <c r="F8" s="16"/>
      <c r="G8" s="16">
        <v>0.39130434782608697</v>
      </c>
      <c r="H8" s="16">
        <v>0.47236180904522601</v>
      </c>
      <c r="I8" s="16">
        <v>0.49717514124293799</v>
      </c>
      <c r="J8" s="16">
        <v>0.50724637681159401</v>
      </c>
      <c r="K8" s="16"/>
      <c r="L8" s="16">
        <v>0.47222222222222199</v>
      </c>
      <c r="M8" s="16">
        <v>0.45833333333333298</v>
      </c>
      <c r="N8" s="16">
        <v>0.5</v>
      </c>
      <c r="O8" s="16">
        <v>0.58730158730158699</v>
      </c>
      <c r="P8" s="16">
        <v>0.39855072463768099</v>
      </c>
      <c r="Q8" s="16"/>
      <c r="R8" s="16">
        <v>0.49438202247190999</v>
      </c>
      <c r="S8" s="16">
        <v>0.45652173913043498</v>
      </c>
      <c r="T8" s="16">
        <v>0.49038461538461497</v>
      </c>
      <c r="U8" s="16">
        <v>0.43333333333333302</v>
      </c>
      <c r="V8" s="16"/>
      <c r="W8" s="16">
        <v>0.45724907063197001</v>
      </c>
      <c r="X8" s="16">
        <v>0.54400000000000004</v>
      </c>
      <c r="Y8" s="16">
        <v>0.3</v>
      </c>
      <c r="Z8" s="16"/>
      <c r="AA8" s="16">
        <v>0.45959595959596</v>
      </c>
      <c r="AB8" s="16">
        <v>0.44859813084112099</v>
      </c>
      <c r="AC8" s="16">
        <v>0.52857142857142903</v>
      </c>
      <c r="AD8" s="16">
        <v>0.565217391304348</v>
      </c>
    </row>
    <row r="9" spans="2:30" x14ac:dyDescent="0.35">
      <c r="B9" s="17" t="s">
        <v>367</v>
      </c>
      <c r="C9" s="16">
        <v>0.17948717948717899</v>
      </c>
      <c r="D9" s="16">
        <v>0.175280898876404</v>
      </c>
      <c r="E9" s="16">
        <v>0.375</v>
      </c>
      <c r="F9" s="16"/>
      <c r="G9" s="16">
        <v>0.26086956521739102</v>
      </c>
      <c r="H9" s="16">
        <v>0.185929648241206</v>
      </c>
      <c r="I9" s="16">
        <v>0.14689265536723201</v>
      </c>
      <c r="J9" s="16">
        <v>0.217391304347826</v>
      </c>
      <c r="K9" s="16"/>
      <c r="L9" s="16">
        <v>0.21296296296296299</v>
      </c>
      <c r="M9" s="16">
        <v>0.1875</v>
      </c>
      <c r="N9" s="16">
        <v>0.14583333333333301</v>
      </c>
      <c r="O9" s="16">
        <v>0.126984126984127</v>
      </c>
      <c r="P9" s="16">
        <v>0.21014492753623201</v>
      </c>
      <c r="Q9" s="16"/>
      <c r="R9" s="16">
        <v>0.19850187265917599</v>
      </c>
      <c r="S9" s="16">
        <v>0.15217391304347799</v>
      </c>
      <c r="T9" s="16">
        <v>0.144230769230769</v>
      </c>
      <c r="U9" s="16">
        <v>0.16666666666666699</v>
      </c>
      <c r="V9" s="16"/>
      <c r="W9" s="16">
        <v>0.17472118959107799</v>
      </c>
      <c r="X9" s="16">
        <v>0.20799999999999999</v>
      </c>
      <c r="Y9" s="16">
        <v>0.25</v>
      </c>
      <c r="Z9" s="16"/>
      <c r="AA9" s="16">
        <v>0.18181818181818199</v>
      </c>
      <c r="AB9" s="16">
        <v>0.168224299065421</v>
      </c>
      <c r="AC9" s="16">
        <v>0.2</v>
      </c>
      <c r="AD9" s="16">
        <v>0.173913043478261</v>
      </c>
    </row>
    <row r="10" spans="2:30" x14ac:dyDescent="0.35">
      <c r="B10" s="17" t="s">
        <v>368</v>
      </c>
      <c r="C10" s="16">
        <v>0.134615384615385</v>
      </c>
      <c r="D10" s="16">
        <v>0.13707865168539299</v>
      </c>
      <c r="E10" s="16">
        <v>0</v>
      </c>
      <c r="F10" s="16"/>
      <c r="G10" s="16">
        <v>8.6956521739130405E-2</v>
      </c>
      <c r="H10" s="16">
        <v>0.14572864321608001</v>
      </c>
      <c r="I10" s="16">
        <v>0.13559322033898299</v>
      </c>
      <c r="J10" s="16">
        <v>0.115942028985507</v>
      </c>
      <c r="K10" s="16"/>
      <c r="L10" s="16">
        <v>0.12962962962963001</v>
      </c>
      <c r="M10" s="16">
        <v>0.25</v>
      </c>
      <c r="N10" s="16">
        <v>8.3333333333333301E-2</v>
      </c>
      <c r="O10" s="16">
        <v>0.103174603174603</v>
      </c>
      <c r="P10" s="16">
        <v>0.14492753623188401</v>
      </c>
      <c r="Q10" s="16"/>
      <c r="R10" s="16">
        <v>0.12734082397003699</v>
      </c>
      <c r="S10" s="16">
        <v>0.173913043478261</v>
      </c>
      <c r="T10" s="16">
        <v>0.144230769230769</v>
      </c>
      <c r="U10" s="16">
        <v>0.133333333333333</v>
      </c>
      <c r="V10" s="16"/>
      <c r="W10" s="16">
        <v>0.15985130111524201</v>
      </c>
      <c r="X10" s="16">
        <v>7.1999999999999995E-2</v>
      </c>
      <c r="Y10" s="16">
        <v>0.25</v>
      </c>
      <c r="Z10" s="16"/>
      <c r="AA10" s="16">
        <v>0.14646464646464599</v>
      </c>
      <c r="AB10" s="16">
        <v>0.14953271028037399</v>
      </c>
      <c r="AC10" s="16">
        <v>0.1</v>
      </c>
      <c r="AD10" s="16">
        <v>0.13043478260869601</v>
      </c>
    </row>
    <row r="11" spans="2:30" x14ac:dyDescent="0.35">
      <c r="B11" s="17" t="s">
        <v>369</v>
      </c>
      <c r="C11" s="16">
        <v>7.2649572649572697E-2</v>
      </c>
      <c r="D11" s="16">
        <v>7.1910112359550596E-2</v>
      </c>
      <c r="E11" s="16">
        <v>0.125</v>
      </c>
      <c r="F11" s="16"/>
      <c r="G11" s="16">
        <v>0.173913043478261</v>
      </c>
      <c r="H11" s="16">
        <v>5.52763819095477E-2</v>
      </c>
      <c r="I11" s="16">
        <v>9.03954802259887E-2</v>
      </c>
      <c r="J11" s="16">
        <v>4.3478260869565202E-2</v>
      </c>
      <c r="K11" s="16"/>
      <c r="L11" s="16">
        <v>0.11111111111111099</v>
      </c>
      <c r="M11" s="16">
        <v>8.3333333333333301E-2</v>
      </c>
      <c r="N11" s="16">
        <v>0.104166666666667</v>
      </c>
      <c r="O11" s="16">
        <v>3.1746031746031703E-2</v>
      </c>
      <c r="P11" s="16">
        <v>6.5217391304347797E-2</v>
      </c>
      <c r="Q11" s="16"/>
      <c r="R11" s="16">
        <v>7.1161048689138598E-2</v>
      </c>
      <c r="S11" s="16">
        <v>8.6956521739130405E-2</v>
      </c>
      <c r="T11" s="16">
        <v>5.7692307692307702E-2</v>
      </c>
      <c r="U11" s="16">
        <v>6.6666666666666693E-2</v>
      </c>
      <c r="V11" s="16"/>
      <c r="W11" s="16">
        <v>8.5501858736059505E-2</v>
      </c>
      <c r="X11" s="16">
        <v>4.8000000000000001E-2</v>
      </c>
      <c r="Y11" s="16">
        <v>0</v>
      </c>
      <c r="Z11" s="16"/>
      <c r="AA11" s="16">
        <v>6.5656565656565705E-2</v>
      </c>
      <c r="AB11" s="16">
        <v>6.5420560747663503E-2</v>
      </c>
      <c r="AC11" s="16">
        <v>7.1428571428571397E-2</v>
      </c>
      <c r="AD11" s="16">
        <v>5.7971014492753603E-2</v>
      </c>
    </row>
    <row r="12" spans="2:30" x14ac:dyDescent="0.35">
      <c r="B12" s="17" t="s">
        <v>370</v>
      </c>
      <c r="C12" s="16">
        <v>7.0512820512820498E-2</v>
      </c>
      <c r="D12" s="16">
        <v>7.4157303370786506E-2</v>
      </c>
      <c r="E12" s="16">
        <v>0</v>
      </c>
      <c r="F12" s="16"/>
      <c r="G12" s="16">
        <v>4.3478260869565202E-2</v>
      </c>
      <c r="H12" s="16">
        <v>9.0452261306532694E-2</v>
      </c>
      <c r="I12" s="16">
        <v>5.6497175141242903E-2</v>
      </c>
      <c r="J12" s="16">
        <v>5.7971014492753603E-2</v>
      </c>
      <c r="K12" s="16"/>
      <c r="L12" s="16">
        <v>2.7777777777777801E-2</v>
      </c>
      <c r="M12" s="16">
        <v>2.0833333333333301E-2</v>
      </c>
      <c r="N12" s="16">
        <v>0.104166666666667</v>
      </c>
      <c r="O12" s="16">
        <v>7.9365079365079402E-2</v>
      </c>
      <c r="P12" s="16">
        <v>0.101449275362319</v>
      </c>
      <c r="Q12" s="16"/>
      <c r="R12" s="16">
        <v>5.6179775280898903E-2</v>
      </c>
      <c r="S12" s="16">
        <v>4.3478260869565202E-2</v>
      </c>
      <c r="T12" s="16">
        <v>8.6538461538461495E-2</v>
      </c>
      <c r="U12" s="16">
        <v>0.133333333333333</v>
      </c>
      <c r="V12" s="16"/>
      <c r="W12" s="16">
        <v>6.31970260223048E-2</v>
      </c>
      <c r="X12" s="16">
        <v>7.1999999999999995E-2</v>
      </c>
      <c r="Y12" s="16">
        <v>0.1</v>
      </c>
      <c r="Z12" s="16"/>
      <c r="AA12" s="16">
        <v>0.10606060606060599</v>
      </c>
      <c r="AB12" s="16">
        <v>6.5420560747663503E-2</v>
      </c>
      <c r="AC12" s="16">
        <v>5.7142857142857099E-2</v>
      </c>
      <c r="AD12" s="16">
        <v>1.4492753623188401E-2</v>
      </c>
    </row>
    <row r="13" spans="2:30" x14ac:dyDescent="0.35">
      <c r="B13" s="17" t="s">
        <v>64</v>
      </c>
      <c r="C13" s="16">
        <v>5.9829059829059797E-2</v>
      </c>
      <c r="D13" s="16">
        <v>6.06741573033708E-2</v>
      </c>
      <c r="E13" s="16">
        <v>0</v>
      </c>
      <c r="F13" s="16"/>
      <c r="G13" s="16">
        <v>4.3478260869565202E-2</v>
      </c>
      <c r="H13" s="16">
        <v>5.0251256281407003E-2</v>
      </c>
      <c r="I13" s="16">
        <v>7.3446327683615795E-2</v>
      </c>
      <c r="J13" s="16">
        <v>5.7971014492753603E-2</v>
      </c>
      <c r="K13" s="16"/>
      <c r="L13" s="16">
        <v>4.6296296296296301E-2</v>
      </c>
      <c r="M13" s="16">
        <v>0</v>
      </c>
      <c r="N13" s="16">
        <v>6.25E-2</v>
      </c>
      <c r="O13" s="16">
        <v>7.1428571428571397E-2</v>
      </c>
      <c r="P13" s="16">
        <v>7.9710144927536197E-2</v>
      </c>
      <c r="Q13" s="16"/>
      <c r="R13" s="16">
        <v>5.2434456928839003E-2</v>
      </c>
      <c r="S13" s="16">
        <v>8.6956521739130405E-2</v>
      </c>
      <c r="T13" s="16">
        <v>7.69230769230769E-2</v>
      </c>
      <c r="U13" s="16">
        <v>6.6666666666666693E-2</v>
      </c>
      <c r="V13" s="16"/>
      <c r="W13" s="16">
        <v>5.9479553903345701E-2</v>
      </c>
      <c r="X13" s="16">
        <v>5.6000000000000001E-2</v>
      </c>
      <c r="Y13" s="16">
        <v>0.1</v>
      </c>
      <c r="Z13" s="16"/>
      <c r="AA13" s="16">
        <v>4.0404040404040401E-2</v>
      </c>
      <c r="AB13" s="16">
        <v>0.10280373831775701</v>
      </c>
      <c r="AC13" s="16">
        <v>4.2857142857142899E-2</v>
      </c>
      <c r="AD13" s="16">
        <v>5.7971014492753603E-2</v>
      </c>
    </row>
    <row r="14" spans="2:30" x14ac:dyDescent="0.35">
      <c r="B14" s="17" t="s">
        <v>371</v>
      </c>
      <c r="C14" s="20">
        <v>0.66239316239316204</v>
      </c>
      <c r="D14" s="20">
        <v>0.65617977528089899</v>
      </c>
      <c r="E14" s="20">
        <v>0.875</v>
      </c>
      <c r="F14" s="20"/>
      <c r="G14" s="20">
        <v>0.65217391304347805</v>
      </c>
      <c r="H14" s="20">
        <v>0.65829145728643201</v>
      </c>
      <c r="I14" s="20">
        <v>0.64406779661017</v>
      </c>
      <c r="J14" s="20">
        <v>0.72463768115941996</v>
      </c>
      <c r="K14" s="20"/>
      <c r="L14" s="20">
        <v>0.68518518518518501</v>
      </c>
      <c r="M14" s="20">
        <v>0.64583333333333304</v>
      </c>
      <c r="N14" s="20">
        <v>0.64583333333333304</v>
      </c>
      <c r="O14" s="20">
        <v>0.71428571428571397</v>
      </c>
      <c r="P14" s="20">
        <v>0.60869565217391297</v>
      </c>
      <c r="Q14" s="20"/>
      <c r="R14" s="20">
        <v>0.69288389513108595</v>
      </c>
      <c r="S14" s="20">
        <v>0.60869565217391297</v>
      </c>
      <c r="T14" s="20">
        <v>0.63461538461538503</v>
      </c>
      <c r="U14" s="20">
        <v>0.6</v>
      </c>
      <c r="V14" s="20"/>
      <c r="W14" s="20">
        <v>0.63197026022304803</v>
      </c>
      <c r="X14" s="20">
        <v>0.752</v>
      </c>
      <c r="Y14" s="20">
        <v>0.55000000000000004</v>
      </c>
      <c r="Z14" s="20"/>
      <c r="AA14" s="20">
        <v>0.64141414141414099</v>
      </c>
      <c r="AB14" s="20">
        <v>0.61682242990654201</v>
      </c>
      <c r="AC14" s="20">
        <v>0.72857142857142898</v>
      </c>
      <c r="AD14" s="20">
        <v>0.73913043478260898</v>
      </c>
    </row>
    <row r="15" spans="2:30" x14ac:dyDescent="0.35">
      <c r="B15" s="17" t="s">
        <v>372</v>
      </c>
      <c r="C15" s="20">
        <v>0.14316239316239299</v>
      </c>
      <c r="D15" s="20">
        <v>0.14606741573033699</v>
      </c>
      <c r="E15" s="20">
        <v>0.125</v>
      </c>
      <c r="F15" s="20"/>
      <c r="G15" s="20">
        <v>0.217391304347826</v>
      </c>
      <c r="H15" s="20">
        <v>0.14572864321608001</v>
      </c>
      <c r="I15" s="20">
        <v>0.14689265536723201</v>
      </c>
      <c r="J15" s="20">
        <v>0.101449275362319</v>
      </c>
      <c r="K15" s="20"/>
      <c r="L15" s="20">
        <v>0.13888888888888901</v>
      </c>
      <c r="M15" s="20">
        <v>0.104166666666667</v>
      </c>
      <c r="N15" s="20">
        <v>0.20833333333333301</v>
      </c>
      <c r="O15" s="20">
        <v>0.11111111111111099</v>
      </c>
      <c r="P15" s="20">
        <v>0.16666666666666699</v>
      </c>
      <c r="Q15" s="20"/>
      <c r="R15" s="20">
        <v>0.12734082397003699</v>
      </c>
      <c r="S15" s="20">
        <v>0.13043478260869601</v>
      </c>
      <c r="T15" s="20">
        <v>0.144230769230769</v>
      </c>
      <c r="U15" s="20">
        <v>0.2</v>
      </c>
      <c r="V15" s="20"/>
      <c r="W15" s="20">
        <v>0.14869888475836401</v>
      </c>
      <c r="X15" s="20">
        <v>0.12</v>
      </c>
      <c r="Y15" s="20">
        <v>0.1</v>
      </c>
      <c r="Z15" s="20"/>
      <c r="AA15" s="20">
        <v>0.17171717171717199</v>
      </c>
      <c r="AB15" s="20">
        <v>0.13084112149532701</v>
      </c>
      <c r="AC15" s="20">
        <v>0.128571428571429</v>
      </c>
      <c r="AD15" s="20">
        <v>7.2463768115942004E-2</v>
      </c>
    </row>
    <row r="16" spans="2:30" x14ac:dyDescent="0.35">
      <c r="B16" s="17" t="s">
        <v>338</v>
      </c>
      <c r="C16" s="21">
        <v>0.51923076923076905</v>
      </c>
      <c r="D16" s="21">
        <v>0.510112359550562</v>
      </c>
      <c r="E16" s="21">
        <v>0.75</v>
      </c>
      <c r="F16" s="21"/>
      <c r="G16" s="21">
        <v>0.434782608695652</v>
      </c>
      <c r="H16" s="21">
        <v>0.51256281407035198</v>
      </c>
      <c r="I16" s="21">
        <v>0.49717514124293799</v>
      </c>
      <c r="J16" s="21">
        <v>0.623188405797101</v>
      </c>
      <c r="K16" s="21"/>
      <c r="L16" s="21">
        <v>0.54629629629629595</v>
      </c>
      <c r="M16" s="21">
        <v>0.54166666666666696</v>
      </c>
      <c r="N16" s="21">
        <v>0.4375</v>
      </c>
      <c r="O16" s="21">
        <v>0.60317460317460303</v>
      </c>
      <c r="P16" s="21">
        <v>0.44202898550724601</v>
      </c>
      <c r="Q16" s="21"/>
      <c r="R16" s="21">
        <v>0.56554307116104896</v>
      </c>
      <c r="S16" s="21">
        <v>0.47826086956521702</v>
      </c>
      <c r="T16" s="21">
        <v>0.49038461538461497</v>
      </c>
      <c r="U16" s="21">
        <v>0.4</v>
      </c>
      <c r="V16" s="21"/>
      <c r="W16" s="21">
        <v>0.48327137546468402</v>
      </c>
      <c r="X16" s="21">
        <v>0.63200000000000001</v>
      </c>
      <c r="Y16" s="21">
        <v>0.45</v>
      </c>
      <c r="Z16" s="21"/>
      <c r="AA16" s="21">
        <v>0.46969696969697</v>
      </c>
      <c r="AB16" s="21">
        <v>0.48598130841121501</v>
      </c>
      <c r="AC16" s="21">
        <v>0.6</v>
      </c>
      <c r="AD16" s="21">
        <v>0.66666666666666696</v>
      </c>
    </row>
    <row r="17" spans="2:2" x14ac:dyDescent="0.35">
      <c r="B17" s="15" t="s">
        <v>439</v>
      </c>
    </row>
    <row r="18" spans="2:2" x14ac:dyDescent="0.35">
      <c r="B18" t="s">
        <v>68</v>
      </c>
    </row>
    <row r="19" spans="2:2" x14ac:dyDescent="0.35">
      <c r="B19" t="s">
        <v>69</v>
      </c>
    </row>
    <row r="21" spans="2:2" x14ac:dyDescent="0.35">
      <c r="B21"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0" width="10.7265625" customWidth="1"/>
    <col min="11" max="11" width="2.1796875" customWidth="1"/>
    <col min="12" max="16" width="10.7265625" customWidth="1"/>
    <col min="17" max="17" width="2.1796875" customWidth="1"/>
    <col min="18" max="21" width="10.7265625" customWidth="1"/>
    <col min="22" max="22" width="2.1796875" customWidth="1"/>
    <col min="23" max="25" width="10.7265625" customWidth="1"/>
    <col min="26" max="26" width="2.1796875" customWidth="1"/>
    <col min="27" max="30" width="10.7265625" customWidth="1"/>
    <col min="31" max="31" width="2.1796875" customWidth="1"/>
  </cols>
  <sheetData>
    <row r="2" spans="2:30" ht="40" customHeight="1" x14ac:dyDescent="0.35">
      <c r="D2" s="30" t="s">
        <v>441</v>
      </c>
      <c r="E2" s="26"/>
      <c r="F2" s="26"/>
      <c r="G2" s="26"/>
      <c r="H2" s="26"/>
      <c r="I2" s="26"/>
      <c r="J2" s="26"/>
      <c r="K2" s="26"/>
      <c r="L2" s="26"/>
      <c r="M2" s="26"/>
      <c r="N2" s="26"/>
      <c r="O2" s="26"/>
      <c r="P2" s="26"/>
      <c r="Q2" s="26"/>
      <c r="R2" s="26"/>
      <c r="S2" s="26"/>
      <c r="T2" s="26"/>
      <c r="U2" s="26"/>
      <c r="V2" s="26"/>
      <c r="W2" s="26"/>
      <c r="X2" s="26"/>
      <c r="Y2" s="26"/>
      <c r="Z2" s="26"/>
    </row>
    <row r="5" spans="2:30" ht="30" customHeight="1" x14ac:dyDescent="0.35">
      <c r="B5" s="14"/>
      <c r="C5" s="14"/>
      <c r="D5" s="29" t="s">
        <v>40</v>
      </c>
      <c r="E5" s="29"/>
      <c r="F5" s="14"/>
      <c r="G5" s="29" t="s">
        <v>41</v>
      </c>
      <c r="H5" s="29"/>
      <c r="I5" s="29"/>
      <c r="J5" s="29"/>
      <c r="K5" s="14"/>
      <c r="L5" s="29" t="s">
        <v>42</v>
      </c>
      <c r="M5" s="29"/>
      <c r="N5" s="29"/>
      <c r="O5" s="29"/>
      <c r="P5" s="29"/>
      <c r="Q5" s="14"/>
      <c r="R5" s="29" t="s">
        <v>43</v>
      </c>
      <c r="S5" s="29"/>
      <c r="T5" s="29"/>
      <c r="U5" s="29"/>
      <c r="V5" s="14"/>
      <c r="W5" s="29" t="s">
        <v>44</v>
      </c>
      <c r="X5" s="29"/>
      <c r="Y5" s="29"/>
      <c r="Z5" s="14"/>
      <c r="AA5" s="29" t="s">
        <v>45</v>
      </c>
      <c r="AB5" s="29"/>
      <c r="AC5" s="29"/>
      <c r="AD5" s="29"/>
    </row>
    <row r="6" spans="2:30" ht="58" x14ac:dyDescent="0.35">
      <c r="B6" t="s">
        <v>15</v>
      </c>
      <c r="C6" s="9" t="s">
        <v>16</v>
      </c>
      <c r="D6" s="11" t="s">
        <v>17</v>
      </c>
      <c r="E6" s="11" t="s">
        <v>18</v>
      </c>
      <c r="G6" s="11" t="s">
        <v>20</v>
      </c>
      <c r="H6" s="11" t="s">
        <v>21</v>
      </c>
      <c r="I6" s="11" t="s">
        <v>22</v>
      </c>
      <c r="J6" s="11" t="s">
        <v>23</v>
      </c>
      <c r="L6" s="11" t="s">
        <v>24</v>
      </c>
      <c r="M6" s="11" t="s">
        <v>25</v>
      </c>
      <c r="N6" s="11" t="s">
        <v>26</v>
      </c>
      <c r="O6" s="11" t="s">
        <v>27</v>
      </c>
      <c r="P6" s="11" t="s">
        <v>28</v>
      </c>
      <c r="R6" s="11" t="s">
        <v>29</v>
      </c>
      <c r="S6" s="11" t="s">
        <v>30</v>
      </c>
      <c r="T6" s="11" t="s">
        <v>31</v>
      </c>
      <c r="U6" s="11" t="s">
        <v>32</v>
      </c>
      <c r="W6" s="11" t="s">
        <v>33</v>
      </c>
      <c r="X6" s="11" t="s">
        <v>34</v>
      </c>
      <c r="Y6" s="11" t="s">
        <v>35</v>
      </c>
      <c r="AA6" s="11" t="s">
        <v>36</v>
      </c>
      <c r="AB6" s="11" t="s">
        <v>37</v>
      </c>
      <c r="AC6" s="11" t="s">
        <v>38</v>
      </c>
      <c r="AD6" s="11" t="s">
        <v>39</v>
      </c>
    </row>
    <row r="7" spans="2:30" ht="30" customHeight="1" x14ac:dyDescent="0.35">
      <c r="B7" s="10" t="s">
        <v>19</v>
      </c>
      <c r="C7" s="10">
        <v>468</v>
      </c>
      <c r="D7" s="10">
        <v>445</v>
      </c>
      <c r="E7" s="10">
        <v>8</v>
      </c>
      <c r="F7" s="10"/>
      <c r="G7" s="10">
        <v>23</v>
      </c>
      <c r="H7" s="10">
        <v>199</v>
      </c>
      <c r="I7" s="10">
        <v>177</v>
      </c>
      <c r="J7" s="10">
        <v>69</v>
      </c>
      <c r="K7" s="10"/>
      <c r="L7" s="10">
        <v>108</v>
      </c>
      <c r="M7" s="10">
        <v>48</v>
      </c>
      <c r="N7" s="10">
        <v>48</v>
      </c>
      <c r="O7" s="10">
        <v>126</v>
      </c>
      <c r="P7" s="10">
        <v>138</v>
      </c>
      <c r="Q7" s="10"/>
      <c r="R7" s="10">
        <v>267</v>
      </c>
      <c r="S7" s="10">
        <v>46</v>
      </c>
      <c r="T7" s="10">
        <v>104</v>
      </c>
      <c r="U7" s="10">
        <v>30</v>
      </c>
      <c r="V7" s="10"/>
      <c r="W7" s="10">
        <v>269</v>
      </c>
      <c r="X7" s="10">
        <v>125</v>
      </c>
      <c r="Y7" s="10">
        <v>20</v>
      </c>
      <c r="Z7" s="10"/>
      <c r="AA7" s="10">
        <v>198</v>
      </c>
      <c r="AB7" s="10">
        <v>107</v>
      </c>
      <c r="AC7" s="10">
        <v>70</v>
      </c>
      <c r="AD7" s="10">
        <v>69</v>
      </c>
    </row>
    <row r="8" spans="2:30" ht="29" x14ac:dyDescent="0.35">
      <c r="B8" s="17" t="s">
        <v>399</v>
      </c>
      <c r="C8" s="16">
        <v>0.32051282051282098</v>
      </c>
      <c r="D8" s="16">
        <v>0.31460674157303398</v>
      </c>
      <c r="E8" s="16">
        <v>0.5</v>
      </c>
      <c r="F8" s="16"/>
      <c r="G8" s="16">
        <v>0.434782608695652</v>
      </c>
      <c r="H8" s="16">
        <v>0.30150753768844202</v>
      </c>
      <c r="I8" s="16">
        <v>0.29943502824858798</v>
      </c>
      <c r="J8" s="16">
        <v>0.39130434782608697</v>
      </c>
      <c r="K8" s="16"/>
      <c r="L8" s="16">
        <v>0.342592592592593</v>
      </c>
      <c r="M8" s="16">
        <v>0.3125</v>
      </c>
      <c r="N8" s="16">
        <v>0.33333333333333298</v>
      </c>
      <c r="O8" s="16">
        <v>0.30158730158730201</v>
      </c>
      <c r="P8" s="16">
        <v>0.31884057971014501</v>
      </c>
      <c r="Q8" s="16"/>
      <c r="R8" s="16">
        <v>0.367041198501873</v>
      </c>
      <c r="S8" s="16">
        <v>0.26086956521739102</v>
      </c>
      <c r="T8" s="16">
        <v>0.230769230769231</v>
      </c>
      <c r="U8" s="16">
        <v>0.33333333333333298</v>
      </c>
      <c r="V8" s="16"/>
      <c r="W8" s="16">
        <v>0.32713754646840099</v>
      </c>
      <c r="X8" s="16">
        <v>0.33600000000000002</v>
      </c>
      <c r="Y8" s="16">
        <v>0.15</v>
      </c>
      <c r="Z8" s="16"/>
      <c r="AA8" s="16">
        <v>0.29797979797979801</v>
      </c>
      <c r="AB8" s="16">
        <v>0.36448598130841098</v>
      </c>
      <c r="AC8" s="16">
        <v>0.28571428571428598</v>
      </c>
      <c r="AD8" s="16">
        <v>0.31884057971014501</v>
      </c>
    </row>
    <row r="9" spans="2:30" ht="29" x14ac:dyDescent="0.35">
      <c r="B9" s="17" t="s">
        <v>400</v>
      </c>
      <c r="C9" s="16">
        <v>0.145299145299145</v>
      </c>
      <c r="D9" s="16">
        <v>0.13932584269662901</v>
      </c>
      <c r="E9" s="16">
        <v>0.25</v>
      </c>
      <c r="F9" s="16"/>
      <c r="G9" s="16">
        <v>0.217391304347826</v>
      </c>
      <c r="H9" s="16">
        <v>0.16080402010050299</v>
      </c>
      <c r="I9" s="16">
        <v>0.14124293785310699</v>
      </c>
      <c r="J9" s="16">
        <v>8.6956521739130405E-2</v>
      </c>
      <c r="K9" s="16"/>
      <c r="L9" s="16">
        <v>0.157407407407407</v>
      </c>
      <c r="M9" s="16">
        <v>0.16666666666666699</v>
      </c>
      <c r="N9" s="16">
        <v>0.104166666666667</v>
      </c>
      <c r="O9" s="16">
        <v>0.16666666666666699</v>
      </c>
      <c r="P9" s="16">
        <v>0.123188405797101</v>
      </c>
      <c r="Q9" s="16"/>
      <c r="R9" s="16">
        <v>0.142322097378277</v>
      </c>
      <c r="S9" s="16">
        <v>0.108695652173913</v>
      </c>
      <c r="T9" s="16">
        <v>0.17307692307692299</v>
      </c>
      <c r="U9" s="16">
        <v>0.16666666666666699</v>
      </c>
      <c r="V9" s="16"/>
      <c r="W9" s="16">
        <v>0.14869888475836401</v>
      </c>
      <c r="X9" s="16">
        <v>0.16800000000000001</v>
      </c>
      <c r="Y9" s="16">
        <v>0.05</v>
      </c>
      <c r="Z9" s="16"/>
      <c r="AA9" s="16">
        <v>0.17171717171717199</v>
      </c>
      <c r="AB9" s="16">
        <v>0.11214953271028</v>
      </c>
      <c r="AC9" s="16">
        <v>0.17142857142857101</v>
      </c>
      <c r="AD9" s="16">
        <v>0.13043478260869601</v>
      </c>
    </row>
    <row r="10" spans="2:30" x14ac:dyDescent="0.35">
      <c r="B10" s="17" t="s">
        <v>401</v>
      </c>
      <c r="C10" s="16">
        <v>0.11965811965812</v>
      </c>
      <c r="D10" s="16">
        <v>0.11910112359550599</v>
      </c>
      <c r="E10" s="16">
        <v>0.125</v>
      </c>
      <c r="F10" s="16"/>
      <c r="G10" s="16">
        <v>4.3478260869565202E-2</v>
      </c>
      <c r="H10" s="16">
        <v>0.12562814070351799</v>
      </c>
      <c r="I10" s="16">
        <v>0.11864406779661001</v>
      </c>
      <c r="J10" s="16">
        <v>0.13043478260869601</v>
      </c>
      <c r="K10" s="16"/>
      <c r="L10" s="16">
        <v>0.13888888888888901</v>
      </c>
      <c r="M10" s="16">
        <v>0.104166666666667</v>
      </c>
      <c r="N10" s="16">
        <v>8.3333333333333301E-2</v>
      </c>
      <c r="O10" s="16">
        <v>0.134920634920635</v>
      </c>
      <c r="P10" s="16">
        <v>0.108695652173913</v>
      </c>
      <c r="Q10" s="16"/>
      <c r="R10" s="16">
        <v>0.11985018726591801</v>
      </c>
      <c r="S10" s="16">
        <v>0.108695652173913</v>
      </c>
      <c r="T10" s="16">
        <v>0.115384615384615</v>
      </c>
      <c r="U10" s="16">
        <v>0.2</v>
      </c>
      <c r="V10" s="16"/>
      <c r="W10" s="16">
        <v>0.118959107806691</v>
      </c>
      <c r="X10" s="16">
        <v>0.128</v>
      </c>
      <c r="Y10" s="16">
        <v>0.2</v>
      </c>
      <c r="Z10" s="16"/>
      <c r="AA10" s="16">
        <v>0.11616161616161599</v>
      </c>
      <c r="AB10" s="16">
        <v>0.10280373831775701</v>
      </c>
      <c r="AC10" s="16">
        <v>0.128571428571429</v>
      </c>
      <c r="AD10" s="16">
        <v>0.15942028985507201</v>
      </c>
    </row>
    <row r="11" spans="2:30" x14ac:dyDescent="0.35">
      <c r="B11" s="17" t="s">
        <v>402</v>
      </c>
      <c r="C11" s="16">
        <v>0.11752136752136801</v>
      </c>
      <c r="D11" s="16">
        <v>0.121348314606742</v>
      </c>
      <c r="E11" s="16">
        <v>0</v>
      </c>
      <c r="F11" s="16"/>
      <c r="G11" s="16">
        <v>0.13043478260869601</v>
      </c>
      <c r="H11" s="16">
        <v>0.120603015075377</v>
      </c>
      <c r="I11" s="16">
        <v>0.124293785310734</v>
      </c>
      <c r="J11" s="16">
        <v>8.6956521739130405E-2</v>
      </c>
      <c r="K11" s="16"/>
      <c r="L11" s="16">
        <v>8.3333333333333301E-2</v>
      </c>
      <c r="M11" s="16">
        <v>0.14583333333333301</v>
      </c>
      <c r="N11" s="16">
        <v>0.125</v>
      </c>
      <c r="O11" s="16">
        <v>6.3492063492063502E-2</v>
      </c>
      <c r="P11" s="16">
        <v>0.18115942028985499</v>
      </c>
      <c r="Q11" s="16"/>
      <c r="R11" s="16">
        <v>0.10486891385767801</v>
      </c>
      <c r="S11" s="16">
        <v>0.13043478260869601</v>
      </c>
      <c r="T11" s="16">
        <v>0.16346153846153799</v>
      </c>
      <c r="U11" s="16">
        <v>6.6666666666666693E-2</v>
      </c>
      <c r="V11" s="16"/>
      <c r="W11" s="16">
        <v>0.107806691449814</v>
      </c>
      <c r="X11" s="16">
        <v>0.14399999999999999</v>
      </c>
      <c r="Y11" s="16">
        <v>0.15</v>
      </c>
      <c r="Z11" s="16"/>
      <c r="AA11" s="16">
        <v>0.13131313131313099</v>
      </c>
      <c r="AB11" s="16">
        <v>0.11214953271028</v>
      </c>
      <c r="AC11" s="16">
        <v>8.5714285714285701E-2</v>
      </c>
      <c r="AD11" s="16">
        <v>0.115942028985507</v>
      </c>
    </row>
    <row r="12" spans="2:30" x14ac:dyDescent="0.35">
      <c r="B12" s="17" t="s">
        <v>403</v>
      </c>
      <c r="C12" s="16">
        <v>4.9145299145299103E-2</v>
      </c>
      <c r="D12" s="16">
        <v>4.7191011235955101E-2</v>
      </c>
      <c r="E12" s="16">
        <v>0.125</v>
      </c>
      <c r="F12" s="16"/>
      <c r="G12" s="16">
        <v>4.3478260869565202E-2</v>
      </c>
      <c r="H12" s="16">
        <v>5.52763819095477E-2</v>
      </c>
      <c r="I12" s="16">
        <v>3.9548022598870101E-2</v>
      </c>
      <c r="J12" s="16">
        <v>5.7971014492753603E-2</v>
      </c>
      <c r="K12" s="16"/>
      <c r="L12" s="16">
        <v>9.2592592592592601E-2</v>
      </c>
      <c r="M12" s="16">
        <v>4.1666666666666699E-2</v>
      </c>
      <c r="N12" s="16">
        <v>0</v>
      </c>
      <c r="O12" s="16">
        <v>6.3492063492063502E-2</v>
      </c>
      <c r="P12" s="16">
        <v>2.1739130434782601E-2</v>
      </c>
      <c r="Q12" s="16"/>
      <c r="R12" s="16">
        <v>4.8689138576778999E-2</v>
      </c>
      <c r="S12" s="16">
        <v>0.108695652173913</v>
      </c>
      <c r="T12" s="16">
        <v>4.80769230769231E-2</v>
      </c>
      <c r="U12" s="16">
        <v>0</v>
      </c>
      <c r="V12" s="16"/>
      <c r="W12" s="16">
        <v>5.2044609665427503E-2</v>
      </c>
      <c r="X12" s="16">
        <v>3.2000000000000001E-2</v>
      </c>
      <c r="Y12" s="16">
        <v>0.15</v>
      </c>
      <c r="Z12" s="16"/>
      <c r="AA12" s="16">
        <v>2.5252525252525301E-2</v>
      </c>
      <c r="AB12" s="16">
        <v>5.60747663551402E-2</v>
      </c>
      <c r="AC12" s="16">
        <v>0.1</v>
      </c>
      <c r="AD12" s="16">
        <v>5.7971014492753603E-2</v>
      </c>
    </row>
    <row r="13" spans="2:30" ht="29" x14ac:dyDescent="0.35">
      <c r="B13" s="17" t="s">
        <v>404</v>
      </c>
      <c r="C13" s="16">
        <v>6.1965811965812002E-2</v>
      </c>
      <c r="D13" s="16">
        <v>6.5168539325842698E-2</v>
      </c>
      <c r="E13" s="16">
        <v>0</v>
      </c>
      <c r="F13" s="16"/>
      <c r="G13" s="16">
        <v>0</v>
      </c>
      <c r="H13" s="16">
        <v>5.52763819095477E-2</v>
      </c>
      <c r="I13" s="16">
        <v>6.7796610169491497E-2</v>
      </c>
      <c r="J13" s="16">
        <v>8.6956521739130405E-2</v>
      </c>
      <c r="K13" s="16"/>
      <c r="L13" s="16">
        <v>1.85185185185185E-2</v>
      </c>
      <c r="M13" s="16">
        <v>6.25E-2</v>
      </c>
      <c r="N13" s="16">
        <v>6.25E-2</v>
      </c>
      <c r="O13" s="16">
        <v>6.3492063492063502E-2</v>
      </c>
      <c r="P13" s="16">
        <v>9.4202898550724598E-2</v>
      </c>
      <c r="Q13" s="16"/>
      <c r="R13" s="16">
        <v>6.3670411985018702E-2</v>
      </c>
      <c r="S13" s="16">
        <v>8.6956521739130405E-2</v>
      </c>
      <c r="T13" s="16">
        <v>4.80769230769231E-2</v>
      </c>
      <c r="U13" s="16">
        <v>6.6666666666666693E-2</v>
      </c>
      <c r="V13" s="16"/>
      <c r="W13" s="16">
        <v>7.8066914498141293E-2</v>
      </c>
      <c r="X13" s="16">
        <v>0.04</v>
      </c>
      <c r="Y13" s="16">
        <v>0</v>
      </c>
      <c r="Z13" s="16"/>
      <c r="AA13" s="16">
        <v>7.5757575757575801E-2</v>
      </c>
      <c r="AB13" s="16">
        <v>3.7383177570093497E-2</v>
      </c>
      <c r="AC13" s="16">
        <v>8.5714285714285701E-2</v>
      </c>
      <c r="AD13" s="16">
        <v>4.3478260869565202E-2</v>
      </c>
    </row>
    <row r="14" spans="2:30" ht="29" x14ac:dyDescent="0.35">
      <c r="B14" s="17" t="s">
        <v>405</v>
      </c>
      <c r="C14" s="16">
        <v>6.4102564102564097E-2</v>
      </c>
      <c r="D14" s="16">
        <v>6.7415730337078594E-2</v>
      </c>
      <c r="E14" s="16">
        <v>0</v>
      </c>
      <c r="F14" s="16"/>
      <c r="G14" s="16">
        <v>4.3478260869565202E-2</v>
      </c>
      <c r="H14" s="16">
        <v>6.5326633165829207E-2</v>
      </c>
      <c r="I14" s="16">
        <v>6.21468926553672E-2</v>
      </c>
      <c r="J14" s="16">
        <v>7.2463768115942004E-2</v>
      </c>
      <c r="K14" s="16"/>
      <c r="L14" s="16">
        <v>4.6296296296296301E-2</v>
      </c>
      <c r="M14" s="16">
        <v>0</v>
      </c>
      <c r="N14" s="16">
        <v>0.16666666666666699</v>
      </c>
      <c r="O14" s="16">
        <v>8.7301587301587297E-2</v>
      </c>
      <c r="P14" s="16">
        <v>4.3478260869565202E-2</v>
      </c>
      <c r="Q14" s="16"/>
      <c r="R14" s="16">
        <v>5.6179775280898903E-2</v>
      </c>
      <c r="S14" s="16">
        <v>4.3478260869565202E-2</v>
      </c>
      <c r="T14" s="16">
        <v>8.6538461538461495E-2</v>
      </c>
      <c r="U14" s="16">
        <v>6.6666666666666693E-2</v>
      </c>
      <c r="V14" s="16"/>
      <c r="W14" s="16">
        <v>4.8327137546468397E-2</v>
      </c>
      <c r="X14" s="16">
        <v>5.6000000000000001E-2</v>
      </c>
      <c r="Y14" s="16">
        <v>0.15</v>
      </c>
      <c r="Z14" s="16"/>
      <c r="AA14" s="16">
        <v>6.5656565656565705E-2</v>
      </c>
      <c r="AB14" s="16">
        <v>7.4766355140186896E-2</v>
      </c>
      <c r="AC14" s="16">
        <v>5.7142857142857099E-2</v>
      </c>
      <c r="AD14" s="16">
        <v>5.7971014492753603E-2</v>
      </c>
    </row>
    <row r="15" spans="2:30" x14ac:dyDescent="0.35">
      <c r="B15" s="17" t="s">
        <v>64</v>
      </c>
      <c r="C15" s="18">
        <v>0.121794871794872</v>
      </c>
      <c r="D15" s="18">
        <v>0.12584269662921299</v>
      </c>
      <c r="E15" s="18">
        <v>0</v>
      </c>
      <c r="F15" s="18"/>
      <c r="G15" s="18">
        <v>8.6956521739130405E-2</v>
      </c>
      <c r="H15" s="18">
        <v>0.115577889447236</v>
      </c>
      <c r="I15" s="18">
        <v>0.14689265536723201</v>
      </c>
      <c r="J15" s="18">
        <v>8.6956521739130405E-2</v>
      </c>
      <c r="K15" s="18"/>
      <c r="L15" s="18">
        <v>0.12037037037037</v>
      </c>
      <c r="M15" s="18">
        <v>0.16666666666666699</v>
      </c>
      <c r="N15" s="18">
        <v>0.125</v>
      </c>
      <c r="O15" s="18">
        <v>0.119047619047619</v>
      </c>
      <c r="P15" s="18">
        <v>0.108695652173913</v>
      </c>
      <c r="Q15" s="18"/>
      <c r="R15" s="18">
        <v>9.7378277153558096E-2</v>
      </c>
      <c r="S15" s="18">
        <v>0.15217391304347799</v>
      </c>
      <c r="T15" s="18">
        <v>0.134615384615385</v>
      </c>
      <c r="U15" s="18">
        <v>0.1</v>
      </c>
      <c r="V15" s="18"/>
      <c r="W15" s="18">
        <v>0.118959107806691</v>
      </c>
      <c r="X15" s="18">
        <v>9.6000000000000002E-2</v>
      </c>
      <c r="Y15" s="18">
        <v>0.15</v>
      </c>
      <c r="Z15" s="18"/>
      <c r="AA15" s="18">
        <v>0.11616161616161599</v>
      </c>
      <c r="AB15" s="18">
        <v>0.14018691588785001</v>
      </c>
      <c r="AC15" s="18">
        <v>8.5714285714285701E-2</v>
      </c>
      <c r="AD15" s="18">
        <v>0.115942028985507</v>
      </c>
    </row>
    <row r="16" spans="2:30" x14ac:dyDescent="0.35">
      <c r="B16" s="15" t="s">
        <v>439</v>
      </c>
    </row>
    <row r="17" spans="2:2" x14ac:dyDescent="0.35">
      <c r="B17" t="s">
        <v>68</v>
      </c>
    </row>
    <row r="18" spans="2:2" x14ac:dyDescent="0.35">
      <c r="B18" t="s">
        <v>69</v>
      </c>
    </row>
    <row r="20" spans="2:2" x14ac:dyDescent="0.35">
      <c r="B20" s="8" t="str">
        <f>HYPERLINK("#'Contents'!A1", "Return to Contents")</f>
        <v>Return to Contents</v>
      </c>
    </row>
  </sheetData>
  <mergeCells count="7">
    <mergeCell ref="AA5:AD5"/>
    <mergeCell ref="D2:Z2"/>
    <mergeCell ref="D5:E5"/>
    <mergeCell ref="G5:J5"/>
    <mergeCell ref="L5:P5"/>
    <mergeCell ref="R5:U5"/>
    <mergeCell ref="W5:Y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J3:S19"/>
  <sheetViews>
    <sheetView showGridLines="0" workbookViewId="0"/>
  </sheetViews>
  <sheetFormatPr defaultColWidth="11.453125" defaultRowHeight="14.5" x14ac:dyDescent="0.35"/>
  <sheetData>
    <row r="3" spans="10:19" x14ac:dyDescent="0.35">
      <c r="J3" t="s">
        <v>443</v>
      </c>
      <c r="K3" t="s">
        <v>444</v>
      </c>
      <c r="L3" t="s">
        <v>445</v>
      </c>
      <c r="M3" t="s">
        <v>446</v>
      </c>
      <c r="N3" t="s">
        <v>447</v>
      </c>
      <c r="O3" t="s">
        <v>448</v>
      </c>
      <c r="P3" t="s">
        <v>449</v>
      </c>
      <c r="Q3" t="s">
        <v>450</v>
      </c>
      <c r="R3" t="s">
        <v>451</v>
      </c>
      <c r="S3" t="s">
        <v>452</v>
      </c>
    </row>
    <row r="4" spans="10:19" x14ac:dyDescent="0.35">
      <c r="J4" t="s">
        <v>453</v>
      </c>
      <c r="K4" t="s">
        <v>454</v>
      </c>
      <c r="L4" t="s">
        <v>455</v>
      </c>
      <c r="M4" t="s">
        <v>456</v>
      </c>
      <c r="N4" t="s">
        <v>457</v>
      </c>
      <c r="O4" t="s">
        <v>458</v>
      </c>
      <c r="P4" t="s">
        <v>459</v>
      </c>
      <c r="Q4" t="s">
        <v>460</v>
      </c>
      <c r="R4" t="s">
        <v>461</v>
      </c>
      <c r="S4" t="s">
        <v>462</v>
      </c>
    </row>
    <row r="5" spans="10:19" x14ac:dyDescent="0.35">
      <c r="J5" t="s">
        <v>463</v>
      </c>
      <c r="K5" t="s">
        <v>464</v>
      </c>
      <c r="L5" t="s">
        <v>465</v>
      </c>
      <c r="M5" t="s">
        <v>466</v>
      </c>
      <c r="N5" t="s">
        <v>467</v>
      </c>
      <c r="O5" t="s">
        <v>468</v>
      </c>
      <c r="P5" t="s">
        <v>469</v>
      </c>
      <c r="Q5" t="s">
        <v>470</v>
      </c>
      <c r="R5" t="s">
        <v>471</v>
      </c>
      <c r="S5" t="s">
        <v>472</v>
      </c>
    </row>
    <row r="6" spans="10:19" x14ac:dyDescent="0.35">
      <c r="J6" t="s">
        <v>473</v>
      </c>
      <c r="K6" t="s">
        <v>474</v>
      </c>
      <c r="L6" t="s">
        <v>475</v>
      </c>
      <c r="M6" t="s">
        <v>476</v>
      </c>
      <c r="N6" t="s">
        <v>477</v>
      </c>
      <c r="O6" t="s">
        <v>478</v>
      </c>
      <c r="P6" t="s">
        <v>479</v>
      </c>
      <c r="Q6" t="s">
        <v>480</v>
      </c>
      <c r="R6" t="s">
        <v>481</v>
      </c>
      <c r="S6" t="s">
        <v>482</v>
      </c>
    </row>
    <row r="7" spans="10:19" x14ac:dyDescent="0.35">
      <c r="J7" t="s">
        <v>483</v>
      </c>
      <c r="K7" t="s">
        <v>484</v>
      </c>
      <c r="L7" t="s">
        <v>485</v>
      </c>
      <c r="M7" t="s">
        <v>486</v>
      </c>
      <c r="N7" t="s">
        <v>487</v>
      </c>
      <c r="O7" t="s">
        <v>488</v>
      </c>
      <c r="P7" t="s">
        <v>489</v>
      </c>
      <c r="Q7" t="s">
        <v>490</v>
      </c>
      <c r="R7" t="s">
        <v>491</v>
      </c>
      <c r="S7" t="s">
        <v>492</v>
      </c>
    </row>
    <row r="8" spans="10:19" x14ac:dyDescent="0.35">
      <c r="J8" t="s">
        <v>493</v>
      </c>
      <c r="K8" t="s">
        <v>494</v>
      </c>
      <c r="L8" t="s">
        <v>495</v>
      </c>
      <c r="M8" t="s">
        <v>496</v>
      </c>
      <c r="N8" t="s">
        <v>497</v>
      </c>
      <c r="O8" t="s">
        <v>498</v>
      </c>
      <c r="P8" t="s">
        <v>499</v>
      </c>
      <c r="Q8" t="s">
        <v>500</v>
      </c>
      <c r="R8" t="s">
        <v>501</v>
      </c>
      <c r="S8" t="s">
        <v>502</v>
      </c>
    </row>
    <row r="9" spans="10:19" x14ac:dyDescent="0.35">
      <c r="J9" t="s">
        <v>503</v>
      </c>
      <c r="K9" t="s">
        <v>504</v>
      </c>
      <c r="L9" t="s">
        <v>505</v>
      </c>
      <c r="M9" t="s">
        <v>506</v>
      </c>
      <c r="N9" t="s">
        <v>507</v>
      </c>
      <c r="O9" t="s">
        <v>508</v>
      </c>
      <c r="P9" t="s">
        <v>509</v>
      </c>
      <c r="Q9" t="s">
        <v>510</v>
      </c>
      <c r="R9" t="s">
        <v>511</v>
      </c>
      <c r="S9" t="s">
        <v>512</v>
      </c>
    </row>
    <row r="10" spans="10:19" x14ac:dyDescent="0.35">
      <c r="J10" t="s">
        <v>513</v>
      </c>
      <c r="K10" t="s">
        <v>514</v>
      </c>
      <c r="L10" t="s">
        <v>515</v>
      </c>
      <c r="M10" t="s">
        <v>516</v>
      </c>
      <c r="N10" t="s">
        <v>517</v>
      </c>
      <c r="O10" t="s">
        <v>518</v>
      </c>
      <c r="P10" t="s">
        <v>519</v>
      </c>
      <c r="Q10" t="s">
        <v>520</v>
      </c>
      <c r="R10" t="s">
        <v>295</v>
      </c>
      <c r="S10" t="s">
        <v>521</v>
      </c>
    </row>
    <row r="11" spans="10:19" x14ac:dyDescent="0.35">
      <c r="J11" t="s">
        <v>522</v>
      </c>
      <c r="K11" t="s">
        <v>523</v>
      </c>
      <c r="L11" t="s">
        <v>524</v>
      </c>
      <c r="M11" t="s">
        <v>525</v>
      </c>
      <c r="N11" t="s">
        <v>526</v>
      </c>
      <c r="O11" t="s">
        <v>527</v>
      </c>
      <c r="P11" t="s">
        <v>528</v>
      </c>
      <c r="Q11" t="s">
        <v>529</v>
      </c>
      <c r="R11" t="s">
        <v>530</v>
      </c>
      <c r="S11" t="s">
        <v>531</v>
      </c>
    </row>
    <row r="12" spans="10:19" x14ac:dyDescent="0.35">
      <c r="J12" t="s">
        <v>532</v>
      </c>
      <c r="K12" t="s">
        <v>533</v>
      </c>
      <c r="L12" t="s">
        <v>534</v>
      </c>
      <c r="M12" t="s">
        <v>535</v>
      </c>
      <c r="N12" t="s">
        <v>536</v>
      </c>
      <c r="O12" t="s">
        <v>537</v>
      </c>
      <c r="P12" t="s">
        <v>538</v>
      </c>
      <c r="Q12" t="s">
        <v>539</v>
      </c>
      <c r="R12" t="s">
        <v>540</v>
      </c>
      <c r="S12" t="s">
        <v>541</v>
      </c>
    </row>
    <row r="13" spans="10:19" x14ac:dyDescent="0.35">
      <c r="J13" t="s">
        <v>542</v>
      </c>
      <c r="K13" t="s">
        <v>543</v>
      </c>
      <c r="L13" t="s">
        <v>544</v>
      </c>
      <c r="M13" t="s">
        <v>545</v>
      </c>
      <c r="N13" t="s">
        <v>546</v>
      </c>
      <c r="O13" t="s">
        <v>547</v>
      </c>
      <c r="P13" t="s">
        <v>548</v>
      </c>
      <c r="Q13" t="s">
        <v>549</v>
      </c>
      <c r="R13" t="s">
        <v>550</v>
      </c>
      <c r="S13" t="s">
        <v>551</v>
      </c>
    </row>
    <row r="14" spans="10:19" x14ac:dyDescent="0.35">
      <c r="J14" t="s">
        <v>552</v>
      </c>
      <c r="K14" t="s">
        <v>553</v>
      </c>
      <c r="L14" t="s">
        <v>554</v>
      </c>
      <c r="M14" t="s">
        <v>555</v>
      </c>
      <c r="N14" t="s">
        <v>556</v>
      </c>
      <c r="O14" t="s">
        <v>557</v>
      </c>
      <c r="P14" t="s">
        <v>558</v>
      </c>
      <c r="Q14" t="s">
        <v>559</v>
      </c>
      <c r="R14" t="s">
        <v>560</v>
      </c>
      <c r="S14" t="s">
        <v>561</v>
      </c>
    </row>
    <row r="15" spans="10:19" x14ac:dyDescent="0.35">
      <c r="J15" t="s">
        <v>562</v>
      </c>
      <c r="K15" t="s">
        <v>563</v>
      </c>
      <c r="L15" t="s">
        <v>564</v>
      </c>
      <c r="M15" t="s">
        <v>565</v>
      </c>
      <c r="N15" t="s">
        <v>566</v>
      </c>
      <c r="O15" t="s">
        <v>567</v>
      </c>
      <c r="P15" t="s">
        <v>568</v>
      </c>
      <c r="Q15" t="s">
        <v>569</v>
      </c>
      <c r="R15" t="s">
        <v>570</v>
      </c>
      <c r="S15" t="s">
        <v>571</v>
      </c>
    </row>
    <row r="16" spans="10:19" x14ac:dyDescent="0.35">
      <c r="J16" t="s">
        <v>572</v>
      </c>
      <c r="K16" t="s">
        <v>573</v>
      </c>
      <c r="L16" t="s">
        <v>574</v>
      </c>
      <c r="M16" t="s">
        <v>575</v>
      </c>
      <c r="N16" t="s">
        <v>576</v>
      </c>
      <c r="O16" t="s">
        <v>577</v>
      </c>
      <c r="P16" t="s">
        <v>578</v>
      </c>
      <c r="Q16" t="s">
        <v>579</v>
      </c>
      <c r="R16" t="s">
        <v>580</v>
      </c>
      <c r="S16" t="s">
        <v>581</v>
      </c>
    </row>
    <row r="17" spans="10:19" x14ac:dyDescent="0.35">
      <c r="J17" t="s">
        <v>582</v>
      </c>
      <c r="K17" t="s">
        <v>583</v>
      </c>
      <c r="L17" t="s">
        <v>584</v>
      </c>
      <c r="M17" t="s">
        <v>585</v>
      </c>
      <c r="N17" t="s">
        <v>586</v>
      </c>
      <c r="O17" t="s">
        <v>587</v>
      </c>
      <c r="P17" t="s">
        <v>588</v>
      </c>
      <c r="Q17" t="s">
        <v>589</v>
      </c>
      <c r="R17" t="s">
        <v>590</v>
      </c>
      <c r="S17" t="s">
        <v>15</v>
      </c>
    </row>
    <row r="18" spans="10:19" x14ac:dyDescent="0.35">
      <c r="J18" t="s">
        <v>591</v>
      </c>
      <c r="K18" t="s">
        <v>592</v>
      </c>
      <c r="L18" t="s">
        <v>593</v>
      </c>
      <c r="M18" t="s">
        <v>594</v>
      </c>
      <c r="N18" t="s">
        <v>595</v>
      </c>
      <c r="O18" t="s">
        <v>596</v>
      </c>
      <c r="P18" t="s">
        <v>597</v>
      </c>
      <c r="Q18" t="s">
        <v>598</v>
      </c>
      <c r="R18" t="s">
        <v>599</v>
      </c>
      <c r="S18" t="s">
        <v>15</v>
      </c>
    </row>
    <row r="19" spans="10:19" x14ac:dyDescent="0.35">
      <c r="J19" t="s">
        <v>600</v>
      </c>
      <c r="K19" t="s">
        <v>601</v>
      </c>
      <c r="L19" t="s">
        <v>602</v>
      </c>
      <c r="M19" t="s">
        <v>603</v>
      </c>
      <c r="N19" t="s">
        <v>604</v>
      </c>
      <c r="O19" t="s">
        <v>605</v>
      </c>
      <c r="P19" t="s">
        <v>606</v>
      </c>
      <c r="Q19" t="s">
        <v>607</v>
      </c>
      <c r="R19" t="s">
        <v>608</v>
      </c>
      <c r="S19" t="s">
        <v>15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88</vt:i4>
      </vt:variant>
    </vt:vector>
  </HeadingPairs>
  <TitlesOfParts>
    <vt:vector size="8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Elinor Gray</cp:lastModifiedBy>
  <dcterms:created xsi:type="dcterms:W3CDTF">2024-07-01T09:52:49Z</dcterms:created>
  <dcterms:modified xsi:type="dcterms:W3CDTF">2024-09-17T08:15:41Z</dcterms:modified>
</cp:coreProperties>
</file>