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tonehavenassociates-my.sharepoint.com/personal/robert_ward_pf_global/Documents/Desktop/"/>
    </mc:Choice>
  </mc:AlternateContent>
  <xr:revisionPtr revIDLastSave="3" documentId="8_{A2ED51EF-FBAE-4760-8B88-8A05FF8B24EE}" xr6:coauthVersionLast="47" xr6:coauthVersionMax="47" xr10:uidLastSave="{DE997D2A-DDA0-409F-BE1B-E15B1B0E91BC}"/>
  <bookViews>
    <workbookView xWindow="34440" yWindow="-120"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69" l="1"/>
  <c r="B227" i="112"/>
  <c r="B16" i="111"/>
  <c r="B19" i="110"/>
  <c r="B19" i="109"/>
  <c r="B19" i="108"/>
  <c r="B19" i="107"/>
  <c r="B19" i="106"/>
  <c r="B19" i="105"/>
  <c r="B19" i="104"/>
  <c r="B19" i="103"/>
  <c r="B17" i="102"/>
  <c r="B16" i="101"/>
  <c r="B16" i="100"/>
  <c r="B16" i="99"/>
  <c r="B16" i="98"/>
  <c r="B16" i="97"/>
  <c r="B16" i="96"/>
  <c r="B17" i="95"/>
  <c r="B25" i="94"/>
  <c r="B18" i="93"/>
  <c r="B18" i="92"/>
  <c r="B19" i="91"/>
  <c r="B18" i="90"/>
  <c r="B18" i="89"/>
  <c r="B18" i="88"/>
  <c r="B18" i="87"/>
  <c r="B18" i="86"/>
  <c r="B18" i="85"/>
  <c r="B18" i="84"/>
  <c r="B17" i="83"/>
  <c r="B19" i="82"/>
  <c r="B19" i="81"/>
  <c r="B19" i="80"/>
  <c r="B19" i="79"/>
  <c r="B19" i="78"/>
  <c r="B19" i="77"/>
  <c r="B18" i="76"/>
  <c r="B19" i="75"/>
  <c r="B19" i="74"/>
  <c r="B19" i="73"/>
  <c r="B19" i="72"/>
  <c r="B19" i="71"/>
  <c r="B19" i="70"/>
  <c r="B19" i="68"/>
  <c r="B17" i="67"/>
  <c r="B21" i="66"/>
  <c r="B16" i="65"/>
  <c r="B16" i="64"/>
  <c r="B16" i="63"/>
  <c r="B16" i="62"/>
  <c r="B16" i="61"/>
  <c r="B16" i="60"/>
  <c r="B16" i="59"/>
  <c r="B16" i="58"/>
  <c r="B16" i="57"/>
  <c r="B24" i="56"/>
  <c r="B16" i="55"/>
  <c r="B16" i="54"/>
  <c r="B16" i="53"/>
  <c r="B16" i="52"/>
  <c r="B16" i="51"/>
  <c r="B16" i="50"/>
  <c r="B16" i="49"/>
  <c r="B16" i="48"/>
  <c r="B16" i="47"/>
  <c r="B16" i="46"/>
  <c r="B16" i="45"/>
  <c r="B18" i="44"/>
  <c r="B16" i="43"/>
  <c r="B18" i="42"/>
  <c r="B18" i="41"/>
  <c r="B18" i="40"/>
  <c r="B18" i="39"/>
  <c r="B18" i="38"/>
  <c r="B18" i="37"/>
  <c r="B18" i="36"/>
  <c r="B17" i="35"/>
  <c r="B17" i="34"/>
  <c r="B17" i="33"/>
  <c r="B17" i="32"/>
  <c r="B18" i="31"/>
  <c r="B16" i="30"/>
  <c r="B18" i="29"/>
  <c r="B18" i="28"/>
  <c r="B18" i="27"/>
  <c r="B17" i="26"/>
  <c r="B17" i="25"/>
  <c r="B17" i="24"/>
  <c r="B17" i="23"/>
  <c r="B16" i="22"/>
  <c r="B16" i="21"/>
  <c r="B16" i="20"/>
  <c r="B16" i="19"/>
  <c r="B16" i="18"/>
  <c r="B16" i="17"/>
  <c r="B16" i="16"/>
  <c r="B16" i="15"/>
  <c r="B16" i="14"/>
  <c r="B17" i="13"/>
  <c r="B17" i="12"/>
  <c r="B22" i="11"/>
  <c r="B22" i="10"/>
  <c r="B22" i="9"/>
  <c r="B22" i="8"/>
  <c r="B22" i="7"/>
  <c r="B22" i="6"/>
  <c r="B22" i="5"/>
  <c r="B22" i="4"/>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<sst xmlns="http://schemas.openxmlformats.org/spreadsheetml/2006/main" count="6685" uniqueCount="2570">
  <si>
    <t>Fieldwork:</t>
  </si>
  <si>
    <t>03 Aug 2026 - 13 Aug 2026</t>
  </si>
  <si>
    <t>Interview Method:</t>
  </si>
  <si>
    <t>Online Survey</t>
  </si>
  <si>
    <t>Population represented:</t>
  </si>
  <si>
    <t>Students in English Secondary Schools</t>
  </si>
  <si>
    <t>Sample size:</t>
  </si>
  <si>
    <t>Methodology:</t>
  </si>
  <si>
    <t>Data are weighted to nationally representative proportions by SEG, Region, Education, GenderAge, England school students, England school students SEG, England school students region.</t>
  </si>
  <si>
    <t>Public First is a member of the BPC and abides by its rules. For more information please contact the Public First polling team:</t>
  </si>
  <si>
    <t>Table of Contents</t>
  </si>
  <si>
    <t>Table #</t>
  </si>
  <si>
    <t>Individual Tables</t>
  </si>
  <si>
    <t>Full Result Row</t>
  </si>
  <si>
    <t>Question Base</t>
  </si>
  <si>
    <t>BASE: All Respondents</t>
  </si>
  <si>
    <t>BASE: 571 respondents (26% of total)</t>
  </si>
  <si>
    <t>BASE: 1,503 respondents (69% of total)</t>
  </si>
  <si>
    <t>BASE: 1,217 respondents (56% of total)</t>
  </si>
  <si>
    <t>BASE: 887 respondents (41% of total)</t>
  </si>
  <si>
    <t>BASE: Respondents who answered "Which school year did you complete this summer (the 2025/26 school year)?" = "Year 13"</t>
  </si>
  <si>
    <t>-</t>
  </si>
  <si>
    <t>Full Results</t>
  </si>
  <si>
    <t>Gender</t>
  </si>
  <si>
    <t>Age</t>
  </si>
  <si>
    <t>Phase</t>
  </si>
  <si>
    <t>Type of school</t>
  </si>
  <si>
    <t>1005 Custom</t>
  </si>
  <si>
    <t>Total</t>
  </si>
  <si>
    <t>Male</t>
  </si>
  <si>
    <t>Female</t>
  </si>
  <si>
    <t>11-12</t>
  </si>
  <si>
    <t>13-14</t>
  </si>
  <si>
    <t>15-16</t>
  </si>
  <si>
    <t>17-18</t>
  </si>
  <si>
    <t>KS3</t>
  </si>
  <si>
    <t>KS4</t>
  </si>
  <si>
    <t>KS5 / post-16</t>
  </si>
  <si>
    <t>State school</t>
  </si>
  <si>
    <t>Private school</t>
  </si>
  <si>
    <t>Grammar school</t>
  </si>
  <si>
    <t>A</t>
  </si>
  <si>
    <t>B</t>
  </si>
  <si>
    <t>C1</t>
  </si>
  <si>
    <t>C2</t>
  </si>
  <si>
    <t>D</t>
  </si>
  <si>
    <t>E</t>
  </si>
  <si>
    <t>Total sample (unweighted)</t>
  </si>
  <si>
    <t>Total sample (weighted)</t>
  </si>
  <si>
    <t>In an average week, how long do you spend doing the following?: Browsing social media</t>
  </si>
  <si>
    <t>Unweighted</t>
  </si>
  <si>
    <t>Weighted</t>
  </si>
  <si>
    <t>N/A - I don’t spend any time doing this in an average week</t>
  </si>
  <si>
    <t>Less than 30 mins</t>
  </si>
  <si>
    <t>30 mins - 1 hour</t>
  </si>
  <si>
    <t>1 - 2 hours</t>
  </si>
  <si>
    <t>3 - 5 hours</t>
  </si>
  <si>
    <t>6 - 10 hours</t>
  </si>
  <si>
    <t>11 - 20 hours</t>
  </si>
  <si>
    <t>21 - 30 hours</t>
  </si>
  <si>
    <t>Over 30 hours</t>
  </si>
  <si>
    <t>In an average week, how long do you spend doing the following?: Playing video games</t>
  </si>
  <si>
    <t>In an average week, how long do you spend doing the following?: Spending time with friends outside of school</t>
  </si>
  <si>
    <t>In an average week, how long do you spend doing the following?: Doing homework</t>
  </si>
  <si>
    <t>In an average week, how long do you spend doing the following?: Watching TV, YouTube or streams</t>
  </si>
  <si>
    <t>In an average week, how long do you spend doing the following?: Playing sport or exercising</t>
  </si>
  <si>
    <t>In an average week, how long do you spend doing the following?: Working a part-time job</t>
  </si>
  <si>
    <t>Which comes closest to how you usually feel about going to school?</t>
  </si>
  <si>
    <t>I usually look forward to going to school</t>
  </si>
  <si>
    <t>I neither look forward to nor dread going to school</t>
  </si>
  <si>
    <t>I usually dread going to school</t>
  </si>
  <si>
    <t>Don’t know</t>
  </si>
  <si>
    <t>Since starting secondary school (year 7), how has your enjoyment of school changed?</t>
  </si>
  <si>
    <t>I enjoy school more now</t>
  </si>
  <si>
    <t>About the same</t>
  </si>
  <si>
    <t>I enjoy school less now</t>
  </si>
  <si>
    <t>I'm not sure</t>
  </si>
  <si>
    <t>Which of the following have you found to be true since starting secondary school (year 7)?: It's harder to get help from a teacher when I'm stuck</t>
  </si>
  <si>
    <t>This is true</t>
  </si>
  <si>
    <t>This isn’t true</t>
  </si>
  <si>
    <t>Not sure</t>
  </si>
  <si>
    <t>Which of the following have you found to be true since starting secondary school (year 7)?: It feels easier to be yourself than it did at primary school</t>
  </si>
  <si>
    <t>Which of the following have you found to be true since starting secondary school (year 7)?: I feel more careful about what I say and do in case people judge me</t>
  </si>
  <si>
    <t>Which of the following have you found to be true since starting secondary school (year 7)?: Lessons feel more enjoyable than they did at primary school</t>
  </si>
  <si>
    <t>Which of the following have you found to be true since starting secondary school (year 7)?: It feels riskier to answer in class in case you get something wrong</t>
  </si>
  <si>
    <t>Which of the following have you found to be true since starting secondary school (year 7)?: I have to work more on my own than I used to</t>
  </si>
  <si>
    <t>Which of the following have you found to be true since starting secondary school (year 7)?: I feel less confident than I used to</t>
  </si>
  <si>
    <t>Which of the following have you found to be true since starting secondary school (year 7)?: I have more opportunities to study and do things I am interested in</t>
  </si>
  <si>
    <t>Which of the following comes closest to your view regarding your level of attainment at school?</t>
  </si>
  <si>
    <t>I'm doing about as well as I could be</t>
  </si>
  <si>
    <t>I could be doing a bit better than I am</t>
  </si>
  <si>
    <t>I could be doing a lot better than I am</t>
  </si>
  <si>
    <t>Which of the following comes closest to how well you understand your progress at school?</t>
  </si>
  <si>
    <t>I have a good understanding of how well I am progressing in my learning</t>
  </si>
  <si>
    <t>I have some understanding of how well I am progressing, but I’m not always sure</t>
  </si>
  <si>
    <t>I don’t know if or how well I am progressing in my learning</t>
  </si>
  <si>
    <t>Thinking about all your GCSE results, which comes closest to the grades you got?</t>
  </si>
  <si>
    <t>Mostly grades 7-9</t>
  </si>
  <si>
    <t>Mostly grades 5-6</t>
  </si>
  <si>
    <t>Mostly grades 1-4</t>
  </si>
  <si>
    <t>Can't remember</t>
  </si>
  <si>
    <t>When you don't understand something in a lesson, which is closest to what usually happens?</t>
  </si>
  <si>
    <t>I feel comfortable asking, and I get the help I need</t>
  </si>
  <si>
    <t>I feel comfortable asking, but don’t usually get the help I need</t>
  </si>
  <si>
    <t>I don’t feel comfortable asking for help / I usually just move on without understanding</t>
  </si>
  <si>
    <t>If you started to fall behind in a subject, how likely is it that a teacher would notice?</t>
  </si>
  <si>
    <t>Very likely</t>
  </si>
  <si>
    <t>Fairly likely</t>
  </si>
  <si>
    <t>Not very likely</t>
  </si>
  <si>
    <t>Not at all likely</t>
  </si>
  <si>
    <t>When you do something you're proud of at school, how often do you feel it's recognised or celebrated?</t>
  </si>
  <si>
    <t>Always</t>
  </si>
  <si>
    <t>Often</t>
  </si>
  <si>
    <t>Sometimes</t>
  </si>
  <si>
    <t>Rarely</t>
  </si>
  <si>
    <t>Never</t>
  </si>
  <si>
    <t>How much pressure do you feel about tests and assessments at school?</t>
  </si>
  <si>
    <t>A lot of pressure</t>
  </si>
  <si>
    <t>A fair amount of pressure</t>
  </si>
  <si>
    <t>A little pressure</t>
  </si>
  <si>
    <t>No real pressure</t>
  </si>
  <si>
    <t>Don't know</t>
  </si>
  <si>
    <t>Which of the following comes closest to your view?</t>
  </si>
  <si>
    <t>My school gives me the option to study subjects that I’m interested in and will help me in my next steps in life</t>
  </si>
  <si>
    <t>My school does not give me the option to study subjects that I’m interested in and will help me in my next steps in life</t>
  </si>
  <si>
    <t>When you chose your GCSE subjects, which is closest to your view?</t>
  </si>
  <si>
    <t>I felt well informed about the options available to me</t>
  </si>
  <si>
    <t>I felt informed about the options available to me, but not as informed as I would have liked</t>
  </si>
  <si>
    <t>I did not feel informed about the options available to me</t>
  </si>
  <si>
    <t>N/A - I didn't choose GCSEs</t>
  </si>
  <si>
    <t>Thinking about what you learned in Years 7-11, which is closest to your view?</t>
  </si>
  <si>
    <t>It gave me a strong foundation for what I studied in Years 12-13.</t>
  </si>
  <si>
    <t>It gave me some useful foundations, but not enough.</t>
  </si>
  <si>
    <t>It did not provide a useful foundation for what I studied in Years 12-13.</t>
  </si>
  <si>
    <t>Which of the following comes closest to your view? Outside my normal lessons, thinking about clubs, sports and activities your school offers…</t>
  </si>
  <si>
    <t>I get plenty of chances to take part in things I enjoy</t>
  </si>
  <si>
    <t>I get some chances to take part in things I enjoy, but I’d like more</t>
  </si>
  <si>
    <t>I don’t really get the chance to do things I enjoy</t>
  </si>
  <si>
    <t>Which of the following comes closest to your view? In my normal lessons…</t>
  </si>
  <si>
    <t>I have enough opportunities to explore and debate ideas, carry out practical activities and apply my learning to real-world situations</t>
  </si>
  <si>
    <t>My lessons give me some opportunities to do these things, but not enough</t>
  </si>
  <si>
    <t>I rarely get opportunities to do these things in lessons</t>
  </si>
  <si>
    <t>It is important for young people to study a broad range of subjects before narrowing down</t>
  </si>
  <si>
    <t>Young people should be able to specialise in the subjects they are most interested in at an earlier age</t>
  </si>
  <si>
    <t>Neither / it depends</t>
  </si>
  <si>
    <t>How well do you think school is preparing you for life after you finish education?</t>
  </si>
  <si>
    <t>Very well</t>
  </si>
  <si>
    <t>Fairly well</t>
  </si>
  <si>
    <t>Not very well</t>
  </si>
  <si>
    <t>Not at all well</t>
  </si>
  <si>
    <t>Thinking about your next step after you leave school, how well do you think school is preparing you for the following?: University</t>
  </si>
  <si>
    <t>Don't know / I’m not sure what my next step will be</t>
  </si>
  <si>
    <t>Thinking about your next step after you leave school, how well do you think school is preparing you for the following?: Further education (e.g. at college)</t>
  </si>
  <si>
    <t>Thinking about your next step after you leave school, how well do you think school is preparing you for the following?: An apprenticeship</t>
  </si>
  <si>
    <t>Thinking about your next step after you leave school, how well do you think school is preparing you for the following?: Employment</t>
  </si>
  <si>
    <t>Thinking about your next step after you leave school, how well do you think school is preparing you for the following?: Wider life outside of school</t>
  </si>
  <si>
    <t>Which of the following best applies to you?</t>
  </si>
  <si>
    <t>I have a clear idea of what I want to do after I finish education</t>
  </si>
  <si>
    <t>I have a rough idea of what I want to do after I finish education, but nothing definite</t>
  </si>
  <si>
    <t>I don't really have an idea yet</t>
  </si>
  <si>
    <t>How much support has your school given you to think about your future (careers, next steps, options)?</t>
  </si>
  <si>
    <t>More than enough</t>
  </si>
  <si>
    <t>About the right amount</t>
  </si>
  <si>
    <t>Not quite enough</t>
  </si>
  <si>
    <t>Nowhere near enough</t>
  </si>
  <si>
    <t>I haven't had any support</t>
  </si>
  <si>
    <t>Which of these do you feel school is helping you develop?: Managing money / personal finance</t>
  </si>
  <si>
    <t>My school is helping me develop this well</t>
  </si>
  <si>
    <t>My school is helping me develop this, but not enough</t>
  </si>
  <si>
    <t>My school isn’t helping me develop this</t>
  </si>
  <si>
    <t>Which of these do you feel school is helping you develop?: Communication and speaking confidently</t>
  </si>
  <si>
    <t>Which of these do you feel school is helping you develop?: Solving problems and thinking for myself</t>
  </si>
  <si>
    <t>Which of these do you feel school is helping you develop?: Thinking critically about information and ideas</t>
  </si>
  <si>
    <t>Which of these do you feel school is helping you develop?: Staying healthy (physically and mentally)</t>
  </si>
  <si>
    <t>Which of these do you feel school is helping you develop?: Using technology effectively</t>
  </si>
  <si>
    <t>Which of these do you feel school is helping you develop?: Cooking, cleaning, and looking after myself</t>
  </si>
  <si>
    <t>Which of these do you feel school is helping you develop?: Managing my time and staying organised</t>
  </si>
  <si>
    <t>Which of these do you feel school is helping you develop?: Understanding what I want to do when I finish education</t>
  </si>
  <si>
    <t>Which of these do you feel school is helping you develop?: Learning how to learn</t>
  </si>
  <si>
    <t>And which one of those options do you most wish school spent more time helping you develop? Select one</t>
  </si>
  <si>
    <t>Managing money / personal finance</t>
  </si>
  <si>
    <t>Communication and speaking confidently</t>
  </si>
  <si>
    <t>Solving problems and thinking for myself</t>
  </si>
  <si>
    <t>Thinking critically about information and ideas</t>
  </si>
  <si>
    <t>Staying healthy (physically and mentally)</t>
  </si>
  <si>
    <t>Using technology effectively</t>
  </si>
  <si>
    <t>Cooking, cleaning, and looking after myself</t>
  </si>
  <si>
    <t>Managing my time and staying organised</t>
  </si>
  <si>
    <t>Understanding what I want to do when I finish education</t>
  </si>
  <si>
    <t>Learning how to learn</t>
  </si>
  <si>
    <t>N/A - they shouldn’t spend more time on any of these</t>
  </si>
  <si>
    <t>For each of the following, how well is your school helping you develop: Understanding people from different cultures and backgrounds</t>
  </si>
  <si>
    <t>For each of the following, how well is your school helping you develop: Understanding how my actions affect other people and the world</t>
  </si>
  <si>
    <t>For each of the following, how well is your school helping you develop: Understanding important global issues, such as climate change and inequality</t>
  </si>
  <si>
    <t>For each of the following, how well is your school helping you develop: Understanding how science and technology are changing society</t>
  </si>
  <si>
    <t>For each of the following, how well is your school helping you develop: Thinking about fairness, equality and justice</t>
  </si>
  <si>
    <t>For each of the following, how well is your school helping you develop: Appreciating different ideas, beliefs and perspectives</t>
  </si>
  <si>
    <t>For each of the following, how well is your school helping you develop: Understanding how the past shapes the world today</t>
  </si>
  <si>
    <t>For each of the following, how well is your school helping you develop: Feeling able to make a positive difference in my community or the wider world</t>
  </si>
  <si>
    <t>Understanding people from different cultures and backgrounds</t>
  </si>
  <si>
    <t>Understanding how my actions affect other people and the world</t>
  </si>
  <si>
    <t>Understanding important global issues, such as climate change and inequality</t>
  </si>
  <si>
    <t>Understanding how science and technology are changing society</t>
  </si>
  <si>
    <t>Thinking about fairness, equality and justice</t>
  </si>
  <si>
    <t>Appreciating different ideas, beliefs and perspectives</t>
  </si>
  <si>
    <t>Understanding how the past shapes the world today</t>
  </si>
  <si>
    <t>Feeling able to make a positive difference in my community or the wider world</t>
  </si>
  <si>
    <t>Thinking about your teachers in the past year, which comes closest to your view?</t>
  </si>
  <si>
    <t>Most or all of my teachers tend to make their lessons interesting</t>
  </si>
  <si>
    <t>Some of my teachers make lessons interesting</t>
  </si>
  <si>
    <t>Very few of my teachers make lessons interesting</t>
  </si>
  <si>
    <t>None of my teachers make lessons interesting</t>
  </si>
  <si>
    <t>Thinking back, how would you rate the quality of teaching you received during the following years? Give an overall rating for each year, across all your teachers, not just one subject.: Year 7</t>
  </si>
  <si>
    <t>Very good</t>
  </si>
  <si>
    <t>Good</t>
  </si>
  <si>
    <t>Neither good nor bad</t>
  </si>
  <si>
    <t>Poor</t>
  </si>
  <si>
    <t>Very poor</t>
  </si>
  <si>
    <t>Can’t remember</t>
  </si>
  <si>
    <t>Thinking back, how would you rate the quality of teaching you received during the following years? Give an overall rating for each year, across all your teachers, not just one subject.: Year 8</t>
  </si>
  <si>
    <t>Thinking back, how would you rate the quality of teaching you received during the following years? Give an overall rating for each year, across all your teachers, not just one subject.: Year 9</t>
  </si>
  <si>
    <t>Thinking back, how would you rate the quality of teaching you received during the following years? Give an overall rating for each year, across all your teachers, not just one subject.: Year 10</t>
  </si>
  <si>
    <t>Thinking back, how would you rate the quality of teaching you received during the following years? Give an overall rating for each year, across all your teachers, not just one subject.: Year 11</t>
  </si>
  <si>
    <t>Thinking back, how would you rate the quality of teaching you received during the following years? Give an overall rating for each year, across all your teachers, not just one subject.: Year 12</t>
  </si>
  <si>
    <t>Thinking back, how would you rate the quality of teaching you received during the following years? Give an overall rating for each year, across all your teachers, not just one subject.: Year 13</t>
  </si>
  <si>
    <t>In a normal week, how many of your lessons do you find interesting and engaging?</t>
  </si>
  <si>
    <t>All or nearly all of them</t>
  </si>
  <si>
    <t>Most of them</t>
  </si>
  <si>
    <t>About half</t>
  </si>
  <si>
    <t>Only a few</t>
  </si>
  <si>
    <t>None of them</t>
  </si>
  <si>
    <t>How often do you feel like this in lessons?: I feel challenged and like I'm learning something new</t>
  </si>
  <si>
    <t>In all of my lessons</t>
  </si>
  <si>
    <t>Most lessons</t>
  </si>
  <si>
    <t>Some lessons</t>
  </si>
  <si>
    <t>Very few lessons</t>
  </si>
  <si>
    <t>In none of my lessons</t>
  </si>
  <si>
    <t>How often do you feel like this in lessons?: I feel bored</t>
  </si>
  <si>
    <t>How often do you feel like this in lessons?: I feel like I'm repeating things I already know</t>
  </si>
  <si>
    <t>How often do you feel like this in lessons?: I feel like I'm making progress</t>
  </si>
  <si>
    <t>How often do you feel like this in lessons?: I can see the relevance of what I’m learning beyond my exams or future career</t>
  </si>
  <si>
    <t>Thinking about your lessons, which comes closest to your view?</t>
  </si>
  <si>
    <t>I have enough hands-on, practical learning in my lessons</t>
  </si>
  <si>
    <t>I'd like a bit more hands-on, practical learning</t>
  </si>
  <si>
    <t>I'd like a lot more hands-on, practical learning</t>
  </si>
  <si>
    <t>There's too much hands-on learning and not enough theoretical learning</t>
  </si>
  <si>
    <t>Thinking about your lessons, how well do they help you understand…: Your local community</t>
  </si>
  <si>
    <t>Somewhat well</t>
  </si>
  <si>
    <t>Thinking about your lessons, how well do they help you understand…: The history and heritage of your local area</t>
  </si>
  <si>
    <t>Thinking about your lessons, how well do they help you understand…: The wider world</t>
  </si>
  <si>
    <t>Thinking about your lessons, how well do they help you understand…: Different cultures and perspectives</t>
  </si>
  <si>
    <t>Thinking about your lessons, how well do they help you understand…: The skills and knowledge you'll need in the future</t>
  </si>
  <si>
    <t>Thinking about your lessons, how well do they help you understand…: How what you learn can be applied outside school</t>
  </si>
  <si>
    <t>How long did it take you to feel settled at secondary school?</t>
  </si>
  <si>
    <t>I settled in almost straight away</t>
  </si>
  <si>
    <t>Within the first few weeks</t>
  </si>
  <si>
    <t>It took a few months</t>
  </si>
  <si>
    <t>It took most of the first year</t>
  </si>
  <si>
    <t>It took the full first year or longer</t>
  </si>
  <si>
    <t>I still don't feel fully settled</t>
  </si>
  <si>
    <t>Looking back, how well do you think Years 7, 8 and 9 prepared you for your GCSE subjects?</t>
  </si>
  <si>
    <t>When you started your GCSE courses, which came closest to how it felt?</t>
  </si>
  <si>
    <t>There wasn't much of a jump at all</t>
  </si>
  <si>
    <t>The jump from earlier years felt about right</t>
  </si>
  <si>
    <t>The jump felt bigger than I expected</t>
  </si>
  <si>
    <t>The jump felt much bigger than I expected</t>
  </si>
  <si>
    <t>Thinking back to Years 7, 8 and 9, which of these do you wish there'd been more of to get you ready? Select all that apply</t>
  </si>
  <si>
    <t>Harder or more stretching work</t>
  </si>
  <si>
    <t>Clearer feedback on how to improve</t>
  </si>
  <si>
    <t>Better study and revision skills teaching</t>
  </si>
  <si>
    <t>More independent work / less help from teachers</t>
  </si>
  <si>
    <t>A clearer sense of what GCSEs would be like</t>
  </si>
  <si>
    <t>Help choosing the right subjects</t>
  </si>
  <si>
    <t>More engaging lessons</t>
  </si>
  <si>
    <t>More opportunities for projects</t>
  </si>
  <si>
    <t>Stronger links between what we are learning and the real world</t>
  </si>
  <si>
    <t>Other (please specify)</t>
  </si>
  <si>
    <t>None of the above</t>
  </si>
  <si>
    <t>Which comes closest to your view? The schoolwork I do now…</t>
  </si>
  <si>
    <t>Really matters for my future</t>
  </si>
  <si>
    <t>Matters a bit for my future</t>
  </si>
  <si>
    <t>Doesn't matter for my future</t>
  </si>
  <si>
    <t>Are there adults at school you trust to talk to about the following?: Struggling with schoolwork</t>
  </si>
  <si>
    <t>Yes, there are adults I can easily speak to about this</t>
  </si>
  <si>
    <t>Yes, but not that easily</t>
  </si>
  <si>
    <t>No</t>
  </si>
  <si>
    <t>Are there adults at school you trust to talk to about the following?: Problems with friends or falling out</t>
  </si>
  <si>
    <t>Are there adults at school you trust to talk to about the following?: What I want to do in the future</t>
  </si>
  <si>
    <t>Are there adults at school you trust to talk to about the following?: Feeling worried or nervous about something</t>
  </si>
  <si>
    <t>Are there adults at school you trust to talk to about the following?: What to do when I'm having a bad day</t>
  </si>
  <si>
    <t>Which comes closest to your view?</t>
  </si>
  <si>
    <t>I feel like I belong at my school</t>
  </si>
  <si>
    <t>I mostly feel like I belong at my school, but not always</t>
  </si>
  <si>
    <t>I rarely feel like I belong at my school</t>
  </si>
  <si>
    <t>I don’t feel like I belong at my school</t>
  </si>
  <si>
    <t>To what extent do you agree or disagree with the following statements?: There is at least one adult at school I could go to if I had a problem</t>
  </si>
  <si>
    <t>Strongly agree</t>
  </si>
  <si>
    <t>Somewhat agree</t>
  </si>
  <si>
    <t>Neither agree nor disagree</t>
  </si>
  <si>
    <t>Somewhat disagree</t>
  </si>
  <si>
    <t>Strongly disagree</t>
  </si>
  <si>
    <t>To what extent do you agree or disagree with the following statements?: I have friends at school I can rely on</t>
  </si>
  <si>
    <t>To what extent do you agree or disagree with the following statements?: People at school accept me for who I am</t>
  </si>
  <si>
    <t>To what extent do you agree or disagree with the following statements?: I feel safe at school</t>
  </si>
  <si>
    <t>To what extent do you agree or disagree with the following statements?: If I were away, someone at school would notice and care</t>
  </si>
  <si>
    <t>To what extent do you agree or disagree with the following statements?: I feel proud to be at my school</t>
  </si>
  <si>
    <t>To what extent do you agree or disagree with the following statements?: I have a good relationship with my teachers</t>
  </si>
  <si>
    <t>More than one or two teachers at school know me well</t>
  </si>
  <si>
    <t>One or two teachers at school know me well</t>
  </si>
  <si>
    <t>No teachers really know me well</t>
  </si>
  <si>
    <t>Grid Summary: In an average week, how long do you spend doing the following?</t>
  </si>
  <si>
    <t>Doing homework</t>
  </si>
  <si>
    <t>Watching TV, YouTube or streams</t>
  </si>
  <si>
    <t>Playing sport or exercising</t>
  </si>
  <si>
    <t>Working a part-time job</t>
  </si>
  <si>
    <t>Browsing social media</t>
  </si>
  <si>
    <t>Playing video games</t>
  </si>
  <si>
    <t>Spending time with friends outside of school</t>
  </si>
  <si>
    <t>Fieldwork: 03 Aug 2026 - 13 Aug 2026</t>
  </si>
  <si>
    <t>Grid Summary: Which of the following have you found to be true since starting secondary school (year 7)?</t>
  </si>
  <si>
    <t>It's harder to get help from a teacher when I'm stuck</t>
  </si>
  <si>
    <t>It feels easier to be yourself than it did at primary school</t>
  </si>
  <si>
    <t>I feel more careful about what I say and do in case people judge me</t>
  </si>
  <si>
    <t>Lessons feel more enjoyable than they did at primary school</t>
  </si>
  <si>
    <t>It feels riskier to answer in class in case you get something wrong</t>
  </si>
  <si>
    <t>I have to work more on my own than I used to</t>
  </si>
  <si>
    <t>I feel less confident than I used to</t>
  </si>
  <si>
    <t>I have more opportunities to study and do things I am interested in</t>
  </si>
  <si>
    <t>Grid Summary: Thinking about your next step after you leave school, how well do you think school is preparing you for the following?</t>
  </si>
  <si>
    <t>University</t>
  </si>
  <si>
    <t>Further education (e.g. at college)</t>
  </si>
  <si>
    <t>An apprenticeship</t>
  </si>
  <si>
    <t>Employment</t>
  </si>
  <si>
    <t>Wider life outside of school</t>
  </si>
  <si>
    <t>Grid Summary: Which of these do you feel school is helping you develop?</t>
  </si>
  <si>
    <t>Grid Summary: For each of the following, how well is your school helping you develop</t>
  </si>
  <si>
    <t>Grid Summary: Thinking back, how would you rate the quality of teaching you received during the following years? Give an overall rating for each year, across all your teachers, not just one subject.</t>
  </si>
  <si>
    <t>Year 7</t>
  </si>
  <si>
    <t>Year 8</t>
  </si>
  <si>
    <t>Year 9</t>
  </si>
  <si>
    <t>Year 10</t>
  </si>
  <si>
    <t>Year 11</t>
  </si>
  <si>
    <t>Year 12</t>
  </si>
  <si>
    <t>Year 13</t>
  </si>
  <si>
    <t>Grid Summary: How often do you feel like this in lessons?</t>
  </si>
  <si>
    <t>I feel challenged and like I'm learning something new</t>
  </si>
  <si>
    <t>I feel bored</t>
  </si>
  <si>
    <t>I feel like I'm repeating things I already know</t>
  </si>
  <si>
    <t>I feel like I'm making progress</t>
  </si>
  <si>
    <t>I can see the relevance of what I’m learning beyond my exams or future career</t>
  </si>
  <si>
    <t>Grid Summary: Thinking about your lessons, how well do they help you understand…</t>
  </si>
  <si>
    <t>Your local community</t>
  </si>
  <si>
    <t>The history and heritage of your local area</t>
  </si>
  <si>
    <t>The wider world</t>
  </si>
  <si>
    <t>Different cultures and perspectives</t>
  </si>
  <si>
    <t>The skills and knowledge you'll need in the future</t>
  </si>
  <si>
    <t>How what you learn can be applied outside school</t>
  </si>
  <si>
    <t>Grid Summary: Are there adults at school you trust to talk to about the following?</t>
  </si>
  <si>
    <t>Struggling with schoolwork</t>
  </si>
  <si>
    <t>Problems with friends or falling out</t>
  </si>
  <si>
    <t>What I want to do in the future</t>
  </si>
  <si>
    <t>Feeling worried or nervous about something</t>
  </si>
  <si>
    <t>What to do when I'm having a bad day</t>
  </si>
  <si>
    <t>Grid Summary: To what extent do you agree or disagree with the following statements?</t>
  </si>
  <si>
    <t>I have friends at school I can rely on</t>
  </si>
  <si>
    <t>People at school accept me for who I am</t>
  </si>
  <si>
    <t>I feel safe at school</t>
  </si>
  <si>
    <t>If I were away, someone at school would notice and care</t>
  </si>
  <si>
    <t>I feel proud to be at my school</t>
  </si>
  <si>
    <t>I have a good relationship with my teachers</t>
  </si>
  <si>
    <t>There is at least one adult at school I could go to if I had a problem</t>
  </si>
  <si>
    <t>In your own words, what has been the biggest news story of the last week?</t>
  </si>
  <si>
    <t>News</t>
  </si>
  <si>
    <t>New</t>
  </si>
  <si>
    <t>Prime</t>
  </si>
  <si>
    <t>Andy</t>
  </si>
  <si>
    <t>Minister</t>
  </si>
  <si>
    <t>Burnham</t>
  </si>
  <si>
    <t>Dont</t>
  </si>
  <si>
    <t>Fires</t>
  </si>
  <si>
    <t>Spain</t>
  </si>
  <si>
    <t>Iran</t>
  </si>
  <si>
    <t>War</t>
  </si>
  <si>
    <t>Wildfires</t>
  </si>
  <si>
    <t>Fifa</t>
  </si>
  <si>
    <t>World</t>
  </si>
  <si>
    <t>Week</t>
  </si>
  <si>
    <t>Europe</t>
  </si>
  <si>
    <t>Biggest</t>
  </si>
  <si>
    <t>Cup</t>
  </si>
  <si>
    <t>Wild</t>
  </si>
  <si>
    <t>Story</t>
  </si>
  <si>
    <t>Know</t>
  </si>
  <si>
    <t>Sure</t>
  </si>
  <si>
    <t>Really</t>
  </si>
  <si>
    <t>Watch</t>
  </si>
  <si>
    <t>Across</t>
  </si>
  <si>
    <t>Last</t>
  </si>
  <si>
    <t>Going</t>
  </si>
  <si>
    <t>Immigrants</t>
  </si>
  <si>
    <t>Trump</t>
  </si>
  <si>
    <t>Changes</t>
  </si>
  <si>
    <t>Change</t>
  </si>
  <si>
    <t>Immigration</t>
  </si>
  <si>
    <t>Migrants</t>
  </si>
  <si>
    <t>People</t>
  </si>
  <si>
    <t>Cost</t>
  </si>
  <si>
    <t>Living</t>
  </si>
  <si>
    <t>Sell</t>
  </si>
  <si>
    <t>Around</t>
  </si>
  <si>
    <t>Becoming</t>
  </si>
  <si>
    <t>Bus</t>
  </si>
  <si>
    <t>Trying</t>
  </si>
  <si>
    <t>Heatwave</t>
  </si>
  <si>
    <t>Local</t>
  </si>
  <si>
    <t>East</t>
  </si>
  <si>
    <t>France</t>
  </si>
  <si>
    <t>Weather</t>
  </si>
  <si>
    <t>Free</t>
  </si>
  <si>
    <t>Country</t>
  </si>
  <si>
    <t>Middle</t>
  </si>
  <si>
    <t>Football</t>
  </si>
  <si>
    <t>Probably</t>
  </si>
  <si>
    <t>Making</t>
  </si>
  <si>
    <t>Usa</t>
  </si>
  <si>
    <t>Policies</t>
  </si>
  <si>
    <t>Fire</t>
  </si>
  <si>
    <t>London</t>
  </si>
  <si>
    <t>Between</t>
  </si>
  <si>
    <t>Nothing</t>
  </si>
  <si>
    <t>Much</t>
  </si>
  <si>
    <t>Climate</t>
  </si>
  <si>
    <t>Government</t>
  </si>
  <si>
    <t>Heat</t>
  </si>
  <si>
    <t>Think</t>
  </si>
  <si>
    <t>Border</t>
  </si>
  <si>
    <t>Conflict</t>
  </si>
  <si>
    <t>Invasion</t>
  </si>
  <si>
    <t>Follow</t>
  </si>
  <si>
    <t>Getting</t>
  </si>
  <si>
    <t>Spanish</t>
  </si>
  <si>
    <t>Havent</t>
  </si>
  <si>
    <t>Ongoing</t>
  </si>
  <si>
    <t>Labour</t>
  </si>
  <si>
    <t>Drought</t>
  </si>
  <si>
    <t>Coming</t>
  </si>
  <si>
    <t>Big</t>
  </si>
  <si>
    <t>Nigel</t>
  </si>
  <si>
    <t>Farage</t>
  </si>
  <si>
    <t>Illegal</t>
  </si>
  <si>
    <t>Election</t>
  </si>
  <si>
    <t>Manchester</t>
  </si>
  <si>
    <t>Due</t>
  </si>
  <si>
    <t>Hot</t>
  </si>
  <si>
    <t>Murder</t>
  </si>
  <si>
    <t>Ukraine</t>
  </si>
  <si>
    <t>Got</t>
  </si>
  <si>
    <t>Boats</t>
  </si>
  <si>
    <t>Political</t>
  </si>
  <si>
    <t>Crossing</t>
  </si>
  <si>
    <t>Having</t>
  </si>
  <si>
    <t>Day</t>
  </si>
  <si>
    <t>Ceuta</t>
  </si>
  <si>
    <t>Social</t>
  </si>
  <si>
    <t>Global</t>
  </si>
  <si>
    <t>Man</t>
  </si>
  <si>
    <t>Invading</t>
  </si>
  <si>
    <t>Attention</t>
  </si>
  <si>
    <t>Taking</t>
  </si>
  <si>
    <t>Like</t>
  </si>
  <si>
    <t>Morocco</t>
  </si>
  <si>
    <t>President</t>
  </si>
  <si>
    <t>America</t>
  </si>
  <si>
    <t>Infantino</t>
  </si>
  <si>
    <t>Heatwaves</t>
  </si>
  <si>
    <t>Recently</t>
  </si>
  <si>
    <t>Crisis</t>
  </si>
  <si>
    <t>Donald</t>
  </si>
  <si>
    <t>Reform</t>
  </si>
  <si>
    <t>Politics</t>
  </si>
  <si>
    <t>Priminister</t>
  </si>
  <si>
    <t>Economy</t>
  </si>
  <si>
    <t>Plans</t>
  </si>
  <si>
    <t>Summer</t>
  </si>
  <si>
    <t>England</t>
  </si>
  <si>
    <t>Keep</t>
  </si>
  <si>
    <t>Many</t>
  </si>
  <si>
    <t>Better</t>
  </si>
  <si>
    <t>Breaking</t>
  </si>
  <si>
    <t>Prices</t>
  </si>
  <si>
    <t>Changing</t>
  </si>
  <si>
    <t>School</t>
  </si>
  <si>
    <t>Children</t>
  </si>
  <si>
    <t>Lots</t>
  </si>
  <si>
    <t>Massive</t>
  </si>
  <si>
    <t>Idea</t>
  </si>
  <si>
    <t>Public</t>
  </si>
  <si>
    <t>Happening</t>
  </si>
  <si>
    <t>Migrant</t>
  </si>
  <si>
    <t>Wave</t>
  </si>
  <si>
    <t>Talks</t>
  </si>
  <si>
    <t>Lot</t>
  </si>
  <si>
    <t>Scandal</t>
  </si>
  <si>
    <t>Seen</t>
  </si>
  <si>
    <t>Burnhams</t>
  </si>
  <si>
    <t>Continuing</t>
  </si>
  <si>
    <t>Minster</t>
  </si>
  <si>
    <t>Spreading</t>
  </si>
  <si>
    <t>Past</t>
  </si>
  <si>
    <t>Bombing</t>
  </si>
  <si>
    <t>United</t>
  </si>
  <si>
    <t>Russia</t>
  </si>
  <si>
    <t>Read</t>
  </si>
  <si>
    <t>Remember</t>
  </si>
  <si>
    <t>Cant</t>
  </si>
  <si>
    <t>Moroccans</t>
  </si>
  <si>
    <t>Heard</t>
  </si>
  <si>
    <t>Holiday</t>
  </si>
  <si>
    <t>Leader</t>
  </si>
  <si>
    <t>Israel</t>
  </si>
  <si>
    <t>Ive</t>
  </si>
  <si>
    <t>Ban</t>
  </si>
  <si>
    <t>Pay</t>
  </si>
  <si>
    <t>Unsure</t>
  </si>
  <si>
    <t>Selling</t>
  </si>
  <si>
    <t>Water</t>
  </si>
  <si>
    <t>Parts</t>
  </si>
  <si>
    <t>First</t>
  </si>
  <si>
    <t>Death</t>
  </si>
  <si>
    <t>Young</t>
  </si>
  <si>
    <t>Early</t>
  </si>
  <si>
    <t>Well</t>
  </si>
  <si>
    <t>Honest</t>
  </si>
  <si>
    <t>Issues</t>
  </si>
  <si>
    <t>Media</t>
  </si>
  <si>
    <t>Theres</t>
  </si>
  <si>
    <t>Uefa</t>
  </si>
  <si>
    <t>Job</t>
  </si>
  <si>
    <t>Hes</t>
  </si>
  <si>
    <t>Someone</t>
  </si>
  <si>
    <t>Family</t>
  </si>
  <si>
    <t>High</t>
  </si>
  <si>
    <t>Continued</t>
  </si>
  <si>
    <t>Near</t>
  </si>
  <si>
    <t>Care</t>
  </si>
  <si>
    <t>Rising</t>
  </si>
  <si>
    <t>Stories</t>
  </si>
  <si>
    <t>Countries</t>
  </si>
  <si>
    <t>Fare</t>
  </si>
  <si>
    <t>Mayoral</t>
  </si>
  <si>
    <t>Mayor</t>
  </si>
  <si>
    <t>Car</t>
  </si>
  <si>
    <t>Against</t>
  </si>
  <si>
    <t>Eclipse</t>
  </si>
  <si>
    <t>Forest</t>
  </si>
  <si>
    <t>Release</t>
  </si>
  <si>
    <t>Watched</t>
  </si>
  <si>
    <t>Entering</t>
  </si>
  <si>
    <t>Place</t>
  </si>
  <si>
    <t>Oil</t>
  </si>
  <si>
    <t>See</t>
  </si>
  <si>
    <t>Party</t>
  </si>
  <si>
    <t>Suffolk</t>
  </si>
  <si>
    <t>Movie</t>
  </si>
  <si>
    <t>Widdecombe</t>
  </si>
  <si>
    <t>Ann</t>
  </si>
  <si>
    <t>Get</t>
  </si>
  <si>
    <t>Work</t>
  </si>
  <si>
    <t>Tensions</t>
  </si>
  <si>
    <t>Territory</t>
  </si>
  <si>
    <t>Listen</t>
  </si>
  <si>
    <t>Area</t>
  </si>
  <si>
    <t>Caused</t>
  </si>
  <si>
    <t>Wanting</t>
  </si>
  <si>
    <t>Another</t>
  </si>
  <si>
    <t>Games</t>
  </si>
  <si>
    <t>Future</t>
  </si>
  <si>
    <t>House</t>
  </si>
  <si>
    <t>One</t>
  </si>
  <si>
    <t>Greater</t>
  </si>
  <si>
    <t>Fuel</t>
  </si>
  <si>
    <t>Discussions</t>
  </si>
  <si>
    <t>Killed</t>
  </si>
  <si>
    <t>Military</t>
  </si>
  <si>
    <t>Areas</t>
  </si>
  <si>
    <t>Greece</t>
  </si>
  <si>
    <t>Saying</t>
  </si>
  <si>
    <t>Small</t>
  </si>
  <si>
    <t>North</t>
  </si>
  <si>
    <t>Maybe</t>
  </si>
  <si>
    <t>Make</t>
  </si>
  <si>
    <t>Shares</t>
  </si>
  <si>
    <t>Regarding</t>
  </si>
  <si>
    <t>Things</t>
  </si>
  <si>
    <t>Impact</t>
  </si>
  <si>
    <t>Stop</t>
  </si>
  <si>
    <t>Surrounding</t>
  </si>
  <si>
    <t>Still</t>
  </si>
  <si>
    <t>Including</t>
  </si>
  <si>
    <t>Number</t>
  </si>
  <si>
    <t>Tax</t>
  </si>
  <si>
    <t>Something</t>
  </si>
  <si>
    <t>Rise</t>
  </si>
  <si>
    <t>Gianni</t>
  </si>
  <si>
    <t>Stakes</t>
  </si>
  <si>
    <t>Beach</t>
  </si>
  <si>
    <t>Several</t>
  </si>
  <si>
    <t>Live</t>
  </si>
  <si>
    <t>Went</t>
  </si>
  <si>
    <t>Paid</t>
  </si>
  <si>
    <t>Caught</t>
  </si>
  <si>
    <t>Land</t>
  </si>
  <si>
    <t>Funeral</t>
  </si>
  <si>
    <t>Home</t>
  </si>
  <si>
    <t>Clacton</t>
  </si>
  <si>
    <t>Travel</t>
  </si>
  <si>
    <t>Crime</t>
  </si>
  <si>
    <t>Starting</t>
  </si>
  <si>
    <t>August</t>
  </si>
  <si>
    <t>Within</t>
  </si>
  <si>
    <t>Kids</t>
  </si>
  <si>
    <t>Swimming</t>
  </si>
  <si>
    <t>Back</t>
  </si>
  <si>
    <t>Health</t>
  </si>
  <si>
    <t>Policy</t>
  </si>
  <si>
    <t>Attacks</t>
  </si>
  <si>
    <t>Support</t>
  </si>
  <si>
    <t>Spider</t>
  </si>
  <si>
    <t>Fares</t>
  </si>
  <si>
    <t>Dry</t>
  </si>
  <si>
    <t>Prisoners</t>
  </si>
  <si>
    <t>Since</t>
  </si>
  <si>
    <t>Private</t>
  </si>
  <si>
    <t>Economic</t>
  </si>
  <si>
    <t>Wants</t>
  </si>
  <si>
    <t>Causing</t>
  </si>
  <si>
    <t>Keir</t>
  </si>
  <si>
    <t>Stepping</t>
  </si>
  <si>
    <t>Spiderman</t>
  </si>
  <si>
    <t>Time</t>
  </si>
  <si>
    <t>Trumps</t>
  </si>
  <si>
    <t>Happened</t>
  </si>
  <si>
    <t>Hard</t>
  </si>
  <si>
    <t>Find</t>
  </si>
  <si>
    <t>Moment</t>
  </si>
  <si>
    <t>Inflation</t>
  </si>
  <si>
    <t>Great</t>
  </si>
  <si>
    <t>Russian</t>
  </si>
  <si>
    <t>Girl</t>
  </si>
  <si>
    <t>Died</t>
  </si>
  <si>
    <t>Elected</t>
  </si>
  <si>
    <t>Boycotting</t>
  </si>
  <si>
    <t>Start</t>
  </si>
  <si>
    <t>Ever</t>
  </si>
  <si>
    <t>Recent</t>
  </si>
  <si>
    <t>Say</t>
  </si>
  <si>
    <t>Weeks</t>
  </si>
  <si>
    <t>Head</t>
  </si>
  <si>
    <t>Earthquake</t>
  </si>
  <si>
    <t>Japan</t>
  </si>
  <si>
    <t>Friend</t>
  </si>
  <si>
    <t>Energy</t>
  </si>
  <si>
    <t>Costs</t>
  </si>
  <si>
    <t>Immigrant</t>
  </si>
  <si>
    <t>Different</t>
  </si>
  <si>
    <t>Bringing</t>
  </si>
  <si>
    <t>Lately</t>
  </si>
  <si>
    <t>Services</t>
  </si>
  <si>
    <t>Updates</t>
  </si>
  <si>
    <t>Starmer</t>
  </si>
  <si>
    <t>Winning</t>
  </si>
  <si>
    <t>Signing</t>
  </si>
  <si>
    <t>Taken</t>
  </si>
  <si>
    <t>Cueta</t>
  </si>
  <si>
    <t>Case</t>
  </si>
  <si>
    <t>Open</t>
  </si>
  <si>
    <t>Try</t>
  </si>
  <si>
    <t>League</t>
  </si>
  <si>
    <t>Reforms</t>
  </si>
  <si>
    <t>Sold</t>
  </si>
  <si>
    <t>Buses</t>
  </si>
  <si>
    <t>Commonwealth</t>
  </si>
  <si>
    <t>Schools</t>
  </si>
  <si>
    <t>Part</t>
  </si>
  <si>
    <t>Road</t>
  </si>
  <si>
    <t>Droughts</t>
  </si>
  <si>
    <t>Thats</t>
  </si>
  <si>
    <t>Plan</t>
  </si>
  <si>
    <t>Year</t>
  </si>
  <si>
    <t>Count</t>
  </si>
  <si>
    <t>Drone</t>
  </si>
  <si>
    <t>Fact</t>
  </si>
  <si>
    <t>Film</t>
  </si>
  <si>
    <t>Solar</t>
  </si>
  <si>
    <t>Found</t>
  </si>
  <si>
    <t>Situation</t>
  </si>
  <si>
    <t>Morrocco</t>
  </si>
  <si>
    <t>Warnings</t>
  </si>
  <si>
    <t>Strait</t>
  </si>
  <si>
    <t>Hormuz</t>
  </si>
  <si>
    <t>Concerning</t>
  </si>
  <si>
    <t>Huge</t>
  </si>
  <si>
    <t>Fair</t>
  </si>
  <si>
    <t>Transfer</t>
  </si>
  <si>
    <t>Arsenal</t>
  </si>
  <si>
    <t>Opinion</t>
  </si>
  <si>
    <t>Involving</t>
  </si>
  <si>
    <t>Channel</t>
  </si>
  <si>
    <t>Moroccan</t>
  </si>
  <si>
    <t>National</t>
  </si>
  <si>
    <t>Teens</t>
  </si>
  <si>
    <t>Club</t>
  </si>
  <si>
    <t>Bad</t>
  </si>
  <si>
    <t>Students</t>
  </si>
  <si>
    <t>Office</t>
  </si>
  <si>
    <t>Bills</t>
  </si>
  <si>
    <t>Working</t>
  </si>
  <si>
    <t>Didnt</t>
  </si>
  <si>
    <t>Corrupt</t>
  </si>
  <si>
    <t>Trouble</t>
  </si>
  <si>
    <t>Palestine</t>
  </si>
  <si>
    <t>Looking</t>
  </si>
  <si>
    <t>Negotiations</t>
  </si>
  <si>
    <t>However</t>
  </si>
  <si>
    <t>Times</t>
  </si>
  <si>
    <t>Dying</t>
  </si>
  <si>
    <t>Mostly</t>
  </si>
  <si>
    <t>Holidays</t>
  </si>
  <si>
    <t>Thousands</t>
  </si>
  <si>
    <t>Invaded</t>
  </si>
  <si>
    <t>Attack</t>
  </si>
  <si>
    <t>Watching</t>
  </si>
  <si>
    <t>Cricket</t>
  </si>
  <si>
    <t>Hit</t>
  </si>
  <si>
    <t>July</t>
  </si>
  <si>
    <t>Wildfire</t>
  </si>
  <si>
    <t>Leadership</t>
  </si>
  <si>
    <t>Outbreak</t>
  </si>
  <si>
    <t>Debate</t>
  </si>
  <si>
    <t>Quite</t>
  </si>
  <si>
    <t>Restore</t>
  </si>
  <si>
    <t>Britain</t>
  </si>
  <si>
    <t>Player</t>
  </si>
  <si>
    <t>Planning</t>
  </si>
  <si>
    <t>Parents</t>
  </si>
  <si>
    <t>Temperatures</t>
  </si>
  <si>
    <t>Close</t>
  </si>
  <si>
    <t>Major</t>
  </si>
  <si>
    <t>Wars</t>
  </si>
  <si>
    <t>Idk</t>
  </si>
  <si>
    <t>Fallout</t>
  </si>
  <si>
    <t>Decisions</t>
  </si>
  <si>
    <t>End</t>
  </si>
  <si>
    <t>Clue</t>
  </si>
  <si>
    <t>Tension</t>
  </si>
  <si>
    <t>Everywhere</t>
  </si>
  <si>
    <t>Need</t>
  </si>
  <si>
    <t>European</t>
  </si>
  <si>
    <t>Money</t>
  </si>
  <si>
    <t>Rupert</t>
  </si>
  <si>
    <t>Lowe</t>
  </si>
  <si>
    <t>Possibly</t>
  </si>
  <si>
    <t>Bin</t>
  </si>
  <si>
    <t>Harry</t>
  </si>
  <si>
    <t>Crashing</t>
  </si>
  <si>
    <t>Throughout</t>
  </si>
  <si>
    <t>Anything</t>
  </si>
  <si>
    <t>Waves</t>
  </si>
  <si>
    <t>Problems</t>
  </si>
  <si>
    <t>Followed</t>
  </si>
  <si>
    <t>States</t>
  </si>
  <si>
    <t>Africa</t>
  </si>
  <si>
    <t>These</t>
  </si>
  <si>
    <t>Town</t>
  </si>
  <si>
    <t>Large</t>
  </si>
  <si>
    <t>Asylum</t>
  </si>
  <si>
    <t>Want</t>
  </si>
  <si>
    <t>Talking</t>
  </si>
  <si>
    <t>Put</t>
  </si>
  <si>
    <t>Warming</t>
  </si>
  <si>
    <t>Old</t>
  </si>
  <si>
    <t>Field</t>
  </si>
  <si>
    <t>Binface</t>
  </si>
  <si>
    <t>Even</t>
  </si>
  <si>
    <t>Though</t>
  </si>
  <si>
    <t>Injured</t>
  </si>
  <si>
    <t>Cancer</t>
  </si>
  <si>
    <t>Use</t>
  </si>
  <si>
    <t>Putting</t>
  </si>
  <si>
    <t>Investors</t>
  </si>
  <si>
    <t>Investigation</t>
  </si>
  <si>
    <t>Reading</t>
  </si>
  <si>
    <t>Opening</t>
  </si>
  <si>
    <t>Attacking</t>
  </si>
  <si>
    <t>Yesterday</t>
  </si>
  <si>
    <t>Morrocan</t>
  </si>
  <si>
    <t>Extreme</t>
  </si>
  <si>
    <t>Alerts</t>
  </si>
  <si>
    <t>Nhs</t>
  </si>
  <si>
    <t>Controversy</t>
  </si>
  <si>
    <t>Far</t>
  </si>
  <si>
    <t>Believe</t>
  </si>
  <si>
    <t>Woman</t>
  </si>
  <si>
    <t>She</t>
  </si>
  <si>
    <t>Accept</t>
  </si>
  <si>
    <t>Announcement</t>
  </si>
  <si>
    <t>Technical</t>
  </si>
  <si>
    <t>Skills</t>
  </si>
  <si>
    <t>Secondary</t>
  </si>
  <si>
    <t>Main</t>
  </si>
  <si>
    <t>Wife</t>
  </si>
  <si>
    <t>Goes</t>
  </si>
  <si>
    <t>Reduced</t>
  </si>
  <si>
    <t>Amount</t>
  </si>
  <si>
    <t>Vat</t>
  </si>
  <si>
    <t>Rights</t>
  </si>
  <si>
    <t>Guess</t>
  </si>
  <si>
    <t>Issue</t>
  </si>
  <si>
    <t>Housing</t>
  </si>
  <si>
    <t>Drowning</t>
  </si>
  <si>
    <t>Argument</t>
  </si>
  <si>
    <t>Tickets</t>
  </si>
  <si>
    <t>Whole</t>
  </si>
  <si>
    <t>Drama</t>
  </si>
  <si>
    <t>Park</t>
  </si>
  <si>
    <t>Primeminister</t>
  </si>
  <si>
    <t>Power</t>
  </si>
  <si>
    <t>Abroad</t>
  </si>
  <si>
    <t>Improve</t>
  </si>
  <si>
    <t>Scrutiny</t>
  </si>
  <si>
    <t>Aware</t>
  </si>
  <si>
    <t>Morroco</t>
  </si>
  <si>
    <t>Accident</t>
  </si>
  <si>
    <t>Views</t>
  </si>
  <si>
    <t>Direction</t>
  </si>
  <si>
    <t>Men</t>
  </si>
  <si>
    <t>Threatening</t>
  </si>
  <si>
    <t>Made</t>
  </si>
  <si>
    <t>Levels</t>
  </si>
  <si>
    <t>Rest</t>
  </si>
  <si>
    <t>Wedding</t>
  </si>
  <si>
    <t>Seem</t>
  </si>
  <si>
    <t>Bit</t>
  </si>
  <si>
    <t>Moving</t>
  </si>
  <si>
    <t>Parliament</t>
  </si>
  <si>
    <t>Mass</t>
  </si>
  <si>
    <t>Community</t>
  </si>
  <si>
    <t>Come</t>
  </si>
  <si>
    <t>Stuff</t>
  </si>
  <si>
    <t>Covid</t>
  </si>
  <si>
    <t>Concerns</t>
  </si>
  <si>
    <t>Sea</t>
  </si>
  <si>
    <t>Depressing</t>
  </si>
  <si>
    <t>Workers</t>
  </si>
  <si>
    <t>Rate</t>
  </si>
  <si>
    <t>Bomb</t>
  </si>
  <si>
    <t>Isreal</t>
  </si>
  <si>
    <t>Cleaning</t>
  </si>
  <si>
    <t>Burn</t>
  </si>
  <si>
    <t>Ham</t>
  </si>
  <si>
    <t>Hose</t>
  </si>
  <si>
    <t>Pipe</t>
  </si>
  <si>
    <t>Announcements</t>
  </si>
  <si>
    <t>Storming</t>
  </si>
  <si>
    <t>Sort</t>
  </si>
  <si>
    <t>Stamp</t>
  </si>
  <si>
    <t>Duty</t>
  </si>
  <si>
    <t>Spending</t>
  </si>
  <si>
    <t>Thing</t>
  </si>
  <si>
    <t>Dad</t>
  </si>
  <si>
    <t>American</t>
  </si>
  <si>
    <t>Interesting</t>
  </si>
  <si>
    <t>Kevin</t>
  </si>
  <si>
    <t>Proposals</t>
  </si>
  <si>
    <t>River</t>
  </si>
  <si>
    <t>Child</t>
  </si>
  <si>
    <t>Transport</t>
  </si>
  <si>
    <t>Possible</t>
  </si>
  <si>
    <t>Next</t>
  </si>
  <si>
    <t>Mental</t>
  </si>
  <si>
    <t>Help</t>
  </si>
  <si>
    <t>Reducing</t>
  </si>
  <si>
    <t>Turkey</t>
  </si>
  <si>
    <t>Murdered</t>
  </si>
  <si>
    <t>Burying</t>
  </si>
  <si>
    <t>Flooding</t>
  </si>
  <si>
    <t>Focus</t>
  </si>
  <si>
    <t>Burham</t>
  </si>
  <si>
    <t>Way</t>
  </si>
  <si>
    <t>Crash</t>
  </si>
  <si>
    <t>Makes</t>
  </si>
  <si>
    <t>Resigning</t>
  </si>
  <si>
    <t>Tree</t>
  </si>
  <si>
    <t>South</t>
  </si>
  <si>
    <t>Kingdom</t>
  </si>
  <si>
    <t>Leaving</t>
  </si>
  <si>
    <t>Running</t>
  </si>
  <si>
    <t>Control</t>
  </si>
  <si>
    <t>Hostilities</t>
  </si>
  <si>
    <t>Everyone</t>
  </si>
  <si>
    <t>Boat</t>
  </si>
  <si>
    <t>Price</t>
  </si>
  <si>
    <t>Keeping</t>
  </si>
  <si>
    <t>West</t>
  </si>
  <si>
    <t>Currently</t>
  </si>
  <si>
    <t>Lost</t>
  </si>
  <si>
    <t>Closed</t>
  </si>
  <si>
    <t>Alongside</t>
  </si>
  <si>
    <t>English</t>
  </si>
  <si>
    <t>Face</t>
  </si>
  <si>
    <t>Bodies</t>
  </si>
  <si>
    <t>Space</t>
  </si>
  <si>
    <t>Rain</t>
  </si>
  <si>
    <t>Tackle</t>
  </si>
  <si>
    <t>Actually</t>
  </si>
  <si>
    <t>Others</t>
  </si>
  <si>
    <t>Ipswich</t>
  </si>
  <si>
    <t>Teenagers</t>
  </si>
  <si>
    <t>Citizens</t>
  </si>
  <si>
    <t>Life</t>
  </si>
  <si>
    <t>Central</t>
  </si>
  <si>
    <t>General</t>
  </si>
  <si>
    <t>Releasing</t>
  </si>
  <si>
    <t>Brand</t>
  </si>
  <si>
    <t>Reggae</t>
  </si>
  <si>
    <t>Killing</t>
  </si>
  <si>
    <t>Friends</t>
  </si>
  <si>
    <t>Ariana</t>
  </si>
  <si>
    <t>Grande</t>
  </si>
  <si>
    <t>Wouldnt</t>
  </si>
  <si>
    <t>Become</t>
  </si>
  <si>
    <t>Seeing</t>
  </si>
  <si>
    <t>Prison</t>
  </si>
  <si>
    <t>Actions</t>
  </si>
  <si>
    <t>Windows</t>
  </si>
  <si>
    <t>Right</t>
  </si>
  <si>
    <t>Tiktok</t>
  </si>
  <si>
    <t>Knoe</t>
  </si>
  <si>
    <t>Wanted</t>
  </si>
  <si>
    <t>Test</t>
  </si>
  <si>
    <t>Companies</t>
  </si>
  <si>
    <t>Strikes</t>
  </si>
  <si>
    <t>Visiting</t>
  </si>
  <si>
    <t>Settling</t>
  </si>
  <si>
    <t>Service</t>
  </si>
  <si>
    <t>Ticket</t>
  </si>
  <si>
    <t>Becomes</t>
  </si>
  <si>
    <t>Anne</t>
  </si>
  <si>
    <t>Worked</t>
  </si>
  <si>
    <t>Word</t>
  </si>
  <si>
    <t>Tyler</t>
  </si>
  <si>
    <t>Tour</t>
  </si>
  <si>
    <t>Promoted</t>
  </si>
  <si>
    <t>Secretary</t>
  </si>
  <si>
    <t>Announced</t>
  </si>
  <si>
    <t>Introduction</t>
  </si>
  <si>
    <t>Final</t>
  </si>
  <si>
    <t>China</t>
  </si>
  <si>
    <t>Build</t>
  </si>
  <si>
    <t>Asking</t>
  </si>
  <si>
    <t>Promise</t>
  </si>
  <si>
    <t>Navy</t>
  </si>
  <si>
    <t>Top</t>
  </si>
  <si>
    <t>Financial</t>
  </si>
  <si>
    <t>Migration</t>
  </si>
  <si>
    <t>Stabbed</t>
  </si>
  <si>
    <t>History</t>
  </si>
  <si>
    <t>Failing</t>
  </si>
  <si>
    <t>Already</t>
  </si>
  <si>
    <t>Finance</t>
  </si>
  <si>
    <t>Buzzing</t>
  </si>
  <si>
    <t>Resolve</t>
  </si>
  <si>
    <t>Illegals</t>
  </si>
  <si>
    <t>Vacation</t>
  </si>
  <si>
    <t>Busses</t>
  </si>
  <si>
    <t>Busy</t>
  </si>
  <si>
    <t>Implement</t>
  </si>
  <si>
    <t>Infantinos</t>
  </si>
  <si>
    <t>Stability</t>
  </si>
  <si>
    <t>Cross</t>
  </si>
  <si>
    <t>Boycott</t>
  </si>
  <si>
    <t>Month</t>
  </si>
  <si>
    <t>Rolled</t>
  </si>
  <si>
    <t>Zoo</t>
  </si>
  <si>
    <t>Effect</t>
  </si>
  <si>
    <t>Cap</t>
  </si>
  <si>
    <t>Sorry</t>
  </si>
  <si>
    <t>Celebrities</t>
  </si>
  <si>
    <t>Yet</t>
  </si>
  <si>
    <t>Burnt</t>
  </si>
  <si>
    <t>Ministers</t>
  </si>
  <si>
    <t>Perhaps</t>
  </si>
  <si>
    <t>Hear</t>
  </si>
  <si>
    <t>Progress</t>
  </si>
  <si>
    <t>Ride</t>
  </si>
  <si>
    <t>Results</t>
  </si>
  <si>
    <t>Scandals</t>
  </si>
  <si>
    <t>Disclosures</t>
  </si>
  <si>
    <t>Winner</t>
  </si>
  <si>
    <t>Half</t>
  </si>
  <si>
    <t>Illegally</t>
  </si>
  <si>
    <t>Interest</t>
  </si>
  <si>
    <t>Food</t>
  </si>
  <si>
    <t>Peace</t>
  </si>
  <si>
    <t>Talk</t>
  </si>
  <si>
    <t>Andrew</t>
  </si>
  <si>
    <t>Thefts</t>
  </si>
  <si>
    <t>Appointed</t>
  </si>
  <si>
    <t>Replaced</t>
  </si>
  <si>
    <t>Game</t>
  </si>
  <si>
    <t>Explosion</t>
  </si>
  <si>
    <t>Announcing</t>
  </si>
  <si>
    <t>Experiencing</t>
  </si>
  <si>
    <t>Along</t>
  </si>
  <si>
    <t>Severe</t>
  </si>
  <si>
    <t>Disruption</t>
  </si>
  <si>
    <t>Escalating</t>
  </si>
  <si>
    <t>Introducing</t>
  </si>
  <si>
    <t>Recall</t>
  </si>
  <si>
    <t>Shortage</t>
  </si>
  <si>
    <t>Rid</t>
  </si>
  <si>
    <t>Electricity</t>
  </si>
  <si>
    <t>Cause</t>
  </si>
  <si>
    <t>Countryside</t>
  </si>
  <si>
    <t>Potential</t>
  </si>
  <si>
    <t>Property</t>
  </si>
  <si>
    <t>Instead</t>
  </si>
  <si>
    <t>Burnam</t>
  </si>
  <si>
    <t>Governments</t>
  </si>
  <si>
    <t>Branch</t>
  </si>
  <si>
    <t>Phone</t>
  </si>
  <si>
    <t>Investment</t>
  </si>
  <si>
    <t>Premiership</t>
  </si>
  <si>
    <t>Enter</t>
  </si>
  <si>
    <t>Keegan</t>
  </si>
  <si>
    <t>Particularly</t>
  </si>
  <si>
    <t>Faced</t>
  </si>
  <si>
    <t>Figures</t>
  </si>
  <si>
    <t>Deputy</t>
  </si>
  <si>
    <t>Richard</t>
  </si>
  <si>
    <t>Tice</t>
  </si>
  <si>
    <t>Heavy</t>
  </si>
  <si>
    <t>Worried</t>
  </si>
  <si>
    <t>Earthquakes</t>
  </si>
  <si>
    <t>Damaged</t>
  </si>
  <si>
    <t>Sports</t>
  </si>
  <si>
    <t>Kept</t>
  </si>
  <si>
    <t>Absolute</t>
  </si>
  <si>
    <t>Trial</t>
  </si>
  <si>
    <t>Happy</t>
  </si>
  <si>
    <t>Landing</t>
  </si>
  <si>
    <t>Continuous</t>
  </si>
  <si>
    <t>Allowing</t>
  </si>
  <si>
    <t>Digital</t>
  </si>
  <si>
    <t>Roll</t>
  </si>
  <si>
    <t>Premier</t>
  </si>
  <si>
    <t>Knocked</t>
  </si>
  <si>
    <t>Reelection</t>
  </si>
  <si>
    <t>Join</t>
  </si>
  <si>
    <t>Resignation</t>
  </si>
  <si>
    <t>Chelsea</t>
  </si>
  <si>
    <t>Welbeck</t>
  </si>
  <si>
    <t>Sites</t>
  </si>
  <si>
    <t>Olds</t>
  </si>
  <si>
    <t>Especially</t>
  </si>
  <si>
    <t>Developments</t>
  </si>
  <si>
    <t>Trade</t>
  </si>
  <si>
    <t>Events</t>
  </si>
  <si>
    <t>Dominated</t>
  </si>
  <si>
    <t>Headlines</t>
  </si>
  <si>
    <t>Household</t>
  </si>
  <si>
    <t>Driving</t>
  </si>
  <si>
    <t>Manager</t>
  </si>
  <si>
    <t>Losing</t>
  </si>
  <si>
    <t>Priminster</t>
  </si>
  <si>
    <t>Diplomatic</t>
  </si>
  <si>
    <t>Ceasefire</t>
  </si>
  <si>
    <t>Security</t>
  </si>
  <si>
    <t>Break</t>
  </si>
  <si>
    <t>Nonsense</t>
  </si>
  <si>
    <t>Prince</t>
  </si>
  <si>
    <t>Falling</t>
  </si>
  <si>
    <t>Charged</t>
  </si>
  <si>
    <t>Matches</t>
  </si>
  <si>
    <t>Liverpool</t>
  </si>
  <si>
    <t>Became</t>
  </si>
  <si>
    <t>Hasnt</t>
  </si>
  <si>
    <t>Offering</t>
  </si>
  <si>
    <t>Happen</t>
  </si>
  <si>
    <t>Apprenticeship</t>
  </si>
  <si>
    <t>Ones</t>
  </si>
  <si>
    <t>Newcastle</t>
  </si>
  <si>
    <t>Ideas</t>
  </si>
  <si>
    <t>Struggling</t>
  </si>
  <si>
    <t>Competitions</t>
  </si>
  <si>
    <t>Director</t>
  </si>
  <si>
    <t>Years</t>
  </si>
  <si>
    <t>Families</t>
  </si>
  <si>
    <t>Via</t>
  </si>
  <si>
    <t>Backing</t>
  </si>
  <si>
    <t>Finding</t>
  </si>
  <si>
    <t>Away</t>
  </si>
  <si>
    <t>Little</t>
  </si>
  <si>
    <t>Sorted</t>
  </si>
  <si>
    <t>Entered</t>
  </si>
  <si>
    <t>Passing</t>
  </si>
  <si>
    <t>Exams</t>
  </si>
  <si>
    <t>Long</t>
  </si>
  <si>
    <t>Ocean</t>
  </si>
  <si>
    <t>Strike</t>
  </si>
  <si>
    <t>Goverment</t>
  </si>
  <si>
    <t>Daily</t>
  </si>
  <si>
    <t>Upcoming</t>
  </si>
  <si>
    <t>Seekers</t>
  </si>
  <si>
    <t>Triggers</t>
  </si>
  <si>
    <t>Look</t>
  </si>
  <si>
    <t>Younger</t>
  </si>
  <si>
    <t>Study</t>
  </si>
  <si>
    <t>Science</t>
  </si>
  <si>
    <t>Looked</t>
  </si>
  <si>
    <t>Match</t>
  </si>
  <si>
    <t>Recession</t>
  </si>
  <si>
    <t>Byelection</t>
  </si>
  <si>
    <t>Imagrants</t>
  </si>
  <si>
    <t>Sex</t>
  </si>
  <si>
    <t>Wasnt</t>
  </si>
  <si>
    <t>Businesses</t>
  </si>
  <si>
    <t>Ending</t>
  </si>
  <si>
    <t>Cease</t>
  </si>
  <si>
    <t>Setting</t>
  </si>
  <si>
    <t>Cheaper</t>
  </si>
  <si>
    <t>Successful</t>
  </si>
  <si>
    <t>Deadly</t>
  </si>
  <si>
    <t>Cups</t>
  </si>
  <si>
    <t>Facing</t>
  </si>
  <si>
    <t>Refugees</t>
  </si>
  <si>
    <t>Imigration</t>
  </si>
  <si>
    <t>Computer</t>
  </si>
  <si>
    <t>Carers</t>
  </si>
  <si>
    <t>Best</t>
  </si>
  <si>
    <t>Law</t>
  </si>
  <si>
    <t>Mainly</t>
  </si>
  <si>
    <t>Lack</t>
  </si>
  <si>
    <t>Destroying</t>
  </si>
  <si>
    <t>Bush</t>
  </si>
  <si>
    <t>Sad</t>
  </si>
  <si>
    <t>Lady</t>
  </si>
  <si>
    <t>Poland</t>
  </si>
  <si>
    <t>Claim</t>
  </si>
  <si>
    <t>Following</t>
  </si>
  <si>
    <t>Conduct</t>
  </si>
  <si>
    <t>Forward</t>
  </si>
  <si>
    <t>Popular</t>
  </si>
  <si>
    <t>Music</t>
  </si>
  <si>
    <t>Lineup</t>
  </si>
  <si>
    <t>Environmental</t>
  </si>
  <si>
    <t>Cleanup</t>
  </si>
  <si>
    <t>Event</t>
  </si>
  <si>
    <t>Youth</t>
  </si>
  <si>
    <t>Volunteer</t>
  </si>
  <si>
    <t>Using</t>
  </si>
  <si>
    <t>Safety</t>
  </si>
  <si>
    <t>Improvements</t>
  </si>
  <si>
    <t>Locally</t>
  </si>
  <si>
    <t>Sentenced</t>
  </si>
  <si>
    <t>Wat</t>
  </si>
  <si>
    <t>Scotland</t>
  </si>
  <si>
    <t>Continues</t>
  </si>
  <si>
    <t>Planned</t>
  </si>
  <si>
    <t>Violence</t>
  </si>
  <si>
    <t>Special</t>
  </si>
  <si>
    <t>Exhibitions</t>
  </si>
  <si>
    <t>Overseas</t>
  </si>
  <si>
    <t>Visitors</t>
  </si>
  <si>
    <t>Stake</t>
  </si>
  <si>
    <t>Grass</t>
  </si>
  <si>
    <t>Boarder</t>
  </si>
  <si>
    <t>Towns</t>
  </si>
  <si>
    <t>Outdoor</t>
  </si>
  <si>
    <t>Released</t>
  </si>
  <si>
    <t>Key</t>
  </si>
  <si>
    <t>Libraries</t>
  </si>
  <si>
    <t>Launched</t>
  </si>
  <si>
    <t>Weekend</t>
  </si>
  <si>
    <t>British</t>
  </si>
  <si>
    <t>Wildlife</t>
  </si>
  <si>
    <t>Projects</t>
  </si>
  <si>
    <t>Launch</t>
  </si>
  <si>
    <t>Rural</t>
  </si>
  <si>
    <t>Season</t>
  </si>
  <si>
    <t>Give</t>
  </si>
  <si>
    <t>Councils</t>
  </si>
  <si>
    <t>Monty</t>
  </si>
  <si>
    <t>Roberts</t>
  </si>
  <si>
    <t>Days</t>
  </si>
  <si>
    <t>Street</t>
  </si>
  <si>
    <t>Teams</t>
  </si>
  <si>
    <t>Activities</t>
  </si>
  <si>
    <t>Residents</t>
  </si>
  <si>
    <t>Fighting</t>
  </si>
  <si>
    <t>Paused</t>
  </si>
  <si>
    <t>Linked</t>
  </si>
  <si>
    <t>Temporary</t>
  </si>
  <si>
    <t>Groups</t>
  </si>
  <si>
    <t>Step</t>
  </si>
  <si>
    <t>Normal</t>
  </si>
  <si>
    <t>Crazy</t>
  </si>
  <si>
    <t>Schooling</t>
  </si>
  <si>
    <t>Says</t>
  </si>
  <si>
    <t>Negative</t>
  </si>
  <si>
    <t>Current</t>
  </si>
  <si>
    <t>Caps</t>
  </si>
  <si>
    <t>Four</t>
  </si>
  <si>
    <t>Wont</t>
  </si>
  <si>
    <t>Crimes</t>
  </si>
  <si>
    <t>Course</t>
  </si>
  <si>
    <t>Damage</t>
  </si>
  <si>
    <t>Islam</t>
  </si>
  <si>
    <t>Makhachev</t>
  </si>
  <si>
    <t>Fight</t>
  </si>
  <si>
    <t>Cheating</t>
  </si>
  <si>
    <t>Gaza</t>
  </si>
  <si>
    <t>Mess</t>
  </si>
  <si>
    <t>King</t>
  </si>
  <si>
    <t>Joy</t>
  </si>
  <si>
    <t>Associations</t>
  </si>
  <si>
    <t>Voted</t>
  </si>
  <si>
    <t>Stabbings</t>
  </si>
  <si>
    <t>Sent</t>
  </si>
  <si>
    <t>Second</t>
  </si>
  <si>
    <t>Miss</t>
  </si>
  <si>
    <t>Pass</t>
  </si>
  <si>
    <t>Hearing</t>
  </si>
  <si>
    <t>Visit</t>
  </si>
  <si>
    <t>Injuring</t>
  </si>
  <si>
    <t>Move</t>
  </si>
  <si>
    <t>Bike</t>
  </si>
  <si>
    <t>Stori</t>
  </si>
  <si>
    <t>Allowed</t>
  </si>
  <si>
    <t>Prisoner</t>
  </si>
  <si>
    <t>Shows</t>
  </si>
  <si>
    <t>Real</t>
  </si>
  <si>
    <t>Midlands</t>
  </si>
  <si>
    <t>Collapse</t>
  </si>
  <si>
    <t>Absolutely</t>
  </si>
  <si>
    <t>Streets</t>
  </si>
  <si>
    <t>Soon</t>
  </si>
  <si>
    <t>Attempt</t>
  </si>
  <si>
    <t>Personally</t>
  </si>
  <si>
    <t>Smoke</t>
  </si>
  <si>
    <t>Research</t>
  </si>
  <si>
    <t>Devastating</t>
  </si>
  <si>
    <t>Bielection</t>
  </si>
  <si>
    <t>Passed</t>
  </si>
  <si>
    <t>Rocket</t>
  </si>
  <si>
    <t>Transfers</t>
  </si>
  <si>
    <t>Scary</t>
  </si>
  <si>
    <t>Moon</t>
  </si>
  <si>
    <t>Scheme</t>
  </si>
  <si>
    <t>Prisons</t>
  </si>
  <si>
    <t>Lucy</t>
  </si>
  <si>
    <t>Settlement</t>
  </si>
  <si>
    <t>Birman</t>
  </si>
  <si>
    <t>Leaders</t>
  </si>
  <si>
    <t>Antonio</t>
  </si>
  <si>
    <t>Dilute</t>
  </si>
  <si>
    <t>Bout</t>
  </si>
  <si>
    <t>Imagration</t>
  </si>
  <si>
    <t>Firing</t>
  </si>
  <si>
    <t>Missiles</t>
  </si>
  <si>
    <t>Renewed</t>
  </si>
  <si>
    <t>Present</t>
  </si>
  <si>
    <t>Giano</t>
  </si>
  <si>
    <t>Coast</t>
  </si>
  <si>
    <t>Thinks</t>
  </si>
  <si>
    <t>Immagrants</t>
  </si>
  <si>
    <t>Draughts</t>
  </si>
  <si>
    <t>Nose</t>
  </si>
  <si>
    <t>Piercing</t>
  </si>
  <si>
    <t>Gap</t>
  </si>
  <si>
    <t>Bnd</t>
  </si>
  <si>
    <t>Bed</t>
  </si>
  <si>
    <t>Return</t>
  </si>
  <si>
    <t>Insane</t>
  </si>
  <si>
    <t>Twitter</t>
  </si>
  <si>
    <t>Posts</t>
  </si>
  <si>
    <t>Shocked</t>
  </si>
  <si>
    <t>Attacked</t>
  </si>
  <si>
    <t>Feel</t>
  </si>
  <si>
    <t>Consequences</t>
  </si>
  <si>
    <t>Strange</t>
  </si>
  <si>
    <t>Feelings</t>
  </si>
  <si>
    <t>Theme</t>
  </si>
  <si>
    <t>Nigeria</t>
  </si>
  <si>
    <t>Nigerian</t>
  </si>
  <si>
    <t>Education</t>
  </si>
  <si>
    <t>Emergency</t>
  </si>
  <si>
    <t>Generally</t>
  </si>
  <si>
    <t>Lege</t>
  </si>
  <si>
    <t>Dint</t>
  </si>
  <si>
    <t>Hits</t>
  </si>
  <si>
    <t>Amazon</t>
  </si>
  <si>
    <t>Warehouse</t>
  </si>
  <si>
    <t>Primeminster</t>
  </si>
  <si>
    <t>Opened</t>
  </si>
  <si>
    <t>Fleeing</t>
  </si>
  <si>
    <t>Approved</t>
  </si>
  <si>
    <t>Embassy</t>
  </si>
  <si>
    <t>Economics</t>
  </si>
  <si>
    <t>Educational</t>
  </si>
  <si>
    <t>Resgin</t>
  </si>
  <si>
    <t>Scam</t>
  </si>
  <si>
    <t>Usually</t>
  </si>
  <si>
    <t>Bevomimg</t>
  </si>
  <si>
    <t>Scarp</t>
  </si>
  <si>
    <t>Nunber</t>
  </si>
  <si>
    <t>Handling</t>
  </si>
  <si>
    <t>Building</t>
  </si>
  <si>
    <t>Input</t>
  </si>
  <si>
    <t>Animal</t>
  </si>
  <si>
    <t>Activists</t>
  </si>
  <si>
    <t>Disrupted</t>
  </si>
  <si>
    <t>Burberry</t>
  </si>
  <si>
    <t>Show</t>
  </si>
  <si>
    <t>Fashion</t>
  </si>
  <si>
    <t>Syrprising</t>
  </si>
  <si>
    <t>Given</t>
  </si>
  <si>
    <t>Bernham</t>
  </si>
  <si>
    <t>Stopping</t>
  </si>
  <si>
    <t>Amdg</t>
  </si>
  <si>
    <t>Surging</t>
  </si>
  <si>
    <t>Polls</t>
  </si>
  <si>
    <t>Situatuion</t>
  </si>
  <si>
    <t>Member</t>
  </si>
  <si>
    <t>Billion</t>
  </si>
  <si>
    <t>Dollar</t>
  </si>
  <si>
    <t>Grew</t>
  </si>
  <si>
    <t>Reopen</t>
  </si>
  <si>
    <t>Believes</t>
  </si>
  <si>
    <t>Hamas</t>
  </si>
  <si>
    <t>Compliant</t>
  </si>
  <si>
    <t>Jurassic</t>
  </si>
  <si>
    <t>Reguarly</t>
  </si>
  <si>
    <t>Failure</t>
  </si>
  <si>
    <t>Super</t>
  </si>
  <si>
    <t>Excited</t>
  </si>
  <si>
    <t>Wait</t>
  </si>
  <si>
    <t>Raiding</t>
  </si>
  <si>
    <t>Prmie</t>
  </si>
  <si>
    <t>Tens</t>
  </si>
  <si>
    <t>Crossed</t>
  </si>
  <si>
    <t>Single</t>
  </si>
  <si>
    <t>Overtime</t>
  </si>
  <si>
    <t>Countbinman</t>
  </si>
  <si>
    <t>Motorway</t>
  </si>
  <si>
    <t>Concensus</t>
  </si>
  <si>
    <t>Midlle</t>
  </si>
  <si>
    <t>Sport</t>
  </si>
  <si>
    <t>Respond</t>
  </si>
  <si>
    <t>Singapore</t>
  </si>
  <si>
    <t>Display</t>
  </si>
  <si>
    <t>Enjoying</t>
  </si>
  <si>
    <t>Strategy</t>
  </si>
  <si>
    <t>Tacking</t>
  </si>
  <si>
    <t>Hardest</t>
  </si>
  <si>
    <t>Plenty</t>
  </si>
  <si>
    <t>Headline</t>
  </si>
  <si>
    <t>Coffee</t>
  </si>
  <si>
    <t>Moments</t>
  </si>
  <si>
    <t>Showing</t>
  </si>
  <si>
    <t>Effefts</t>
  </si>
  <si>
    <t>Knock</t>
  </si>
  <si>
    <t>College</t>
  </si>
  <si>
    <t>Uhm</t>
  </si>
  <si>
    <t>Injuries</t>
  </si>
  <si>
    <t>Needed</t>
  </si>
  <si>
    <t>Less</t>
  </si>
  <si>
    <t>Understanding</t>
  </si>
  <si>
    <t>Imo</t>
  </si>
  <si>
    <t>Disagree</t>
  </si>
  <si>
    <t>Pricey</t>
  </si>
  <si>
    <t>Gta</t>
  </si>
  <si>
    <t>November</t>
  </si>
  <si>
    <t>Check</t>
  </si>
  <si>
    <t>Backtrack</t>
  </si>
  <si>
    <t>Wra</t>
  </si>
  <si>
    <t>Camera</t>
  </si>
  <si>
    <t>Able</t>
  </si>
  <si>
    <t>Arson</t>
  </si>
  <si>
    <t>Donations</t>
  </si>
  <si>
    <t>Bev</t>
  </si>
  <si>
    <t>Craig</t>
  </si>
  <si>
    <t>Gest</t>
  </si>
  <si>
    <t>Kier</t>
  </si>
  <si>
    <t>Immigetration</t>
  </si>
  <si>
    <t>Fully</t>
  </si>
  <si>
    <t>Resolution</t>
  </si>
  <si>
    <t>Burnhammaking</t>
  </si>
  <si>
    <t>Logistics</t>
  </si>
  <si>
    <t>Centers</t>
  </si>
  <si>
    <t>Occupying</t>
  </si>
  <si>
    <t>Rates</t>
  </si>
  <si>
    <t>Form</t>
  </si>
  <si>
    <t>Heralded</t>
  </si>
  <si>
    <t>Replacement</t>
  </si>
  <si>
    <t>Interested</t>
  </si>
  <si>
    <t>Infuriating</t>
  </si>
  <si>
    <t>Anthony</t>
  </si>
  <si>
    <t>Fauci</t>
  </si>
  <si>
    <t>Infront</t>
  </si>
  <si>
    <t>Senate</t>
  </si>
  <si>
    <t>Pleading</t>
  </si>
  <si>
    <t>Wining</t>
  </si>
  <si>
    <t>Uss</t>
  </si>
  <si>
    <t>Kemi</t>
  </si>
  <si>
    <t>Driven</t>
  </si>
  <si>
    <t>Divorced</t>
  </si>
  <si>
    <t>Sulfork</t>
  </si>
  <si>
    <t>Spains</t>
  </si>
  <si>
    <t>Tesco</t>
  </si>
  <si>
    <t>Robots</t>
  </si>
  <si>
    <t>Access</t>
  </si>
  <si>
    <t>Droves</t>
  </si>
  <si>
    <t>Influx</t>
  </si>
  <si>
    <t>Zombie</t>
  </si>
  <si>
    <t>Virus</t>
  </si>
  <si>
    <t>Exclave</t>
  </si>
  <si>
    <t>Underground</t>
  </si>
  <si>
    <t>Closure</t>
  </si>
  <si>
    <t>Disrupts</t>
  </si>
  <si>
    <t>Heathrow</t>
  </si>
  <si>
    <t>Airport</t>
  </si>
  <si>
    <t>Holding</t>
  </si>
  <si>
    <t>Someones</t>
  </si>
  <si>
    <t>Burned</t>
  </si>
  <si>
    <t>Ear</t>
  </si>
  <si>
    <t>Newr</t>
  </si>
  <si>
    <t>Nuclear</t>
  </si>
  <si>
    <t>Plant</t>
  </si>
  <si>
    <t>Essex</t>
  </si>
  <si>
    <t>Bevoming</t>
  </si>
  <si>
    <t>Vlear</t>
  </si>
  <si>
    <t>Commitments</t>
  </si>
  <si>
    <t>Peoples</t>
  </si>
  <si>
    <t>Lives</t>
  </si>
  <si>
    <t>Whatched</t>
  </si>
  <si>
    <t>Morrocans</t>
  </si>
  <si>
    <t>Glen</t>
  </si>
  <si>
    <t>Hansard</t>
  </si>
  <si>
    <t>Widdacombe</t>
  </si>
  <si>
    <t>October</t>
  </si>
  <si>
    <t>Months</t>
  </si>
  <si>
    <t>Pounds</t>
  </si>
  <si>
    <t>Factor</t>
  </si>
  <si>
    <t>Surounding</t>
  </si>
  <si>
    <t>Coastline</t>
  </si>
  <si>
    <t>Northern</t>
  </si>
  <si>
    <t>Regard</t>
  </si>
  <si>
    <t>Wire</t>
  </si>
  <si>
    <t>Speaks</t>
  </si>
  <si>
    <t>Purchases</t>
  </si>
  <si>
    <t>Latest</t>
  </si>
  <si>
    <t>Shop</t>
  </si>
  <si>
    <t>Buy</t>
  </si>
  <si>
    <t>Nice</t>
  </si>
  <si>
    <t>Ilike</t>
  </si>
  <si>
    <t>Contract</t>
  </si>
  <si>
    <t>Players</t>
  </si>
  <si>
    <t>Fanmanchester</t>
  </si>
  <si>
    <t>Load</t>
  </si>
  <si>
    <t>Bought</t>
  </si>
  <si>
    <t>Playstation</t>
  </si>
  <si>
    <t>Kind</t>
  </si>
  <si>
    <t>Iraq</t>
  </si>
  <si>
    <t>Feminists</t>
  </si>
  <si>
    <t>Equality</t>
  </si>
  <si>
    <t>Raf</t>
  </si>
  <si>
    <t>Fairford</t>
  </si>
  <si>
    <t>Base</t>
  </si>
  <si>
    <t>Upto</t>
  </si>
  <si>
    <t>Burnum</t>
  </si>
  <si>
    <t>Rightleaning</t>
  </si>
  <si>
    <t>Escalated</t>
  </si>
  <si>
    <t>Funding</t>
  </si>
  <si>
    <t>Internal</t>
  </si>
  <si>
    <t>Watchdog</t>
  </si>
  <si>
    <t>Investigations</t>
  </si>
  <si>
    <t>Stirred</t>
  </si>
  <si>
    <t>Meanwhile</t>
  </si>
  <si>
    <t>Enforcement</t>
  </si>
  <si>
    <t>Suggestions</t>
  </si>
  <si>
    <t>Assets</t>
  </si>
  <si>
    <t>Sparked</t>
  </si>
  <si>
    <t>Imagination</t>
  </si>
  <si>
    <t>Ali</t>
  </si>
  <si>
    <t>Wimbledon</t>
  </si>
  <si>
    <t>Frence</t>
  </si>
  <si>
    <t>Irak</t>
  </si>
  <si>
    <t>Aoain</t>
  </si>
  <si>
    <t>Rubbish</t>
  </si>
  <si>
    <t>Track</t>
  </si>
  <si>
    <t>Cuetta</t>
  </si>
  <si>
    <t>Husband</t>
  </si>
  <si>
    <t>Strong</t>
  </si>
  <si>
    <t>Ravishing</t>
  </si>
  <si>
    <t>Messing</t>
  </si>
  <si>
    <t>Linsay</t>
  </si>
  <si>
    <t>Clancy</t>
  </si>
  <si>
    <t>Posturing</t>
  </si>
  <si>
    <t>Respect</t>
  </si>
  <si>
    <t>Womens</t>
  </si>
  <si>
    <t>Mens</t>
  </si>
  <si>
    <t>Toilets</t>
  </si>
  <si>
    <t>Transgenders</t>
  </si>
  <si>
    <t>Ids</t>
  </si>
  <si>
    <t>Borham</t>
  </si>
  <si>
    <t>Declared</t>
  </si>
  <si>
    <t>Zero</t>
  </si>
  <si>
    <t>Window</t>
  </si>
  <si>
    <t>Amdy</t>
  </si>
  <si>
    <t>Dep</t>
  </si>
  <si>
    <t>Cutting</t>
  </si>
  <si>
    <t>Pip</t>
  </si>
  <si>
    <t>Forces</t>
  </si>
  <si>
    <t>Climatic</t>
  </si>
  <si>
    <t>Danny</t>
  </si>
  <si>
    <t>Saw</t>
  </si>
  <si>
    <t>Covering</t>
  </si>
  <si>
    <t>Intiated</t>
  </si>
  <si>
    <t>Doctor</t>
  </si>
  <si>
    <t>Faucis</t>
  </si>
  <si>
    <t>Testimony</t>
  </si>
  <si>
    <t>Dorector</t>
  </si>
  <si>
    <t>Sentanced</t>
  </si>
  <si>
    <t>Conflicts</t>
  </si>
  <si>
    <t>International</t>
  </si>
  <si>
    <t>Concern</t>
  </si>
  <si>
    <t>Neighbour</t>
  </si>
  <si>
    <t>Hood</t>
  </si>
  <si>
    <t>Finances</t>
  </si>
  <si>
    <t>Aboard</t>
  </si>
  <si>
    <t>Twat</t>
  </si>
  <si>
    <t>Lilt</t>
  </si>
  <si>
    <t>Escalation</t>
  </si>
  <si>
    <t>Usiran</t>
  </si>
  <si>
    <t>Resume</t>
  </si>
  <si>
    <t>Hedge</t>
  </si>
  <si>
    <t>Fund</t>
  </si>
  <si>
    <t>Leopold</t>
  </si>
  <si>
    <t>Decent</t>
  </si>
  <si>
    <t>Chunk</t>
  </si>
  <si>
    <t>Billions</t>
  </si>
  <si>
    <t>Dollars</t>
  </si>
  <si>
    <t>Stock</t>
  </si>
  <si>
    <t>Portfolio</t>
  </si>
  <si>
    <t>Ftfa</t>
  </si>
  <si>
    <t>Helicopter</t>
  </si>
  <si>
    <t>Worry</t>
  </si>
  <si>
    <t>Chancer</t>
  </si>
  <si>
    <t>Needs</t>
  </si>
  <si>
    <t>Brought</t>
  </si>
  <si>
    <t>Task</t>
  </si>
  <si>
    <t>Beaten</t>
  </si>
  <si>
    <t>Shore</t>
  </si>
  <si>
    <t>Claude</t>
  </si>
  <si>
    <t>Barcelona</t>
  </si>
  <si>
    <t>Defeating</t>
  </si>
  <si>
    <t>Burnahm</t>
  </si>
  <si>
    <t>Discontent</t>
  </si>
  <si>
    <t>Bill</t>
  </si>
  <si>
    <t>Meghan</t>
  </si>
  <si>
    <t>Boss</t>
  </si>
  <si>
    <t>Spread</t>
  </si>
  <si>
    <t>Couple</t>
  </si>
  <si>
    <t>Nursery</t>
  </si>
  <si>
    <t>Daughter</t>
  </si>
  <si>
    <t>Facebook</t>
  </si>
  <si>
    <t>Reward</t>
  </si>
  <si>
    <t>Class</t>
  </si>
  <si>
    <t>Echo</t>
  </si>
  <si>
    <t>Burman</t>
  </si>
  <si>
    <t>Geeve</t>
  </si>
  <si>
    <t>Uninteresting</t>
  </si>
  <si>
    <t>Aged</t>
  </si>
  <si>
    <t>Expected</t>
  </si>
  <si>
    <t>Triggering</t>
  </si>
  <si>
    <t>Replacing</t>
  </si>
  <si>
    <t>Keira</t>
  </si>
  <si>
    <t>Stammer</t>
  </si>
  <si>
    <t>Installation</t>
  </si>
  <si>
    <t>Unelected</t>
  </si>
  <si>
    <t>Scrapped</t>
  </si>
  <si>
    <t>Fees</t>
  </si>
  <si>
    <t>Crossings</t>
  </si>
  <si>
    <t>Response</t>
  </si>
  <si>
    <t>Olive</t>
  </si>
  <si>
    <t>Possibility</t>
  </si>
  <si>
    <t>Scrap</t>
  </si>
  <si>
    <t>Increase</t>
  </si>
  <si>
    <t>Taxes</t>
  </si>
  <si>
    <t>Elsewhere</t>
  </si>
  <si>
    <t>Focusing</t>
  </si>
  <si>
    <t>Costofliving</t>
  </si>
  <si>
    <t>Pledges</t>
  </si>
  <si>
    <t>Glasgow</t>
  </si>
  <si>
    <t>Washington</t>
  </si>
  <si>
    <t>State</t>
  </si>
  <si>
    <t>Helped</t>
  </si>
  <si>
    <t>Apply</t>
  </si>
  <si>
    <t>Eartquake</t>
  </si>
  <si>
    <t>Means</t>
  </si>
  <si>
    <t>Customer</t>
  </si>
  <si>
    <t>Leading</t>
  </si>
  <si>
    <t>Driest</t>
  </si>
  <si>
    <t>Priminisiter</t>
  </si>
  <si>
    <t>Visa</t>
  </si>
  <si>
    <t>Terms</t>
  </si>
  <si>
    <t>Carer</t>
  </si>
  <si>
    <t>Bruno</t>
  </si>
  <si>
    <t>Tackling</t>
  </si>
  <si>
    <t>French</t>
  </si>
  <si>
    <t>Kieran</t>
  </si>
  <si>
    <t>Steamer</t>
  </si>
  <si>
    <t>Arrived</t>
  </si>
  <si>
    <t>Spot</t>
  </si>
  <si>
    <t>Comeback</t>
  </si>
  <si>
    <t>Victory</t>
  </si>
  <si>
    <t>Abandon</t>
  </si>
  <si>
    <t>Waa</t>
  </si>
  <si>
    <t>Jailed</t>
  </si>
  <si>
    <t>Rhe</t>
  </si>
  <si>
    <t>Deceaseds</t>
  </si>
  <si>
    <t>Iranus</t>
  </si>
  <si>
    <t>Isnt</t>
  </si>
  <si>
    <t>Regulations</t>
  </si>
  <si>
    <t>Teen</t>
  </si>
  <si>
    <t>Usage</t>
  </si>
  <si>
    <t>Burnhem</t>
  </si>
  <si>
    <t>Skeletons</t>
  </si>
  <si>
    <t>Whilest</t>
  </si>
  <si>
    <t>Construction</t>
  </si>
  <si>
    <t>Roundabout</t>
  </si>
  <si>
    <t>Definitely</t>
  </si>
  <si>
    <t>Fluctuating</t>
  </si>
  <si>
    <t>Sudden</t>
  </si>
  <si>
    <t>Halt</t>
  </si>
  <si>
    <t>Routes</t>
  </si>
  <si>
    <t>Edge</t>
  </si>
  <si>
    <t>Proposal</t>
  </si>
  <si>
    <t>Clear</t>
  </si>
  <si>
    <t>Greenery</t>
  </si>
  <si>
    <t>Protect</t>
  </si>
  <si>
    <t>Deployment</t>
  </si>
  <si>
    <t>Royal</t>
  </si>
  <si>
    <t>Carbon</t>
  </si>
  <si>
    <t>Emissions</t>
  </si>
  <si>
    <t>Misunderstanding</t>
  </si>
  <si>
    <t>Bong</t>
  </si>
  <si>
    <t>Lgbtq</t>
  </si>
  <si>
    <t>Katie</t>
  </si>
  <si>
    <t>Nations</t>
  </si>
  <si>
    <t>Problem</t>
  </si>
  <si>
    <t>Position</t>
  </si>
  <si>
    <t>Barnham</t>
  </si>
  <si>
    <t>Enclave</t>
  </si>
  <si>
    <t>Abd</t>
  </si>
  <si>
    <t>Elections</t>
  </si>
  <si>
    <t>Strictly</t>
  </si>
  <si>
    <t>Pros</t>
  </si>
  <si>
    <t>Achievement</t>
  </si>
  <si>
    <t>Cold</t>
  </si>
  <si>
    <t>Saga</t>
  </si>
  <si>
    <t>Aregentina</t>
  </si>
  <si>
    <t>Worke</t>
  </si>
  <si>
    <t>Tense</t>
  </si>
  <si>
    <t>Fragile</t>
  </si>
  <si>
    <t>Cessation</t>
  </si>
  <si>
    <t>Urgent</t>
  </si>
  <si>
    <t>Efforts</t>
  </si>
  <si>
    <t>Contain</t>
  </si>
  <si>
    <t>Learning</t>
  </si>
  <si>
    <t>Begin</t>
  </si>
  <si>
    <t>Dig</t>
  </si>
  <si>
    <t>Oils</t>
  </si>
  <si>
    <t>Despite</t>
  </si>
  <si>
    <t>Advocating</t>
  </si>
  <si>
    <t>Awareness</t>
  </si>
  <si>
    <t>Sustainability</t>
  </si>
  <si>
    <t>Calling</t>
  </si>
  <si>
    <t>Full</t>
  </si>
  <si>
    <t>Stupid</t>
  </si>
  <si>
    <t>Pausing</t>
  </si>
  <si>
    <t>Mediterranean</t>
  </si>
  <si>
    <t>Centre</t>
  </si>
  <si>
    <t>Two</t>
  </si>
  <si>
    <t>Somali</t>
  </si>
  <si>
    <t>Robbed</t>
  </si>
  <si>
    <t>Knife</t>
  </si>
  <si>
    <t>Brom</t>
  </si>
  <si>
    <t>Mister</t>
  </si>
  <si>
    <t>Bonnie</t>
  </si>
  <si>
    <t>Hospital</t>
  </si>
  <si>
    <t>Played</t>
  </si>
  <si>
    <t>Neglect</t>
  </si>
  <si>
    <t>Page</t>
  </si>
  <si>
    <t>Marvel</t>
  </si>
  <si>
    <t>Specifically</t>
  </si>
  <si>
    <t>Movies</t>
  </si>
  <si>
    <t>Watches</t>
  </si>
  <si>
    <t>Colony</t>
  </si>
  <si>
    <t>Tranzport</t>
  </si>
  <si>
    <t>Anxiety</t>
  </si>
  <si>
    <t>Mail</t>
  </si>
  <si>
    <t>Iphone</t>
  </si>
  <si>
    <t>Cabinet</t>
  </si>
  <si>
    <t>Shots</t>
  </si>
  <si>
    <t>White</t>
  </si>
  <si>
    <t>Conserve</t>
  </si>
  <si>
    <t>Entire</t>
  </si>
  <si>
    <t>Roads</t>
  </si>
  <si>
    <t>Besides</t>
  </si>
  <si>
    <t>Ours</t>
  </si>
  <si>
    <t>Helicopters</t>
  </si>
  <si>
    <t>Evacuated</t>
  </si>
  <si>
    <t>Stolen</t>
  </si>
  <si>
    <t>Curriculum</t>
  </si>
  <si>
    <t>Allow</t>
  </si>
  <si>
    <t>Opportunity</t>
  </si>
  <si>
    <t>Vocational</t>
  </si>
  <si>
    <t>Courses</t>
  </si>
  <si>
    <t>Core</t>
  </si>
  <si>
    <t>Subjects</t>
  </si>
  <si>
    <t>Maths</t>
  </si>
  <si>
    <t>Clapton</t>
  </si>
  <si>
    <t>Priministor</t>
  </si>
  <si>
    <t>Blue</t>
  </si>
  <si>
    <t>Tongue</t>
  </si>
  <si>
    <t>Cattle</t>
  </si>
  <si>
    <t>Sheep</t>
  </si>
  <si>
    <t>Havnt</t>
  </si>
  <si>
    <t>Uks</t>
  </si>
  <si>
    <t>Discussing</t>
  </si>
  <si>
    <t>Australian</t>
  </si>
  <si>
    <t>Fixing</t>
  </si>
  <si>
    <t>Speech</t>
  </si>
  <si>
    <t>Install</t>
  </si>
  <si>
    <t>Investor</t>
  </si>
  <si>
    <t>Likely</t>
  </si>
  <si>
    <t>Marrocans</t>
  </si>
  <si>
    <t>Roughly</t>
  </si>
  <si>
    <t>Tried</t>
  </si>
  <si>
    <t>Booked</t>
  </si>
  <si>
    <t>Thebiggestnewsisaboutai</t>
  </si>
  <si>
    <t>Side</t>
  </si>
  <si>
    <t>Girls</t>
  </si>
  <si>
    <t>Speaking</t>
  </si>
  <si>
    <t>Ther</t>
  </si>
  <si>
    <t>Language</t>
  </si>
  <si>
    <t>Translator</t>
  </si>
  <si>
    <t>App</t>
  </si>
  <si>
    <t>Scares</t>
  </si>
  <si>
    <t>Reggaeland</t>
  </si>
  <si>
    <t>Deciding</t>
  </si>
  <si>
    <t>Invest</t>
  </si>
  <si>
    <t>Engagements</t>
  </si>
  <si>
    <t>Zohran</t>
  </si>
  <si>
    <t>Mamdani</t>
  </si>
  <si>
    <t>Stating</t>
  </si>
  <si>
    <t>Netanyahu</t>
  </si>
  <si>
    <t>Criminal</t>
  </si>
  <si>
    <t>Escalations</t>
  </si>
  <si>
    <t>Complaints</t>
  </si>
  <si>
    <t>Jab</t>
  </si>
  <si>
    <t>Priminestrer</t>
  </si>
  <si>
    <t>Cou</t>
  </si>
  <si>
    <t>Tries</t>
  </si>
  <si>
    <t>Withdrawing</t>
  </si>
  <si>
    <t>Privatization</t>
  </si>
  <si>
    <t>Ahead</t>
  </si>
  <si>
    <t>Faires</t>
  </si>
  <si>
    <t>Hosepipe</t>
  </si>
  <si>
    <t>Obsession</t>
  </si>
  <si>
    <t>Fifth</t>
  </si>
  <si>
    <t>Horror</t>
  </si>
  <si>
    <t>Although</t>
  </si>
  <si>
    <t>Noticed</t>
  </si>
  <si>
    <t>Poeple</t>
  </si>
  <si>
    <t>Hiding</t>
  </si>
  <si>
    <t>Installed</t>
  </si>
  <si>
    <t>Rallying</t>
  </si>
  <si>
    <t>Tesla</t>
  </si>
  <si>
    <t>Palliative</t>
  </si>
  <si>
    <t>Society</t>
  </si>
  <si>
    <t>Fixed</t>
  </si>
  <si>
    <t>Assisted</t>
  </si>
  <si>
    <t>Burner</t>
  </si>
  <si>
    <t>Cyclopsoriasis</t>
  </si>
  <si>
    <t>Tend</t>
  </si>
  <si>
    <t>Mislddle</t>
  </si>
  <si>
    <t>Laboure</t>
  </si>
  <si>
    <t>Result</t>
  </si>
  <si>
    <t>Relase</t>
  </si>
  <si>
    <t>Incidents</t>
  </si>
  <si>
    <t>Non</t>
  </si>
  <si>
    <t>Abolish</t>
  </si>
  <si>
    <t>Council</t>
  </si>
  <si>
    <t>Value</t>
  </si>
  <si>
    <t>Suitcase</t>
  </si>
  <si>
    <t>Backfiring</t>
  </si>
  <si>
    <t>Soobin</t>
  </si>
  <si>
    <t>Cancelled</t>
  </si>
  <si>
    <t>Video</t>
  </si>
  <si>
    <t>Posted</t>
  </si>
  <si>
    <t>Enforce</t>
  </si>
  <si>
    <t>Eroded</t>
  </si>
  <si>
    <t>Values</t>
  </si>
  <si>
    <t>Overrun</t>
  </si>
  <si>
    <t>Wirh</t>
  </si>
  <si>
    <t>Declaring</t>
  </si>
  <si>
    <t>Threat</t>
  </si>
  <si>
    <t>Without</t>
  </si>
  <si>
    <t>Impending</t>
  </si>
  <si>
    <t>Argentina</t>
  </si>
  <si>
    <t>Received</t>
  </si>
  <si>
    <t>Backlash</t>
  </si>
  <si>
    <t>Shot</t>
  </si>
  <si>
    <t>Swindon</t>
  </si>
  <si>
    <t>Love</t>
  </si>
  <si>
    <t>Island</t>
  </si>
  <si>
    <t>Dooing</t>
  </si>
  <si>
    <t>Somthing</t>
  </si>
  <si>
    <t>Agane</t>
  </si>
  <si>
    <t>Font</t>
  </si>
  <si>
    <t>Lol</t>
  </si>
  <si>
    <t>Festivals</t>
  </si>
  <si>
    <t>Drew</t>
  </si>
  <si>
    <t>Discussion</t>
  </si>
  <si>
    <t>Online</t>
  </si>
  <si>
    <t>Attracted</t>
  </si>
  <si>
    <t>Participants</t>
  </si>
  <si>
    <t>Campaigns</t>
  </si>
  <si>
    <t>Gained</t>
  </si>
  <si>
    <t>Widespread</t>
  </si>
  <si>
    <t>Returning</t>
  </si>
  <si>
    <t>Nearby</t>
  </si>
  <si>
    <t>Widely</t>
  </si>
  <si>
    <t>Discussed</t>
  </si>
  <si>
    <t>Afterschool</t>
  </si>
  <si>
    <t>Activity</t>
  </si>
  <si>
    <t>Subsidies</t>
  </si>
  <si>
    <t>Teenage</t>
  </si>
  <si>
    <t>Newly</t>
  </si>
  <si>
    <t>Issued</t>
  </si>
  <si>
    <t>Cremating</t>
  </si>
  <si>
    <t>Giving</t>
  </si>
  <si>
    <t>Wrong</t>
  </si>
  <si>
    <t>Ashes</t>
  </si>
  <si>
    <t>Depresses</t>
  </si>
  <si>
    <t>Prosecution</t>
  </si>
  <si>
    <t>Localserialkiller</t>
  </si>
  <si>
    <t>Southern</t>
  </si>
  <si>
    <t>Dead</t>
  </si>
  <si>
    <t>Father</t>
  </si>
  <si>
    <t>Arrested</t>
  </si>
  <si>
    <t>Suspission</t>
  </si>
  <si>
    <t>Nee</t>
  </si>
  <si>
    <t>Upgrades</t>
  </si>
  <si>
    <t>Cities</t>
  </si>
  <si>
    <t>Rainfall</t>
  </si>
  <si>
    <t>Flood</t>
  </si>
  <si>
    <t>Museums</t>
  </si>
  <si>
    <t>Host</t>
  </si>
  <si>
    <t>Seasonal</t>
  </si>
  <si>
    <t>Drawing</t>
  </si>
  <si>
    <t>Numerous</t>
  </si>
  <si>
    <t>Domestic</t>
  </si>
  <si>
    <t>Rail</t>
  </si>
  <si>
    <t>Official</t>
  </si>
  <si>
    <t>Amber</t>
  </si>
  <si>
    <t>Warning</t>
  </si>
  <si>
    <t>Fifainfantino</t>
  </si>
  <si>
    <t>Debacle</t>
  </si>
  <si>
    <t>Tournaments</t>
  </si>
  <si>
    <t>Pleased</t>
  </si>
  <si>
    <t>Stepped</t>
  </si>
  <si>
    <t>Missle</t>
  </si>
  <si>
    <t>Polish</t>
  </si>
  <si>
    <t>Attempted</t>
  </si>
  <si>
    <t>Worlds</t>
  </si>
  <si>
    <t>Attlee</t>
  </si>
  <si>
    <t>Concert</t>
  </si>
  <si>
    <t>Officially</t>
  </si>
  <si>
    <t>Performer</t>
  </si>
  <si>
    <t>Earned</t>
  </si>
  <si>
    <t>Promotion</t>
  </si>
  <si>
    <t>Toptier</t>
  </si>
  <si>
    <t>Coastal</t>
  </si>
  <si>
    <t>Gathered</t>
  </si>
  <si>
    <t>Hundreds</t>
  </si>
  <si>
    <t>Volunteers</t>
  </si>
  <si>
    <t>Clubs</t>
  </si>
  <si>
    <t>Discount</t>
  </si>
  <si>
    <t>Fulltime</t>
  </si>
  <si>
    <t>Took</t>
  </si>
  <si>
    <t>Counselling</t>
  </si>
  <si>
    <t>Drilling</t>
  </si>
  <si>
    <t>Moroccon</t>
  </si>
  <si>
    <t>Debates</t>
  </si>
  <si>
    <t>Continue</t>
  </si>
  <si>
    <t>Supermarket</t>
  </si>
  <si>
    <t>Conservation</t>
  </si>
  <si>
    <t>Tourism</t>
  </si>
  <si>
    <t>Authorities</t>
  </si>
  <si>
    <t>Makeing</t>
  </si>
  <si>
    <t>Buyout</t>
  </si>
  <si>
    <t>Classic</t>
  </si>
  <si>
    <t>Attract</t>
  </si>
  <si>
    <t>Crowds</t>
  </si>
  <si>
    <t>Strengthens</t>
  </si>
  <si>
    <t>Prevention</t>
  </si>
  <si>
    <t>Measures</t>
  </si>
  <si>
    <t>Amid</t>
  </si>
  <si>
    <t>Temperature</t>
  </si>
  <si>
    <t>Upgrade</t>
  </si>
  <si>
    <t>Facilities</t>
  </si>
  <si>
    <t>Lift</t>
  </si>
  <si>
    <t>Districts</t>
  </si>
  <si>
    <t>Waterways</t>
  </si>
  <si>
    <t>Launches</t>
  </si>
  <si>
    <t>Fitness</t>
  </si>
  <si>
    <t>Encourage</t>
  </si>
  <si>
    <t>Regular</t>
  </si>
  <si>
    <t>Exercise</t>
  </si>
  <si>
    <t>Declining</t>
  </si>
  <si>
    <t>Incident</t>
  </si>
  <si>
    <t>Uafa</t>
  </si>
  <si>
    <t>Meningitis</t>
  </si>
  <si>
    <t>Unis</t>
  </si>
  <si>
    <t>Abt</t>
  </si>
  <si>
    <t>Uni</t>
  </si>
  <si>
    <t>Deal</t>
  </si>
  <si>
    <t>Board</t>
  </si>
  <si>
    <t>Happend</t>
  </si>
  <si>
    <t>Fell</t>
  </si>
  <si>
    <t>Action</t>
  </si>
  <si>
    <t>Incoming</t>
  </si>
  <si>
    <t>Significant</t>
  </si>
  <si>
    <t>Intense</t>
  </si>
  <si>
    <t>Affecting</t>
  </si>
  <si>
    <t>Patterns</t>
  </si>
  <si>
    <t>Intensifying</t>
  </si>
  <si>
    <t>Niño</t>
  </si>
  <si>
    <t>Nit</t>
  </si>
  <si>
    <t>Pretty</t>
  </si>
  <si>
    <t>Withdraw</t>
  </si>
  <si>
    <t>Butnham</t>
  </si>
  <si>
    <t>Employers</t>
  </si>
  <si>
    <t>Challenges</t>
  </si>
  <si>
    <t>Filling</t>
  </si>
  <si>
    <t>Vacancies</t>
  </si>
  <si>
    <t>Inparticular</t>
  </si>
  <si>
    <t>Petrol</t>
  </si>
  <si>
    <t>Recruitment</t>
  </si>
  <si>
    <t>React</t>
  </si>
  <si>
    <t>Audacious</t>
  </si>
  <si>
    <t>Owens</t>
  </si>
  <si>
    <t>Returned</t>
  </si>
  <si>
    <t>Wwe</t>
  </si>
  <si>
    <t>Summerslam</t>
  </si>
  <si>
    <t>Avalanche</t>
  </si>
  <si>
    <t>Pakistan</t>
  </si>
  <si>
    <t>Climbers</t>
  </si>
  <si>
    <t>Nirmal</t>
  </si>
  <si>
    <t>Opens</t>
  </si>
  <si>
    <t>Cooling</t>
  </si>
  <si>
    <t>Zones</t>
  </si>
  <si>
    <t>Vulnerable</t>
  </si>
  <si>
    <t>Sanitation</t>
  </si>
  <si>
    <t>Urban</t>
  </si>
  <si>
    <t>Tidy</t>
  </si>
  <si>
    <t>Carry</t>
  </si>
  <si>
    <t>Maintenance</t>
  </si>
  <si>
    <t>Green</t>
  </si>
  <si>
    <t>Spaces</t>
  </si>
  <si>
    <t>Programmes</t>
  </si>
  <si>
    <t>Boroughs</t>
  </si>
  <si>
    <t>Parks</t>
  </si>
  <si>
    <t>Leisure</t>
  </si>
  <si>
    <t>Arranges</t>
  </si>
  <si>
    <t>Extra</t>
  </si>
  <si>
    <t>Medical</t>
  </si>
  <si>
    <t>Cope</t>
  </si>
  <si>
    <t>Traffic</t>
  </si>
  <si>
    <t>Departments</t>
  </si>
  <si>
    <t>Optimize</t>
  </si>
  <si>
    <t>Ease</t>
  </si>
  <si>
    <t>Rushhour</t>
  </si>
  <si>
    <t>Congestion</t>
  </si>
  <si>
    <t>Downtown</t>
  </si>
  <si>
    <t>Forests</t>
  </si>
  <si>
    <t>Destroyed</t>
  </si>
  <si>
    <t>Fighters</t>
  </si>
  <si>
    <t>Enough</t>
  </si>
  <si>
    <t>Resources</t>
  </si>
  <si>
    <t>Ect</t>
  </si>
  <si>
    <t>Proving</t>
  </si>
  <si>
    <t>Those</t>
  </si>
  <si>
    <t>Burning</t>
  </si>
  <si>
    <t>Longer</t>
  </si>
  <si>
    <t>Frightens</t>
  </si>
  <si>
    <t>Standing</t>
  </si>
  <si>
    <t>Tourists</t>
  </si>
  <si>
    <t>Evacuate</t>
  </si>
  <si>
    <t>Islands</t>
  </si>
  <si>
    <t>Disrepute</t>
  </si>
  <si>
    <t>Prefer</t>
  </si>
  <si>
    <t>Answer</t>
  </si>
  <si>
    <t>Stopped</t>
  </si>
  <si>
    <t>Garage</t>
  </si>
  <si>
    <t>Members</t>
  </si>
  <si>
    <t>Liking</t>
  </si>
  <si>
    <t>Minute</t>
  </si>
  <si>
    <t>Scare</t>
  </si>
  <si>
    <t>Corruption</t>
  </si>
  <si>
    <t>Benefits</t>
  </si>
  <si>
    <t>Dementia</t>
  </si>
  <si>
    <t>Burhan</t>
  </si>
  <si>
    <t>Snd</t>
  </si>
  <si>
    <t>Accuses</t>
  </si>
  <si>
    <t>Lying</t>
  </si>
  <si>
    <t>Pact</t>
  </si>
  <si>
    <t>Offer</t>
  </si>
  <si>
    <t>Remains</t>
  </si>
  <si>
    <t>Agreeing</t>
  </si>
  <si>
    <t>Privately</t>
  </si>
  <si>
    <t>Ucrane</t>
  </si>
  <si>
    <t>Spin</t>
  </si>
  <si>
    <t>Migratrates</t>
  </si>
  <si>
    <t>Countrys</t>
  </si>
  <si>
    <t>Isle</t>
  </si>
  <si>
    <t>Wight</t>
  </si>
  <si>
    <t>Newa</t>
  </si>
  <si>
    <t>Apple</t>
  </si>
  <si>
    <t>Legal</t>
  </si>
  <si>
    <t>Challenge</t>
  </si>
  <si>
    <t>Regulator</t>
  </si>
  <si>
    <t>According</t>
  </si>
  <si>
    <t>Report</t>
  </si>
  <si>
    <t>Giovanni</t>
  </si>
  <si>
    <t>Infantito</t>
  </si>
  <si>
    <t>Bumming</t>
  </si>
  <si>
    <t>Etc</t>
  </si>
  <si>
    <t>Infantile</t>
  </si>
  <si>
    <t>Scored</t>
  </si>
  <si>
    <t>Goals</t>
  </si>
  <si>
    <t>Win</t>
  </si>
  <si>
    <t>Finishing</t>
  </si>
  <si>
    <t>Livong</t>
  </si>
  <si>
    <t>Walking</t>
  </si>
  <si>
    <t>Contagious</t>
  </si>
  <si>
    <t>Disease</t>
  </si>
  <si>
    <t>Affected</t>
  </si>
  <si>
    <t>Ceasing</t>
  </si>
  <si>
    <t>Bothers</t>
  </si>
  <si>
    <t>Plus</t>
  </si>
  <si>
    <t>Accepting</t>
  </si>
  <si>
    <t>Protests</t>
  </si>
  <si>
    <t>Outrage</t>
  </si>
  <si>
    <t>Moved</t>
  </si>
  <si>
    <t>Houses</t>
  </si>
  <si>
    <t>Intensified</t>
  </si>
  <si>
    <t>Stretch</t>
  </si>
  <si>
    <t>Italy</t>
  </si>
  <si>
    <t>Sentencing</t>
  </si>
  <si>
    <t>Act</t>
  </si>
  <si>
    <t>Theyve</t>
  </si>
  <si>
    <t>Committed</t>
  </si>
  <si>
    <t>Heinous</t>
  </si>
  <si>
    <t>Idiots</t>
  </si>
  <si>
    <t>Deliberately</t>
  </si>
  <si>
    <t>Denied</t>
  </si>
  <si>
    <t>Refund</t>
  </si>
  <si>
    <t>Stoped</t>
  </si>
  <si>
    <t>Technological</t>
  </si>
  <si>
    <t>Advancements</t>
  </si>
  <si>
    <t>Worldwide</t>
  </si>
  <si>
    <t>Dvd</t>
  </si>
  <si>
    <t>Wanna</t>
  </si>
  <si>
    <t>Halting</t>
  </si>
  <si>
    <t>Namei</t>
  </si>
  <si>
    <t>Fired</t>
  </si>
  <si>
    <t>Nth</t>
  </si>
  <si>
    <t>Pregnant</t>
  </si>
  <si>
    <t>Cocaine</t>
  </si>
  <si>
    <t>Bust</t>
  </si>
  <si>
    <t>Mention</t>
  </si>
  <si>
    <t>Pretending</t>
  </si>
  <si>
    <t>Scrapping</t>
  </si>
  <si>
    <t>Seven</t>
  </si>
  <si>
    <t>Ukrainian</t>
  </si>
  <si>
    <t>Hitting</t>
  </si>
  <si>
    <t>Mas</t>
  </si>
  <si>
    <t>Chase</t>
  </si>
  <si>
    <t>Police</t>
  </si>
  <si>
    <t>Shopping</t>
  </si>
  <si>
    <t>Center</t>
  </si>
  <si>
    <t>Anymore</t>
  </si>
  <si>
    <t>Sun</t>
  </si>
  <si>
    <t>Morocans</t>
  </si>
  <si>
    <t>Vist</t>
  </si>
  <si>
    <t>Illegaly</t>
  </si>
  <si>
    <t>Restart</t>
  </si>
  <si>
    <t>Accross</t>
  </si>
  <si>
    <t>Doom</t>
  </si>
  <si>
    <t>Gloom</t>
  </si>
  <si>
    <t>Streaming</t>
  </si>
  <si>
    <t>Burbank</t>
  </si>
  <si>
    <t>Hopefully</t>
  </si>
  <si>
    <t>None</t>
  </si>
  <si>
    <t>Shit</t>
  </si>
  <si>
    <t>Sick</t>
  </si>
  <si>
    <t>Reason</t>
  </si>
  <si>
    <t>Greed</t>
  </si>
  <si>
    <t>Champions</t>
  </si>
  <si>
    <t>Increased</t>
  </si>
  <si>
    <t>Listening</t>
  </si>
  <si>
    <t>Ainews</t>
  </si>
  <si>
    <t>Zendaya</t>
  </si>
  <si>
    <t>Tom</t>
  </si>
  <si>
    <t>Holland</t>
  </si>
  <si>
    <t>Premiere</t>
  </si>
  <si>
    <t>Carnage</t>
  </si>
  <si>
    <t>Gates</t>
  </si>
  <si>
    <t>Pushed</t>
  </si>
  <si>
    <t>Rushed</t>
  </si>
  <si>
    <t>Fans</t>
  </si>
  <si>
    <t>Filled</t>
  </si>
  <si>
    <t>Celebrate</t>
  </si>
  <si>
    <t>True</t>
  </si>
  <si>
    <t>Style</t>
  </si>
  <si>
    <t>Donal</t>
  </si>
  <si>
    <t>Trip</t>
  </si>
  <si>
    <t>Said</t>
  </si>
  <si>
    <t>Nuclei</t>
  </si>
  <si>
    <t>Message</t>
  </si>
  <si>
    <t>Aswell</t>
  </si>
  <si>
    <t>Rumours</t>
  </si>
  <si>
    <t>Potentially</t>
  </si>
  <si>
    <t>Allies</t>
  </si>
  <si>
    <t>Disgusting</t>
  </si>
  <si>
    <t>Done</t>
  </si>
  <si>
    <t>Gimmicks</t>
  </si>
  <si>
    <t>Continuation</t>
  </si>
  <si>
    <t>Laid</t>
  </si>
  <si>
    <t>Debit</t>
  </si>
  <si>
    <t>Card</t>
  </si>
  <si>
    <t>Leavers</t>
  </si>
  <si>
    <t>Stay</t>
  </si>
  <si>
    <t>Contact</t>
  </si>
  <si>
    <t>Addressing</t>
  </si>
  <si>
    <t>Together</t>
  </si>
  <si>
    <t>Parties</t>
  </si>
  <si>
    <t>Directors</t>
  </si>
  <si>
    <t>Court</t>
  </si>
  <si>
    <t>Awful</t>
  </si>
  <si>
    <t>Disgrace</t>
  </si>
  <si>
    <t>Sorting</t>
  </si>
  <si>
    <t>Considering</t>
  </si>
  <si>
    <t>Update</t>
  </si>
  <si>
    <t>Dipper</t>
  </si>
  <si>
    <t>Pleasure</t>
  </si>
  <si>
    <t>Blackpool</t>
  </si>
  <si>
    <t>Collapsed</t>
  </si>
  <si>
    <t>Arrest</t>
  </si>
  <si>
    <t>Tate</t>
  </si>
  <si>
    <t>Nature</t>
  </si>
  <si>
    <t>Reserves</t>
  </si>
  <si>
    <t>Set</t>
  </si>
  <si>
    <t>Alight</t>
  </si>
  <si>
    <t>Inconsiderate</t>
  </si>
  <si>
    <t>Revising</t>
  </si>
  <si>
    <t>Archbishop</t>
  </si>
  <si>
    <t>Canterbury</t>
  </si>
  <si>
    <t>Used</t>
  </si>
  <si>
    <t>Drones</t>
  </si>
  <si>
    <t>Wonderful</t>
  </si>
  <si>
    <t>Tfl</t>
  </si>
  <si>
    <t>Capped</t>
  </si>
  <si>
    <t>Conditions</t>
  </si>
  <si>
    <t>Greatermanchester</t>
  </si>
  <si>
    <t>Romford</t>
  </si>
  <si>
    <t>Constant</t>
  </si>
  <si>
    <t>Meeting</t>
  </si>
  <si>
    <t>Francs</t>
  </si>
  <si>
    <t>Fish</t>
  </si>
  <si>
    <t>Easier</t>
  </si>
  <si>
    <t>Reduce</t>
  </si>
  <si>
    <t>Everyday</t>
  </si>
  <si>
    <t>Ally</t>
  </si>
  <si>
    <t>Steal</t>
  </si>
  <si>
    <t>Normla</t>
  </si>
  <si>
    <t>Reels</t>
  </si>
  <si>
    <t>Bring</t>
  </si>
  <si>
    <t>Towards</t>
  </si>
  <si>
    <t>Merge</t>
  </si>
  <si>
    <t>Widdecombes</t>
  </si>
  <si>
    <t>Came</t>
  </si>
  <si>
    <t>Round</t>
  </si>
  <si>
    <t>Christmas</t>
  </si>
  <si>
    <t>Presents</t>
  </si>
  <si>
    <t>Myself</t>
  </si>
  <si>
    <t>Told</t>
  </si>
  <si>
    <t>Married</t>
  </si>
  <si>
    <t>Earth</t>
  </si>
  <si>
    <t>Quack</t>
  </si>
  <si>
    <t>Assume</t>
  </si>
  <si>
    <t>Barnum</t>
  </si>
  <si>
    <t>Idiot</t>
  </si>
  <si>
    <t>Petal</t>
  </si>
  <si>
    <t>Album</t>
  </si>
  <si>
    <t>Forage</t>
  </si>
  <si>
    <t>Invasions</t>
  </si>
  <si>
    <t>Shores</t>
  </si>
  <si>
    <t>Straight</t>
  </si>
  <si>
    <t>Homuz</t>
  </si>
  <si>
    <t>Crashes</t>
  </si>
  <si>
    <t>Motorways</t>
  </si>
  <si>
    <t>Sowing</t>
  </si>
  <si>
    <t>Dangerous</t>
  </si>
  <si>
    <t>Oddisy</t>
  </si>
  <si>
    <t>Terrible</t>
  </si>
  <si>
    <t>Type</t>
  </si>
  <si>
    <t>Training</t>
  </si>
  <si>
    <t>Business</t>
  </si>
  <si>
    <t>Pngoing</t>
  </si>
  <si>
    <t>Ukrainians</t>
  </si>
  <si>
    <t>Anglia</t>
  </si>
  <si>
    <t>Bode</t>
  </si>
  <si>
    <t>Regardless</t>
  </si>
  <si>
    <t>Anybody</t>
  </si>
  <si>
    <t>Else</t>
  </si>
  <si>
    <t>Train</t>
  </si>
  <si>
    <t>Records</t>
  </si>
  <si>
    <t>Began</t>
  </si>
  <si>
    <t>Imigrants</t>
  </si>
  <si>
    <t>Thick</t>
  </si>
  <si>
    <t>Fast</t>
  </si>
  <si>
    <t>Politicsimigration</t>
  </si>
  <si>
    <t>Cos</t>
  </si>
  <si>
    <t>Controversial</t>
  </si>
  <si>
    <t>Market</t>
  </si>
  <si>
    <t>Crypto</t>
  </si>
  <si>
    <t>Morocon</t>
  </si>
  <si>
    <t>Basically</t>
  </si>
  <si>
    <t>Population</t>
  </si>
  <si>
    <t>Gas</t>
  </si>
  <si>
    <t>Supply</t>
  </si>
  <si>
    <t>Bigger</t>
  </si>
  <si>
    <t>Impacts</t>
  </si>
  <si>
    <t>Occur</t>
  </si>
  <si>
    <t>Till</t>
  </si>
  <si>
    <t>Particular</t>
  </si>
  <si>
    <t>Chief</t>
  </si>
  <si>
    <t>Nation</t>
  </si>
  <si>
    <t>Actor</t>
  </si>
  <si>
    <t>Boycotts</t>
  </si>
  <si>
    <t>Middlewock</t>
  </si>
  <si>
    <t>Rangers</t>
  </si>
  <si>
    <t>Reconsideration</t>
  </si>
  <si>
    <t>Loflw</t>
  </si>
  <si>
    <t>Turmp</t>
  </si>
  <si>
    <t>Rushs</t>
  </si>
  <si>
    <t>Gang</t>
  </si>
  <si>
    <t>Rape</t>
  </si>
  <si>
    <t>Teenager</t>
  </si>
  <si>
    <t>Merging</t>
  </si>
  <si>
    <t>Nolan</t>
  </si>
  <si>
    <t>Wellss</t>
  </si>
  <si>
    <t>Coldcard</t>
  </si>
  <si>
    <t>Hardware</t>
  </si>
  <si>
    <t>Wallet</t>
  </si>
  <si>
    <t>Hack</t>
  </si>
  <si>
    <t>Millions</t>
  </si>
  <si>
    <t>Bitcoin</t>
  </si>
  <si>
    <t>Drained</t>
  </si>
  <si>
    <t>Disfunctional</t>
  </si>
  <si>
    <t>Lumbered</t>
  </si>
  <si>
    <t>Footy</t>
  </si>
  <si>
    <t>Fan</t>
  </si>
  <si>
    <t>Glued</t>
  </si>
  <si>
    <t>Sagas</t>
  </si>
  <si>
    <t>Footballing</t>
  </si>
  <si>
    <t>Temps</t>
  </si>
  <si>
    <t>Bans</t>
  </si>
  <si>
    <t>Hoilday</t>
  </si>
  <si>
    <t>Rescued</t>
  </si>
  <si>
    <t>Catches</t>
  </si>
  <si>
    <t>Deeply</t>
  </si>
  <si>
    <t>Distressing</t>
  </si>
  <si>
    <t>Fall</t>
  </si>
  <si>
    <t>Presidents</t>
  </si>
  <si>
    <t>Ignore</t>
  </si>
  <si>
    <t>Mayors</t>
  </si>
  <si>
    <t>Budget</t>
  </si>
  <si>
    <t>Panorama</t>
  </si>
  <si>
    <t>Expose</t>
  </si>
  <si>
    <t>Abusive</t>
  </si>
  <si>
    <t>Rules</t>
  </si>
  <si>
    <t>Deserve</t>
  </si>
  <si>
    <t>Tragic</t>
  </si>
  <si>
    <t>Rod</t>
  </si>
  <si>
    <t>Liddle</t>
  </si>
  <si>
    <t>Dropping</t>
  </si>
  <si>
    <t>Reflecting</t>
  </si>
  <si>
    <t>Pool</t>
  </si>
  <si>
    <t>Odeysy</t>
  </si>
  <si>
    <t>Cinema</t>
  </si>
  <si>
    <t>Surge</t>
  </si>
  <si>
    <t>Jaguar</t>
  </si>
  <si>
    <t>Rover</t>
  </si>
  <si>
    <t>Tough</t>
  </si>
  <si>
    <t>Quarter</t>
  </si>
  <si>
    <t>Tariffs</t>
  </si>
  <si>
    <t>Financing</t>
  </si>
  <si>
    <t>Suppliers</t>
  </si>
  <si>
    <t>Surrey</t>
  </si>
  <si>
    <t>Largely</t>
  </si>
  <si>
    <t>June</t>
  </si>
  <si>
    <t>Fluctuated</t>
  </si>
  <si>
    <t>Hurray</t>
  </si>
  <si>
    <t>Overwhelmed</t>
  </si>
  <si>
    <t>Henderson</t>
  </si>
  <si>
    <t>Southport</t>
  </si>
  <si>
    <t>Killer</t>
  </si>
  <si>
    <t>Traumatise</t>
  </si>
  <si>
    <t>Shocking</t>
  </si>
  <si>
    <t>Info</t>
  </si>
  <si>
    <t>Kild</t>
  </si>
  <si>
    <t>Birthday</t>
  </si>
  <si>
    <t>Owner</t>
  </si>
  <si>
    <t>Legacy</t>
  </si>
  <si>
    <t>Funerals</t>
  </si>
  <si>
    <t>Hull</t>
  </si>
  <si>
    <t>Erm</t>
  </si>
  <si>
    <t>Son</t>
  </si>
  <si>
    <t>Hell</t>
  </si>
  <si>
    <t>Stored</t>
  </si>
  <si>
    <t>Brewers</t>
  </si>
  <si>
    <t>Fayre</t>
  </si>
  <si>
    <t>Closing</t>
  </si>
  <si>
    <t>Branches</t>
  </si>
  <si>
    <t>Wider</t>
  </si>
  <si>
    <t>Sense</t>
  </si>
  <si>
    <t>Draught</t>
  </si>
  <si>
    <t>Minnosota</t>
  </si>
  <si>
    <t>Elon</t>
  </si>
  <si>
    <t>Musk</t>
  </si>
  <si>
    <t>Trillionare</t>
  </si>
  <si>
    <t>Discovery</t>
  </si>
  <si>
    <t>Exciting</t>
  </si>
  <si>
    <t>Tankers</t>
  </si>
  <si>
    <t>Florida</t>
  </si>
  <si>
    <t>Executes</t>
  </si>
  <si>
    <t>Capping</t>
  </si>
  <si>
    <t>Oliver</t>
  </si>
  <si>
    <t>Rapists</t>
  </si>
  <si>
    <t>Offenders</t>
  </si>
  <si>
    <t>Serious</t>
  </si>
  <si>
    <t>Measure</t>
  </si>
  <si>
    <t>Improving</t>
  </si>
  <si>
    <t>Inclusion</t>
  </si>
  <si>
    <t>Priority</t>
  </si>
  <si>
    <t>Dunno</t>
  </si>
  <si>
    <t>Imprison</t>
  </si>
  <si>
    <t>Netenyahu</t>
  </si>
  <si>
    <t>Stuck</t>
  </si>
  <si>
    <t>Indoors</t>
  </si>
  <si>
    <t>Loosing</t>
  </si>
  <si>
    <t>Criteria</t>
  </si>
  <si>
    <t>Referrals</t>
  </si>
  <si>
    <t>Breast</t>
  </si>
  <si>
    <t>Women</t>
  </si>
  <si>
    <t>Cases</t>
  </si>
  <si>
    <t>Bbc</t>
  </si>
  <si>
    <t>Odyssey</t>
  </si>
  <si>
    <t>Emotional</t>
  </si>
  <si>
    <t>Fun</t>
  </si>
  <si>
    <t>Camping</t>
  </si>
  <si>
    <t>Professor</t>
  </si>
  <si>
    <t>Oxford</t>
  </si>
  <si>
    <t>Primister</t>
  </si>
  <si>
    <t>Rly</t>
  </si>
  <si>
    <t>Tbh</t>
  </si>
  <si>
    <t>Fungus</t>
  </si>
  <si>
    <t>Called</t>
  </si>
  <si>
    <t>Aspergillus</t>
  </si>
  <si>
    <t>Tubingensis</t>
  </si>
  <si>
    <t>Microplastics</t>
  </si>
  <si>
    <t>Floods</t>
  </si>
  <si>
    <t>Fih</t>
  </si>
  <si>
    <t>Divided</t>
  </si>
  <si>
    <t>Amazing</t>
  </si>
  <si>
    <t>False</t>
  </si>
  <si>
    <t>Promises</t>
  </si>
  <si>
    <t>Trap</t>
  </si>
  <si>
    <t>Gatwick</t>
  </si>
  <si>
    <t>Threatened</t>
  </si>
  <si>
    <t>Bluewater</t>
  </si>
  <si>
    <t>Watcj</t>
  </si>
  <si>
    <t>Multiple</t>
  </si>
  <si>
    <t>Homes</t>
  </si>
  <si>
    <t>Globally</t>
  </si>
  <si>
    <t>Types</t>
  </si>
  <si>
    <t>Depressed</t>
  </si>
  <si>
    <t>Opposition</t>
  </si>
  <si>
    <t>Waste</t>
  </si>
  <si>
    <t>Managed</t>
  </si>
  <si>
    <t>Library</t>
  </si>
  <si>
    <t>Hours</t>
  </si>
  <si>
    <t>Raise</t>
  </si>
  <si>
    <t>Everyones</t>
  </si>
  <si>
    <t>Messages</t>
  </si>
  <si>
    <t>Fairly</t>
  </si>
  <si>
    <t>Closely</t>
  </si>
  <si>
    <t>Firage</t>
  </si>
  <si>
    <t>Oveer</t>
  </si>
  <si>
    <t>Shut</t>
  </si>
  <si>
    <t>Chinas</t>
  </si>
  <si>
    <t>Launching</t>
  </si>
  <si>
    <t>Catching</t>
  </si>
  <si>
    <t>Net</t>
  </si>
  <si>
    <t>System</t>
  </si>
  <si>
    <t>Significantly</t>
  </si>
  <si>
    <t>Lighter</t>
  </si>
  <si>
    <t>Previous</t>
  </si>
  <si>
    <t>Attempts</t>
  </si>
  <si>
    <t>Efficient</t>
  </si>
  <si>
    <t>Run</t>
  </si>
  <si>
    <t>Learned</t>
  </si>
  <si>
    <t>Walk</t>
  </si>
  <si>
    <t>Saltburn</t>
  </si>
  <si>
    <t>Decreasing</t>
  </si>
  <si>
    <t>Cyclist</t>
  </si>
  <si>
    <t>Older</t>
  </si>
  <si>
    <t>Brothers</t>
  </si>
  <si>
    <t>Broken</t>
  </si>
  <si>
    <t>Beguile</t>
  </si>
  <si>
    <t>Ceo</t>
  </si>
  <si>
    <t>Gone</t>
  </si>
  <si>
    <t>Burnhan</t>
  </si>
  <si>
    <t>Farmland</t>
  </si>
  <si>
    <t>Wheather</t>
  </si>
  <si>
    <t>Killings</t>
  </si>
  <si>
    <t>Promised</t>
  </si>
  <si>
    <t>Take</t>
  </si>
  <si>
    <t>Sats</t>
  </si>
  <si>
    <t>Wales</t>
  </si>
  <si>
    <t>Parent</t>
  </si>
  <si>
    <t>Freezer</t>
  </si>
  <si>
    <t>Supposedly</t>
  </si>
  <si>
    <t>Strangled</t>
  </si>
  <si>
    <t>Burglary</t>
  </si>
  <si>
    <t>Typically</t>
  </si>
  <si>
    <t>Harsh</t>
  </si>
  <si>
    <t>Severity</t>
  </si>
  <si>
    <t>Except</t>
  </si>
  <si>
    <t>Prepare</t>
  </si>
  <si>
    <t>Nvidia</t>
  </si>
  <si>
    <t>Rtx</t>
  </si>
  <si>
    <t>Spark</t>
  </si>
  <si>
    <t>Gobal</t>
  </si>
  <si>
    <t>Shortages</t>
  </si>
  <si>
    <t>Resumed</t>
  </si>
  <si>
    <t>Movoe</t>
  </si>
  <si>
    <t>Overcrowding</t>
  </si>
  <si>
    <t>Adhd</t>
  </si>
  <si>
    <t>Documentary</t>
  </si>
  <si>
    <t>Nine</t>
  </si>
  <si>
    <t>Crater</t>
  </si>
  <si>
    <t>Preston</t>
  </si>
  <si>
    <t>Davies</t>
  </si>
  <si>
    <t>Ricket</t>
  </si>
  <si>
    <t>Hiting</t>
  </si>
  <si>
    <t>Vinicius</t>
  </si>
  <si>
    <t>Junior</t>
  </si>
  <si>
    <t>Madrid</t>
  </si>
  <si>
    <t>Yung</t>
  </si>
  <si>
    <t>Filly</t>
  </si>
  <si>
    <t>Guilty</t>
  </si>
  <si>
    <t>Princess</t>
  </si>
  <si>
    <t>Eugenie</t>
  </si>
  <si>
    <t>Baby</t>
  </si>
  <si>
    <t>Filming</t>
  </si>
  <si>
    <t>Artist</t>
  </si>
  <si>
    <t>Favourite</t>
  </si>
  <si>
    <t>Transferred</t>
  </si>
  <si>
    <t>Ufc</t>
  </si>
  <si>
    <t>Illigal</t>
  </si>
  <si>
    <t>Nestle</t>
  </si>
  <si>
    <t>Draining</t>
  </si>
  <si>
    <t>Lakes</t>
  </si>
  <si>
    <t>Toys</t>
  </si>
  <si>
    <t>Exploding</t>
  </si>
  <si>
    <t>Bru</t>
  </si>
  <si>
    <t>Parasite</t>
  </si>
  <si>
    <t>Diarrhoea</t>
  </si>
  <si>
    <t>Aavrpted</t>
  </si>
  <si>
    <t>Faviorite</t>
  </si>
  <si>
    <t>Tornament</t>
  </si>
  <si>
    <t>Guy</t>
  </si>
  <si>
    <t>Deiseas</t>
  </si>
  <si>
    <t>Quartile</t>
  </si>
  <si>
    <t>Letby</t>
  </si>
  <si>
    <t>Babies</t>
  </si>
  <si>
    <t>Covent</t>
  </si>
  <si>
    <t>Gardens</t>
  </si>
  <si>
    <t>Collage</t>
  </si>
  <si>
    <t>Usas</t>
  </si>
  <si>
    <t>Arguing</t>
  </si>
  <si>
    <t>Iceland</t>
  </si>
  <si>
    <t>Checking</t>
  </si>
  <si>
    <t>Breakout</t>
  </si>
  <si>
    <t>Fncs</t>
  </si>
  <si>
    <t>Finals</t>
  </si>
  <si>
    <t>Prodding</t>
  </si>
  <si>
    <t>Forensic</t>
  </si>
  <si>
    <t>Leonel</t>
  </si>
  <si>
    <t>Messis</t>
  </si>
  <si>
    <t>Lets</t>
  </si>
  <si>
    <t>Floition</t>
  </si>
  <si>
    <t>Various</t>
  </si>
  <si>
    <t>Rejects</t>
  </si>
  <si>
    <t>Point</t>
  </si>
  <si>
    <t>Signaled</t>
  </si>
  <si>
    <t>Nearing</t>
  </si>
  <si>
    <t>Shipping</t>
  </si>
  <si>
    <t>Agreement</t>
  </si>
  <si>
    <t>Mediated</t>
  </si>
  <si>
    <t>Oman</t>
  </si>
  <si>
    <t>Simultaneously</t>
  </si>
  <si>
    <t>Pressed</t>
  </si>
  <si>
    <t>Demands</t>
  </si>
  <si>
    <t>Provide</t>
  </si>
  <si>
    <t>Exploring</t>
  </si>
  <si>
    <t>Revision</t>
  </si>
  <si>
    <t>Workout</t>
  </si>
  <si>
    <t>Hike</t>
  </si>
  <si>
    <t>Lake</t>
  </si>
  <si>
    <t>District</t>
  </si>
  <si>
    <t>Amd</t>
  </si>
  <si>
    <t>Araujo</t>
  </si>
  <si>
    <t>Countless</t>
  </si>
  <si>
    <t>Rode</t>
  </si>
  <si>
    <t>Miles</t>
  </si>
  <si>
    <t>Raised</t>
  </si>
  <si>
    <t>Xbox</t>
  </si>
  <si>
    <t>Conpany</t>
  </si>
  <si>
    <t>Worse</t>
  </si>
  <si>
    <t>Stabbing</t>
  </si>
  <si>
    <t>Nelson</t>
  </si>
  <si>
    <t>Aiming</t>
  </si>
  <si>
    <t>Bombs</t>
  </si>
  <si>
    <t>Fireworks</t>
  </si>
  <si>
    <t>Ejcih</t>
  </si>
  <si>
    <t>Frightening</t>
  </si>
  <si>
    <t>Davis</t>
  </si>
  <si>
    <t>Terminal</t>
  </si>
  <si>
    <t>Percent</t>
  </si>
  <si>
    <t>Covered</t>
  </si>
  <si>
    <t>Public First Poll for IB -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</si>
</sst>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u/>
      <sz val="11"/>
      <color rgb="FF0563C1"/>
      <name val="Calibri"/>
    </font>
    <font>
      <u/>
      <sz val="11"/>
      <color theme="10"/>
      <name val="Calibri"/>
      <family val="2"/>
      <scheme val="minor"/>
    </font>
  </fonts>
  <fills count="2">
    <fill>
      <patternFill patternType="none"/>
    </fill>
    <fill>
      <patternFill patternType="gray125"/>
    </fill>
  </fills>
  <borders count="5">
    <border>
      <left/>
      <right/>
      <top/>
      <bottom/>
      <diagonal/>
    </border>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3">
    <xf numFmtId="0" fontId="0" fillId="0" borderId="0"/>
    <xf numFmtId="0" fontId="3" fillId="0" borderId="1">
      <alignment horizontal="center" vertical="center" wrapText="1"/>
    </xf>
    <xf numFmtId="0" fontId="11" fillId="0" borderId="0" applyNumberFormat="0" applyFill="0" applyBorder="0" applyAlignment="0" applyProtection="0"/>
  </cellStyleXfs>
  <cellXfs count="33">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0" fontId="3" fillId="0" borderId="0" xfId="0" applyFont="1" applyAlignment="1">
      <alignment horizontal="left" vertical="center"/>
    </xf>
    <xf numFmtId="0" fontId="4" fillId="0" borderId="0" xfId="0" applyFont="1" applyAlignment="1">
      <alignment horizontal="left" vertical="center"/>
    </xf>
    <xf numFmtId="1" fontId="0" fillId="0" borderId="3"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1" fontId="0" fillId="0" borderId="0" xfId="0" applyNumberFormat="1" applyAlignment="1">
      <alignment horizontal="center" vertical="center"/>
    </xf>
    <xf numFmtId="0" fontId="3" fillId="0" borderId="0" xfId="0" applyFont="1" applyAlignment="1">
      <alignment horizontal="left" vertical="top" wrapText="1"/>
    </xf>
    <xf numFmtId="9" fontId="0" fillId="0" borderId="0" xfId="0" applyNumberFormat="1" applyAlignment="1">
      <alignment horizontal="center" vertical="center"/>
    </xf>
    <xf numFmtId="0" fontId="1" fillId="0" borderId="0" xfId="0" applyFont="1"/>
    <xf numFmtId="0" fontId="4" fillId="0" borderId="2" xfId="0" applyFont="1" applyBorder="1" applyAlignment="1">
      <alignment horizontal="center" vertical="center" wrapText="1"/>
    </xf>
    <xf numFmtId="0" fontId="3" fillId="0" borderId="0" xfId="0" applyFont="1" applyAlignment="1">
      <alignment horizontal="center" vertical="center" wrapText="1"/>
    </xf>
    <xf numFmtId="0" fontId="9" fillId="0" borderId="0" xfId="0" applyFont="1"/>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1" fontId="0" fillId="0" borderId="4" xfId="0" applyNumberFormat="1" applyBorder="1" applyAlignment="1">
      <alignment horizontal="center" vertical="center"/>
    </xf>
    <xf numFmtId="0" fontId="11" fillId="0" borderId="0" xfId="2"/>
    <xf numFmtId="0" fontId="4" fillId="0" borderId="4" xfId="0" applyFont="1" applyBorder="1" applyAlignment="1">
      <alignment horizontal="center" vertical="center"/>
    </xf>
    <xf numFmtId="0" fontId="0" fillId="0" borderId="4" xfId="0" applyBorder="1"/>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1" fillId="0" borderId="0" xfId="0" applyFont="1"/>
  </cellXfs>
  <cellStyles count="3">
    <cellStyle name="Hyperlink" xfId="2" builtinId="8"/>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oneCellAnchor>
    <xdr:from>
      <xdr:col>1</xdr:col>
      <xdr:colOff>0</xdr:colOff>
      <xdr:row>2</xdr:row>
      <xdr:rowOff>0</xdr:rowOff>
    </xdr:from>
    <xdr:ext cx="5486400" cy="5486400"/>
    <xdr:pic>
      <xdr:nvPicPr>
        <xdr:cNvPr id="3" name="Image 2" descr="Picture">
          <a:extLst>
            <a:ext uri="{FF2B5EF4-FFF2-40B4-BE49-F238E27FC236}">
              <a16:creationId xmlns:a16="http://schemas.microsoft.com/office/drawing/2014/main" id="{00000000-0008-0000-6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2">
    <wetp:webextensionref xmlns:r="http://schemas.openxmlformats.org/officeDocument/2006/relationships" r:id="rId1"/>
  </wetp:taskpane>
  <wetp:taskpane dockstate="right" visibility="0" width="525" row="2">
    <wetp:webextensionref xmlns:r="http://schemas.openxmlformats.org/officeDocument/2006/relationships" r:id="rId2"/>
  </wetp:taskpane>
</wetp:taskpanes>
</file>

<file path=xl/webextensions/webextension1.xml><?xml version="1.0" encoding="utf-8"?>
<we:webextension xmlns:we="http://schemas.microsoft.com/office/webextensions/webextension/2010/11" id="{528236DB-9861-40D7-BE5B-EBDD65A7EB05}">
  <we:reference id="29673e3c-d826-4f00-92ee-162334a52b1a" version="1.0.0.8" store="EXCatalog" storeType="EXCatalog"/>
  <we:alternateReferences>
    <we:reference id="WA200009404" version="1.0.0.8" store="en-GB" storeType="OMEX"/>
  </we:alternateReferences>
  <we:properties>
    <we:property name="claude.fileId" value="&quot;16aff87c-ce80-46ef-a601-3ce6e493f045&quot;"/>
  </we:properties>
  <we:bindings/>
  <we:snapshot xmlns:r="http://schemas.openxmlformats.org/officeDocument/2006/relationships"/>
</we:webextension>
</file>

<file path=xl/webextensions/webextension2.xml><?xml version="1.0" encoding="utf-8"?>
<we:webextension xmlns:we="http://schemas.microsoft.com/office/webextensions/webextension/2010/11" id="{6770F871-8159-4CC1-91B0-F9AA34F19AEB}">
  <we:reference id="11d7cf85-ae5a-43b8-bc58-1e1a151cce24" version="1.0.0.1" store="EXCatalog" storeType="EXCatalog"/>
  <we:alternateReferences>
    <we:reference id="WA200010725" version="1.0.0.1" store="en-GB" storeType="OMEX"/>
  </we:alternateReferences>
  <we:properties>
    <we:property name="claude.fileId" value="&quot;b435556e-5246-4473-9fcf-89d52e7dc42d&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C17" sqref="C17"/>
    </sheetView>
  </sheetViews>
  <sheetFormatPr defaultRowHeight="14.5" x14ac:dyDescent="0.35"/>
  <cols>
    <col min="6" max="6" width="25" customWidth="1"/>
    <col min="11" max="11" width="40" customWidth="1"/>
  </cols>
  <sheetData>
    <row r="7" spans="6:12" ht="40" customHeight="1" x14ac:dyDescent="0.35">
      <c r="F7" s="31" t="s">
        <v>2569</v>
      </c>
      <c r="G7" s="30"/>
      <c r="H7" s="30"/>
      <c r="I7" s="30"/>
      <c r="J7" s="30"/>
      <c r="K7" s="30"/>
      <c r="L7" s="30"/>
    </row>
    <row r="10" spans="6:12" ht="20.149999999999999" customHeight="1" x14ac:dyDescent="0.45">
      <c r="F10" s="1" t="s">
        <v>0</v>
      </c>
      <c r="K10" s="2" t="s">
        <v>1</v>
      </c>
    </row>
    <row r="11" spans="6:12" ht="20.149999999999999" customHeight="1" x14ac:dyDescent="0.45">
      <c r="F11" s="1" t="s">
        <v>2</v>
      </c>
      <c r="K11" s="2" t="s">
        <v>3</v>
      </c>
    </row>
    <row r="12" spans="6:12" ht="20.149999999999999" customHeight="1" x14ac:dyDescent="0.45">
      <c r="F12" s="1" t="s">
        <v>4</v>
      </c>
      <c r="K12" s="2" t="s">
        <v>5</v>
      </c>
    </row>
    <row r="13" spans="6:12" ht="20.149999999999999" customHeight="1" x14ac:dyDescent="0.45">
      <c r="F13" s="1" t="s">
        <v>6</v>
      </c>
      <c r="K13" s="2">
        <v>2090</v>
      </c>
    </row>
    <row r="16" spans="6:12" ht="18.5" x14ac:dyDescent="0.45">
      <c r="F16" s="1" t="s">
        <v>7</v>
      </c>
    </row>
    <row r="17" spans="6:13" ht="50.15" customHeight="1" x14ac:dyDescent="0.35">
      <c r="F17" s="29" t="s">
        <v>8</v>
      </c>
      <c r="G17" s="30"/>
      <c r="H17" s="30"/>
      <c r="I17" s="30"/>
      <c r="J17" s="30"/>
      <c r="K17" s="30"/>
      <c r="L17" s="30"/>
      <c r="M17" s="30"/>
    </row>
    <row r="19" spans="6:13" ht="30" customHeight="1" x14ac:dyDescent="0.35">
      <c r="F19" s="3" t="s">
        <v>9</v>
      </c>
    </row>
    <row r="20" spans="6:13" ht="17" x14ac:dyDescent="0.35">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17"/>
  <sheetViews>
    <sheetView showGridLines="0" workbookViewId="0"/>
  </sheetViews>
  <sheetFormatPr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4" t="s">
        <v>10</v>
      </c>
    </row>
    <row r="6" spans="3:6" x14ac:dyDescent="0.35">
      <c r="D6" s="5" t="str">
        <f>HYPERLINK("#'Full Results'!A1", "Full Results")</f>
        <v>Full Results</v>
      </c>
    </row>
    <row r="8" spans="3:6" x14ac:dyDescent="0.35">
      <c r="C8" s="6" t="s">
        <v>11</v>
      </c>
      <c r="D8" s="7" t="s">
        <v>12</v>
      </c>
      <c r="E8" s="6" t="s">
        <v>13</v>
      </c>
      <c r="F8" s="7" t="s">
        <v>14</v>
      </c>
    </row>
    <row r="9" spans="3:6" x14ac:dyDescent="0.35">
      <c r="C9" s="8">
        <v>1</v>
      </c>
      <c r="D9" s="5" t="str">
        <f>HYPERLINK("#'Table 1'!A1", "Grid Summary: In an average week, how long do you spend doing the following?")</f>
        <v>Grid Summary: In an average week, how long do you spend doing the following?</v>
      </c>
      <c r="E9" s="9">
        <f>HYPERLINK("#'Full Results'!A9", 9)</f>
        <v>9</v>
      </c>
      <c r="F9" s="10"/>
    </row>
    <row r="10" spans="3:6" x14ac:dyDescent="0.35">
      <c r="C10" s="8">
        <v>2</v>
      </c>
      <c r="D10" s="5" t="str">
        <f>HYPERLINK("#'Table 2'!A1", "In an average week, how long do you spend doing the following?: Browsing social media")</f>
        <v>In an average week, how long do you spend doing the following?: Browsing social media</v>
      </c>
      <c r="E10" s="9">
        <f>HYPERLINK("#'Full Results'!A9", 9)</f>
        <v>9</v>
      </c>
      <c r="F10" s="10" t="s">
        <v>15</v>
      </c>
    </row>
    <row r="11" spans="3:6" x14ac:dyDescent="0.35">
      <c r="C11" s="8">
        <v>3</v>
      </c>
      <c r="D11" s="5" t="str">
        <f>HYPERLINK("#'Table 3'!A1", "In an average week, how long do you spend doing the following?: Playing video games")</f>
        <v>In an average week, how long do you spend doing the following?: Playing video games</v>
      </c>
      <c r="E11" s="9">
        <f>HYPERLINK("#'Full Results'!A23", 23)</f>
        <v>23</v>
      </c>
      <c r="F11" s="10" t="s">
        <v>15</v>
      </c>
    </row>
    <row r="12" spans="3:6" x14ac:dyDescent="0.35">
      <c r="C12" s="8">
        <v>4</v>
      </c>
      <c r="D12" s="5" t="str">
        <f>HYPERLINK("#'Table 4'!A1", "In an average week, how long do you spend doing the following?: Spending time with friends outside of school")</f>
        <v>In an average week, how long do you spend doing the following?: Spending time with friends outside of school</v>
      </c>
      <c r="E12" s="9">
        <f>HYPERLINK("#'Full Results'!A37", 37)</f>
        <v>37</v>
      </c>
      <c r="F12" s="10" t="s">
        <v>15</v>
      </c>
    </row>
    <row r="13" spans="3:6" x14ac:dyDescent="0.35">
      <c r="C13" s="8">
        <v>5</v>
      </c>
      <c r="D13" s="5" t="str">
        <f>HYPERLINK("#'Table 5'!A1", "In an average week, how long do you spend doing the following?: Doing homework")</f>
        <v>In an average week, how long do you spend doing the following?: Doing homework</v>
      </c>
      <c r="E13" s="9">
        <f>HYPERLINK("#'Full Results'!A51", 51)</f>
        <v>51</v>
      </c>
      <c r="F13" s="10" t="s">
        <v>15</v>
      </c>
    </row>
    <row r="14" spans="3:6" x14ac:dyDescent="0.35">
      <c r="C14" s="8">
        <v>6</v>
      </c>
      <c r="D14" s="5" t="str">
        <f>HYPERLINK("#'Table 6'!A1", "In an average week, how long do you spend doing the following?: Watching TV, YouTube or streams")</f>
        <v>In an average week, how long do you spend doing the following?: Watching TV, YouTube or streams</v>
      </c>
      <c r="E14" s="9">
        <f>HYPERLINK("#'Full Results'!A65", 65)</f>
        <v>65</v>
      </c>
      <c r="F14" s="10" t="s">
        <v>15</v>
      </c>
    </row>
    <row r="15" spans="3:6" x14ac:dyDescent="0.35">
      <c r="C15" s="8">
        <v>7</v>
      </c>
      <c r="D15" s="5" t="str">
        <f>HYPERLINK("#'Table 7'!A1", "In an average week, how long do you spend doing the following?: Playing sport or exercising")</f>
        <v>In an average week, how long do you spend doing the following?: Playing sport or exercising</v>
      </c>
      <c r="E15" s="9">
        <f>HYPERLINK("#'Full Results'!A79", 79)</f>
        <v>79</v>
      </c>
      <c r="F15" s="10" t="s">
        <v>15</v>
      </c>
    </row>
    <row r="16" spans="3:6" x14ac:dyDescent="0.35">
      <c r="C16" s="8">
        <v>8</v>
      </c>
      <c r="D16" s="5" t="str">
        <f>HYPERLINK("#'Table 8'!A1", "In an average week, how long do you spend doing the following?: Working a part-time job")</f>
        <v>In an average week, how long do you spend doing the following?: Working a part-time job</v>
      </c>
      <c r="E16" s="9">
        <f>HYPERLINK("#'Full Results'!A93", 93)</f>
        <v>93</v>
      </c>
      <c r="F16" s="10" t="s">
        <v>15</v>
      </c>
    </row>
    <row r="17" spans="3:6" x14ac:dyDescent="0.35">
      <c r="C17" s="8">
        <v>9</v>
      </c>
      <c r="D17" s="5" t="str">
        <f>HYPERLINK("#'Table 9'!A1", "Which comes closest to how you usually feel about going to school?")</f>
        <v>Which comes closest to how you usually feel about going to school?</v>
      </c>
      <c r="E17" s="9">
        <f>HYPERLINK("#'Full Results'!A107", 107)</f>
        <v>107</v>
      </c>
      <c r="F17" s="10" t="s">
        <v>15</v>
      </c>
    </row>
    <row r="18" spans="3:6" x14ac:dyDescent="0.35">
      <c r="C18" s="8">
        <v>10</v>
      </c>
      <c r="D18" s="5" t="str">
        <f>HYPERLINK("#'Table 10'!A1", "Since starting secondary school (year 7), how has your enjoyment of school changed?")</f>
        <v>Since starting secondary school (year 7), how has your enjoyment of school changed?</v>
      </c>
      <c r="E18" s="9">
        <f>HYPERLINK("#'Full Results'!A116", 116)</f>
        <v>116</v>
      </c>
      <c r="F18" s="10" t="s">
        <v>15</v>
      </c>
    </row>
    <row r="19" spans="3:6" x14ac:dyDescent="0.35">
      <c r="C19" s="8">
        <v>11</v>
      </c>
      <c r="D19" s="5" t="str">
        <f>HYPERLINK("#'Table 11'!A1", "Grid Summary: Which of the following have you found to be true since starting secondary school (year 7)?")</f>
        <v>Grid Summary: Which of the following have you found to be true since starting secondary school (year 7)?</v>
      </c>
      <c r="E19" s="9">
        <f>HYPERLINK("#'Full Results'!A125", 125)</f>
        <v>125</v>
      </c>
      <c r="F19" s="10"/>
    </row>
    <row r="20" spans="3:6" x14ac:dyDescent="0.35">
      <c r="C20" s="8">
        <v>12</v>
      </c>
      <c r="D20" s="5" t="str">
        <f>HYPERLINK("#'Table 12'!A1", "Which of the following have you found to be true since starting secondary school (year 7)?: It's harder to get help from a teacher when I'm stuck")</f>
        <v>Which of the following have you found to be true since starting secondary school (year 7)?: It's harder to get help from a teacher when I'm stuck</v>
      </c>
      <c r="E20" s="9">
        <f>HYPERLINK("#'Full Results'!A125", 125)</f>
        <v>125</v>
      </c>
      <c r="F20" s="10" t="s">
        <v>15</v>
      </c>
    </row>
    <row r="21" spans="3:6" x14ac:dyDescent="0.35">
      <c r="C21" s="8">
        <v>13</v>
      </c>
      <c r="D21" s="5" t="str">
        <f>HYPERLINK("#'Table 13'!A1", "Which of the following have you found to be true since starting secondary school (year 7)?: It feels easier to be yourself than it did at primary school")</f>
        <v>Which of the following have you found to be true since starting secondary school (year 7)?: It feels easier to be yourself than it did at primary school</v>
      </c>
      <c r="E21" s="9">
        <f>HYPERLINK("#'Full Results'!A133", 133)</f>
        <v>133</v>
      </c>
      <c r="F21" s="10" t="s">
        <v>15</v>
      </c>
    </row>
    <row r="22" spans="3:6" x14ac:dyDescent="0.35">
      <c r="C22" s="8">
        <v>14</v>
      </c>
      <c r="D22" s="5" t="str">
        <f>HYPERLINK("#'Table 14'!A1", "Which of the following have you found to be true since starting secondary school (year 7)?: I feel more careful about what I say and do in case people judge me")</f>
        <v>Which of the following have you found to be true since starting secondary school (year 7)?: I feel more careful about what I say and do in case people judge me</v>
      </c>
      <c r="E22" s="9">
        <f>HYPERLINK("#'Full Results'!A141", 141)</f>
        <v>141</v>
      </c>
      <c r="F22" s="10" t="s">
        <v>15</v>
      </c>
    </row>
    <row r="23" spans="3:6" x14ac:dyDescent="0.35">
      <c r="C23" s="8">
        <v>15</v>
      </c>
      <c r="D23" s="5" t="str">
        <f>HYPERLINK("#'Table 15'!A1", "Which of the following have you found to be true since starting secondary school (year 7)?: Lessons feel more enjoyable than they did at primary school")</f>
        <v>Which of the following have you found to be true since starting secondary school (year 7)?: Lessons feel more enjoyable than they did at primary school</v>
      </c>
      <c r="E23" s="9">
        <f>HYPERLINK("#'Full Results'!A149", 149)</f>
        <v>149</v>
      </c>
      <c r="F23" s="10" t="s">
        <v>15</v>
      </c>
    </row>
    <row r="24" spans="3:6" x14ac:dyDescent="0.35">
      <c r="C24" s="8">
        <v>16</v>
      </c>
      <c r="D24" s="5" t="str">
        <f>HYPERLINK("#'Table 16'!A1", "Which of the following have you found to be true since starting secondary school (year 7)?: It feels riskier to answer in class in case you get something wrong")</f>
        <v>Which of the following have you found to be true since starting secondary school (year 7)?: It feels riskier to answer in class in case you get something wrong</v>
      </c>
      <c r="E24" s="9">
        <f>HYPERLINK("#'Full Results'!A157", 157)</f>
        <v>157</v>
      </c>
      <c r="F24" s="10" t="s">
        <v>15</v>
      </c>
    </row>
    <row r="25" spans="3:6" x14ac:dyDescent="0.35">
      <c r="C25" s="8">
        <v>17</v>
      </c>
      <c r="D25" s="5" t="str">
        <f>HYPERLINK("#'Table 17'!A1", "Which of the following have you found to be true since starting secondary school (year 7)?: I have to work more on my own than I used to")</f>
        <v>Which of the following have you found to be true since starting secondary school (year 7)?: I have to work more on my own than I used to</v>
      </c>
      <c r="E25" s="9">
        <f>HYPERLINK("#'Full Results'!A165", 165)</f>
        <v>165</v>
      </c>
      <c r="F25" s="10" t="s">
        <v>15</v>
      </c>
    </row>
    <row r="26" spans="3:6" x14ac:dyDescent="0.35">
      <c r="C26" s="8">
        <v>18</v>
      </c>
      <c r="D26" s="5" t="str">
        <f>HYPERLINK("#'Table 18'!A1", "Which of the following have you found to be true since starting secondary school (year 7)?: I feel less confident than I used to")</f>
        <v>Which of the following have you found to be true since starting secondary school (year 7)?: I feel less confident than I used to</v>
      </c>
      <c r="E26" s="9">
        <f>HYPERLINK("#'Full Results'!A173", 173)</f>
        <v>173</v>
      </c>
      <c r="F26" s="10" t="s">
        <v>15</v>
      </c>
    </row>
    <row r="27" spans="3:6" x14ac:dyDescent="0.35">
      <c r="C27" s="8">
        <v>19</v>
      </c>
      <c r="D27" s="5" t="str">
        <f>HYPERLINK("#'Table 19'!A1", "Which of the following have you found to be true since starting secondary school (year 7)?: I have more opportunities to study and do things I am interested in")</f>
        <v>Which of the following have you found to be true since starting secondary school (year 7)?: I have more opportunities to study and do things I am interested in</v>
      </c>
      <c r="E27" s="9">
        <f>HYPERLINK("#'Full Results'!A181", 181)</f>
        <v>181</v>
      </c>
      <c r="F27" s="10" t="s">
        <v>15</v>
      </c>
    </row>
    <row r="28" spans="3:6" x14ac:dyDescent="0.35">
      <c r="C28" s="8">
        <v>20</v>
      </c>
      <c r="D28" s="5" t="str">
        <f>HYPERLINK("#'Table 20'!A1", "Which of the following comes closest to your view regarding your level of attainment at school?")</f>
        <v>Which of the following comes closest to your view regarding your level of attainment at school?</v>
      </c>
      <c r="E28" s="9">
        <f>HYPERLINK("#'Full Results'!A189", 189)</f>
        <v>189</v>
      </c>
      <c r="F28" s="10" t="s">
        <v>15</v>
      </c>
    </row>
    <row r="29" spans="3:6" x14ac:dyDescent="0.35">
      <c r="C29" s="8">
        <v>21</v>
      </c>
      <c r="D29" s="5" t="str">
        <f>HYPERLINK("#'Table 21'!A1", "Which of the following comes closest to how well you understand your progress at school?")</f>
        <v>Which of the following comes closest to how well you understand your progress at school?</v>
      </c>
      <c r="E29" s="9">
        <f>HYPERLINK("#'Full Results'!A198", 198)</f>
        <v>198</v>
      </c>
      <c r="F29" s="10" t="s">
        <v>15</v>
      </c>
    </row>
    <row r="30" spans="3:6" x14ac:dyDescent="0.35">
      <c r="C30" s="8">
        <v>22</v>
      </c>
      <c r="D30" s="5" t="str">
        <f>HYPERLINK("#'Table 22'!A1", "Thinking about all your GCSE results, which comes closest to the grades you got?")</f>
        <v>Thinking about all your GCSE results, which comes closest to the grades you got?</v>
      </c>
      <c r="E30" s="9">
        <f>HYPERLINK("#'Full Results'!A207", 207)</f>
        <v>207</v>
      </c>
      <c r="F30" s="10" t="s">
        <v>16</v>
      </c>
    </row>
    <row r="31" spans="3:6" x14ac:dyDescent="0.35">
      <c r="C31" s="8">
        <v>23</v>
      </c>
      <c r="D31" s="5" t="str">
        <f>HYPERLINK("#'Table 23'!A1", "When you don't understand something in a lesson, which is closest to what usually happens?")</f>
        <v>When you don't understand something in a lesson, which is closest to what usually happens?</v>
      </c>
      <c r="E31" s="9">
        <f>HYPERLINK("#'Full Results'!A216", 216)</f>
        <v>216</v>
      </c>
      <c r="F31" s="10" t="s">
        <v>15</v>
      </c>
    </row>
    <row r="32" spans="3:6" x14ac:dyDescent="0.35">
      <c r="C32" s="8">
        <v>24</v>
      </c>
      <c r="D32" s="5" t="str">
        <f>HYPERLINK("#'Table 24'!A1", "If you started to fall behind in a subject, how likely is it that a teacher would notice?")</f>
        <v>If you started to fall behind in a subject, how likely is it that a teacher would notice?</v>
      </c>
      <c r="E32" s="9">
        <f>HYPERLINK("#'Full Results'!A225", 225)</f>
        <v>225</v>
      </c>
      <c r="F32" s="10" t="s">
        <v>15</v>
      </c>
    </row>
    <row r="33" spans="3:6" x14ac:dyDescent="0.35">
      <c r="C33" s="8">
        <v>25</v>
      </c>
      <c r="D33" s="5" t="str">
        <f>HYPERLINK("#'Table 25'!A1", "When you do something you're proud of at school, how often do you feel it's recognised or celebrated?")</f>
        <v>When you do something you're proud of at school, how often do you feel it's recognised or celebrated?</v>
      </c>
      <c r="E33" s="9">
        <f>HYPERLINK("#'Full Results'!A235", 235)</f>
        <v>235</v>
      </c>
      <c r="F33" s="10" t="s">
        <v>15</v>
      </c>
    </row>
    <row r="34" spans="3:6" x14ac:dyDescent="0.35">
      <c r="C34" s="8">
        <v>26</v>
      </c>
      <c r="D34" s="5" t="str">
        <f>HYPERLINK("#'Table 26'!A1", "How much pressure do you feel about tests and assessments at school?")</f>
        <v>How much pressure do you feel about tests and assessments at school?</v>
      </c>
      <c r="E34" s="9">
        <f>HYPERLINK("#'Full Results'!A245", 245)</f>
        <v>245</v>
      </c>
      <c r="F34" s="10" t="s">
        <v>15</v>
      </c>
    </row>
    <row r="35" spans="3:6" x14ac:dyDescent="0.35">
      <c r="C35" s="8">
        <v>27</v>
      </c>
      <c r="D35" s="5" t="str">
        <f>HYPERLINK("#'Table 27'!A1", "Which of the following comes closest to your view?")</f>
        <v>Which of the following comes closest to your view?</v>
      </c>
      <c r="E35" s="9">
        <f>HYPERLINK("#'Full Results'!A255", 255)</f>
        <v>255</v>
      </c>
      <c r="F35" s="10" t="s">
        <v>15</v>
      </c>
    </row>
    <row r="36" spans="3:6" x14ac:dyDescent="0.35">
      <c r="C36" s="8">
        <v>28</v>
      </c>
      <c r="D36" s="5" t="str">
        <f>HYPERLINK("#'Table 28'!A1", "When you chose your GCSE subjects, which is closest to your view?")</f>
        <v>When you chose your GCSE subjects, which is closest to your view?</v>
      </c>
      <c r="E36" s="9">
        <f>HYPERLINK("#'Full Results'!A263", 263)</f>
        <v>263</v>
      </c>
      <c r="F36" s="10" t="s">
        <v>17</v>
      </c>
    </row>
    <row r="37" spans="3:6" x14ac:dyDescent="0.35">
      <c r="C37" s="8">
        <v>29</v>
      </c>
      <c r="D37" s="5" t="str">
        <f>HYPERLINK("#'Table 29'!A1", "Thinking about what you learned in Years 7-11, which is closest to your view?")</f>
        <v>Thinking about what you learned in Years 7-11, which is closest to your view?</v>
      </c>
      <c r="E37" s="9">
        <f>HYPERLINK("#'Full Results'!A273", 273)</f>
        <v>273</v>
      </c>
      <c r="F37" s="10" t="s">
        <v>16</v>
      </c>
    </row>
    <row r="38" spans="3:6" x14ac:dyDescent="0.35">
      <c r="C38" s="8">
        <v>30</v>
      </c>
      <c r="D38" s="5" t="str">
        <f>HYPERLINK("#'Table 30'!A1", "Which of the following comes closest to your view? Outside my normal lessons, thinking about clubs, sports and activities your school offers…")</f>
        <v>Which of the following comes closest to your view? Outside my normal lessons, thinking about clubs, sports and activities your school offers…</v>
      </c>
      <c r="E38" s="9">
        <f>HYPERLINK("#'Full Results'!A282", 282)</f>
        <v>282</v>
      </c>
      <c r="F38" s="10" t="s">
        <v>15</v>
      </c>
    </row>
    <row r="39" spans="3:6" x14ac:dyDescent="0.35">
      <c r="C39" s="8">
        <v>31</v>
      </c>
      <c r="D39" s="5" t="str">
        <f>HYPERLINK("#'Table 31'!A1", "Which of the following comes closest to your view? In my normal lessons…")</f>
        <v>Which of the following comes closest to your view? In my normal lessons…</v>
      </c>
      <c r="E39" s="9">
        <f>HYPERLINK("#'Full Results'!A291", 291)</f>
        <v>291</v>
      </c>
      <c r="F39" s="10" t="s">
        <v>15</v>
      </c>
    </row>
    <row r="40" spans="3:6" x14ac:dyDescent="0.35">
      <c r="C40" s="8">
        <v>32</v>
      </c>
      <c r="D40" s="5" t="str">
        <f>HYPERLINK("#'Table 32'!A1", "Which of the following comes closest to your view?")</f>
        <v>Which of the following comes closest to your view?</v>
      </c>
      <c r="E40" s="9">
        <f>HYPERLINK("#'Full Results'!A300", 300)</f>
        <v>300</v>
      </c>
      <c r="F40" s="10" t="s">
        <v>15</v>
      </c>
    </row>
    <row r="41" spans="3:6" x14ac:dyDescent="0.35">
      <c r="C41" s="8">
        <v>33</v>
      </c>
      <c r="D41" s="5" t="str">
        <f>HYPERLINK("#'Table 33'!A1", "How well do you think school is preparing you for life after you finish education?")</f>
        <v>How well do you think school is preparing you for life after you finish education?</v>
      </c>
      <c r="E41" s="9">
        <f>HYPERLINK("#'Full Results'!A309", 309)</f>
        <v>309</v>
      </c>
      <c r="F41" s="10" t="s">
        <v>15</v>
      </c>
    </row>
    <row r="42" spans="3:6" x14ac:dyDescent="0.35">
      <c r="C42" s="8">
        <v>34</v>
      </c>
      <c r="D42" s="5" t="str">
        <f>HYPERLINK("#'Table 34'!A1", "Grid Summary: Thinking about your next step after you leave school, how well do you think school is preparing you for the following?")</f>
        <v>Grid Summary: Thinking about your next step after you leave school, how well do you think school is preparing you for the following?</v>
      </c>
      <c r="E42" s="9">
        <f>HYPERLINK("#'Full Results'!A319", 319)</f>
        <v>319</v>
      </c>
      <c r="F42" s="10"/>
    </row>
    <row r="43" spans="3:6" x14ac:dyDescent="0.35">
      <c r="C43" s="8">
        <v>35</v>
      </c>
      <c r="D43" s="5" t="str">
        <f>HYPERLINK("#'Table 35'!A1", "Thinking about your next step after you leave school, how well do you think school is preparing you for the following?: University")</f>
        <v>Thinking about your next step after you leave school, how well do you think school is preparing you for the following?: University</v>
      </c>
      <c r="E43" s="9">
        <f>HYPERLINK("#'Full Results'!A319", 319)</f>
        <v>319</v>
      </c>
      <c r="F43" s="10" t="s">
        <v>15</v>
      </c>
    </row>
    <row r="44" spans="3:6" x14ac:dyDescent="0.35">
      <c r="C44" s="8">
        <v>36</v>
      </c>
      <c r="D44" s="5" t="str">
        <f>HYPERLINK("#'Table 36'!A1", "Thinking about your next step after you leave school, how well do you think school is preparing you for the following?: Further education (e.g. at college)")</f>
        <v>Thinking about your next step after you leave school, how well do you think school is preparing you for the following?: Further education (e.g. at college)</v>
      </c>
      <c r="E44" s="9">
        <f>HYPERLINK("#'Full Results'!A329", 329)</f>
        <v>329</v>
      </c>
      <c r="F44" s="10" t="s">
        <v>15</v>
      </c>
    </row>
    <row r="45" spans="3:6" x14ac:dyDescent="0.35">
      <c r="C45" s="8">
        <v>37</v>
      </c>
      <c r="D45" s="5" t="str">
        <f>HYPERLINK("#'Table 37'!A1", "Thinking about your next step after you leave school, how well do you think school is preparing you for the following?: An apprenticeship")</f>
        <v>Thinking about your next step after you leave school, how well do you think school is preparing you for the following?: An apprenticeship</v>
      </c>
      <c r="E45" s="9">
        <f>HYPERLINK("#'Full Results'!A339", 339)</f>
        <v>339</v>
      </c>
      <c r="F45" s="10" t="s">
        <v>15</v>
      </c>
    </row>
    <row r="46" spans="3:6" x14ac:dyDescent="0.35">
      <c r="C46" s="8">
        <v>38</v>
      </c>
      <c r="D46" s="5" t="str">
        <f>HYPERLINK("#'Table 38'!A1", "Thinking about your next step after you leave school, how well do you think school is preparing you for the following?: Employment")</f>
        <v>Thinking about your next step after you leave school, how well do you think school is preparing you for the following?: Employment</v>
      </c>
      <c r="E46" s="9">
        <f>HYPERLINK("#'Full Results'!A349", 349)</f>
        <v>349</v>
      </c>
      <c r="F46" s="10" t="s">
        <v>15</v>
      </c>
    </row>
    <row r="47" spans="3:6" x14ac:dyDescent="0.35">
      <c r="C47" s="8">
        <v>39</v>
      </c>
      <c r="D47" s="5" t="str">
        <f>HYPERLINK("#'Table 39'!A1", "Thinking about your next step after you leave school, how well do you think school is preparing you for the following?: Wider life outside of school")</f>
        <v>Thinking about your next step after you leave school, how well do you think school is preparing you for the following?: Wider life outside of school</v>
      </c>
      <c r="E47" s="9">
        <f>HYPERLINK("#'Full Results'!A359", 359)</f>
        <v>359</v>
      </c>
      <c r="F47" s="10" t="s">
        <v>15</v>
      </c>
    </row>
    <row r="48" spans="3:6" x14ac:dyDescent="0.35">
      <c r="C48" s="8">
        <v>40</v>
      </c>
      <c r="D48" s="5" t="str">
        <f>HYPERLINK("#'Table 40'!A1", "Which of the following best applies to you?")</f>
        <v>Which of the following best applies to you?</v>
      </c>
      <c r="E48" s="9">
        <f>HYPERLINK("#'Full Results'!A369", 369)</f>
        <v>369</v>
      </c>
      <c r="F48" s="10" t="s">
        <v>15</v>
      </c>
    </row>
    <row r="49" spans="3:6" x14ac:dyDescent="0.35">
      <c r="C49" s="8">
        <v>41</v>
      </c>
      <c r="D49" s="5" t="str">
        <f>HYPERLINK("#'Table 41'!A1", "How much support has your school given you to think about your future (careers, next steps, options)?")</f>
        <v>How much support has your school given you to think about your future (careers, next steps, options)?</v>
      </c>
      <c r="E49" s="9">
        <f>HYPERLINK("#'Full Results'!A377", 377)</f>
        <v>377</v>
      </c>
      <c r="F49" s="10" t="s">
        <v>15</v>
      </c>
    </row>
    <row r="50" spans="3:6" x14ac:dyDescent="0.35">
      <c r="C50" s="8">
        <v>42</v>
      </c>
      <c r="D50" s="5" t="str">
        <f>HYPERLINK("#'Table 42'!A1", "Grid Summary: Which of these do you feel school is helping you develop?")</f>
        <v>Grid Summary: Which of these do you feel school is helping you develop?</v>
      </c>
      <c r="E50" s="9">
        <f>HYPERLINK("#'Full Results'!A387", 387)</f>
        <v>387</v>
      </c>
      <c r="F50" s="10"/>
    </row>
    <row r="51" spans="3:6" x14ac:dyDescent="0.35">
      <c r="C51" s="8">
        <v>43</v>
      </c>
      <c r="D51" s="5" t="str">
        <f>HYPERLINK("#'Table 43'!A1", "Which of these do you feel school is helping you develop?: Managing money / personal finance")</f>
        <v>Which of these do you feel school is helping you develop?: Managing money / personal finance</v>
      </c>
      <c r="E51" s="9">
        <f>HYPERLINK("#'Full Results'!A387", 387)</f>
        <v>387</v>
      </c>
      <c r="F51" s="10" t="s">
        <v>15</v>
      </c>
    </row>
    <row r="52" spans="3:6" x14ac:dyDescent="0.35">
      <c r="C52" s="8">
        <v>44</v>
      </c>
      <c r="D52" s="5" t="str">
        <f>HYPERLINK("#'Table 44'!A1", "Which of these do you feel school is helping you develop?: Communication and speaking confidently")</f>
        <v>Which of these do you feel school is helping you develop?: Communication and speaking confidently</v>
      </c>
      <c r="E52" s="9">
        <f>HYPERLINK("#'Full Results'!A395", 395)</f>
        <v>395</v>
      </c>
      <c r="F52" s="10" t="s">
        <v>15</v>
      </c>
    </row>
    <row r="53" spans="3:6" x14ac:dyDescent="0.35">
      <c r="C53" s="8">
        <v>45</v>
      </c>
      <c r="D53" s="5" t="str">
        <f>HYPERLINK("#'Table 45'!A1", "Which of these do you feel school is helping you develop?: Solving problems and thinking for myself")</f>
        <v>Which of these do you feel school is helping you develop?: Solving problems and thinking for myself</v>
      </c>
      <c r="E53" s="9">
        <f>HYPERLINK("#'Full Results'!A403", 403)</f>
        <v>403</v>
      </c>
      <c r="F53" s="10" t="s">
        <v>15</v>
      </c>
    </row>
    <row r="54" spans="3:6" x14ac:dyDescent="0.35">
      <c r="C54" s="8">
        <v>46</v>
      </c>
      <c r="D54" s="5" t="str">
        <f>HYPERLINK("#'Table 46'!A1", "Which of these do you feel school is helping you develop?: Thinking critically about information and ideas")</f>
        <v>Which of these do you feel school is helping you develop?: Thinking critically about information and ideas</v>
      </c>
      <c r="E54" s="9">
        <f>HYPERLINK("#'Full Results'!A411", 411)</f>
        <v>411</v>
      </c>
      <c r="F54" s="10" t="s">
        <v>15</v>
      </c>
    </row>
    <row r="55" spans="3:6" x14ac:dyDescent="0.35">
      <c r="C55" s="8">
        <v>47</v>
      </c>
      <c r="D55" s="5" t="str">
        <f>HYPERLINK("#'Table 47'!A1", "Which of these do you feel school is helping you develop?: Staying healthy (physically and mentally)")</f>
        <v>Which of these do you feel school is helping you develop?: Staying healthy (physically and mentally)</v>
      </c>
      <c r="E55" s="9">
        <f>HYPERLINK("#'Full Results'!A419", 419)</f>
        <v>419</v>
      </c>
      <c r="F55" s="10" t="s">
        <v>15</v>
      </c>
    </row>
    <row r="56" spans="3:6" x14ac:dyDescent="0.35">
      <c r="C56" s="8">
        <v>48</v>
      </c>
      <c r="D56" s="5" t="str">
        <f>HYPERLINK("#'Table 48'!A1", "Which of these do you feel school is helping you develop?: Using technology effectively")</f>
        <v>Which of these do you feel school is helping you develop?: Using technology effectively</v>
      </c>
      <c r="E56" s="9">
        <f>HYPERLINK("#'Full Results'!A427", 427)</f>
        <v>427</v>
      </c>
      <c r="F56" s="10" t="s">
        <v>15</v>
      </c>
    </row>
    <row r="57" spans="3:6" x14ac:dyDescent="0.35">
      <c r="C57" s="8">
        <v>49</v>
      </c>
      <c r="D57" s="5" t="str">
        <f>HYPERLINK("#'Table 49'!A1", "Which of these do you feel school is helping you develop?: Cooking, cleaning, and looking after myself")</f>
        <v>Which of these do you feel school is helping you develop?: Cooking, cleaning, and looking after myself</v>
      </c>
      <c r="E57" s="9">
        <f>HYPERLINK("#'Full Results'!A435", 435)</f>
        <v>435</v>
      </c>
      <c r="F57" s="10" t="s">
        <v>15</v>
      </c>
    </row>
    <row r="58" spans="3:6" x14ac:dyDescent="0.35">
      <c r="C58" s="8">
        <v>50</v>
      </c>
      <c r="D58" s="5" t="str">
        <f>HYPERLINK("#'Table 50'!A1", "Which of these do you feel school is helping you develop?: Managing my time and staying organised")</f>
        <v>Which of these do you feel school is helping you develop?: Managing my time and staying organised</v>
      </c>
      <c r="E58" s="9">
        <f>HYPERLINK("#'Full Results'!A443", 443)</f>
        <v>443</v>
      </c>
      <c r="F58" s="10" t="s">
        <v>15</v>
      </c>
    </row>
    <row r="59" spans="3:6" x14ac:dyDescent="0.35">
      <c r="C59" s="8">
        <v>51</v>
      </c>
      <c r="D59" s="5" t="str">
        <f>HYPERLINK("#'Table 51'!A1", "Which of these do you feel school is helping you develop?: Understanding what I want to do when I finish education")</f>
        <v>Which of these do you feel school is helping you develop?: Understanding what I want to do when I finish education</v>
      </c>
      <c r="E59" s="9">
        <f>HYPERLINK("#'Full Results'!A451", 451)</f>
        <v>451</v>
      </c>
      <c r="F59" s="10" t="s">
        <v>15</v>
      </c>
    </row>
    <row r="60" spans="3:6" x14ac:dyDescent="0.35">
      <c r="C60" s="8">
        <v>52</v>
      </c>
      <c r="D60" s="5" t="str">
        <f>HYPERLINK("#'Table 52'!A1", "Which of these do you feel school is helping you develop?: Learning how to learn")</f>
        <v>Which of these do you feel school is helping you develop?: Learning how to learn</v>
      </c>
      <c r="E60" s="9">
        <f>HYPERLINK("#'Full Results'!A459", 459)</f>
        <v>459</v>
      </c>
      <c r="F60" s="10" t="s">
        <v>15</v>
      </c>
    </row>
    <row r="61" spans="3:6" x14ac:dyDescent="0.35">
      <c r="C61" s="8">
        <v>53</v>
      </c>
      <c r="D61" s="5" t="str">
        <f>HYPERLINK("#'Table 53'!A1", "And which one of those options do you most wish school spent more time helping you develop? Select one")</f>
        <v>And which one of those options do you most wish school spent more time helping you develop? Select one</v>
      </c>
      <c r="E61" s="9">
        <f>HYPERLINK("#'Full Results'!A467", 467)</f>
        <v>467</v>
      </c>
      <c r="F61" s="10" t="s">
        <v>15</v>
      </c>
    </row>
    <row r="62" spans="3:6" x14ac:dyDescent="0.35">
      <c r="C62" s="8">
        <v>54</v>
      </c>
      <c r="D62" s="5" t="str">
        <f>HYPERLINK("#'Table 54'!A1", "Grid Summary: For each of the following, how well is your school helping you develop")</f>
        <v>Grid Summary: For each of the following, how well is your school helping you develop</v>
      </c>
      <c r="E62" s="9">
        <f>HYPERLINK("#'Full Results'!A483", 483)</f>
        <v>483</v>
      </c>
      <c r="F62" s="10"/>
    </row>
    <row r="63" spans="3:6" x14ac:dyDescent="0.35">
      <c r="C63" s="8">
        <v>55</v>
      </c>
      <c r="D63" s="5" t="str">
        <f>HYPERLINK("#'Table 55'!A1", "For each of the following, how well is your school helping you develop: Understanding people from different cultures and backgrounds")</f>
        <v>For each of the following, how well is your school helping you develop: Understanding people from different cultures and backgrounds</v>
      </c>
      <c r="E63" s="9">
        <f>HYPERLINK("#'Full Results'!A483", 483)</f>
        <v>483</v>
      </c>
      <c r="F63" s="10" t="s">
        <v>15</v>
      </c>
    </row>
    <row r="64" spans="3:6" x14ac:dyDescent="0.35">
      <c r="C64" s="8">
        <v>56</v>
      </c>
      <c r="D64" s="5" t="str">
        <f>HYPERLINK("#'Table 56'!A1", "For each of the following, how well is your school helping you develop: Understanding how my actions affect other people and the world")</f>
        <v>For each of the following, how well is your school helping you develop: Understanding how my actions affect other people and the world</v>
      </c>
      <c r="E64" s="9">
        <f>HYPERLINK("#'Full Results'!A491", 491)</f>
        <v>491</v>
      </c>
      <c r="F64" s="10" t="s">
        <v>15</v>
      </c>
    </row>
    <row r="65" spans="3:6" x14ac:dyDescent="0.35">
      <c r="C65" s="8">
        <v>57</v>
      </c>
      <c r="D65" s="5" t="str">
        <f>HYPERLINK("#'Table 57'!A1", "For each of the following, how well is your school helping you develop: Understanding important global issues, such as climate change and inequality")</f>
        <v>For each of the following, how well is your school helping you develop: Understanding important global issues, such as climate change and inequality</v>
      </c>
      <c r="E65" s="9">
        <f>HYPERLINK("#'Full Results'!A499", 499)</f>
        <v>499</v>
      </c>
      <c r="F65" s="10" t="s">
        <v>15</v>
      </c>
    </row>
    <row r="66" spans="3:6" x14ac:dyDescent="0.35">
      <c r="C66" s="8">
        <v>58</v>
      </c>
      <c r="D66" s="5" t="str">
        <f>HYPERLINK("#'Table 58'!A1", "For each of the following, how well is your school helping you develop: Understanding how science and technology are changing society")</f>
        <v>For each of the following, how well is your school helping you develop: Understanding how science and technology are changing society</v>
      </c>
      <c r="E66" s="9">
        <f>HYPERLINK("#'Full Results'!A507", 507)</f>
        <v>507</v>
      </c>
      <c r="F66" s="10" t="s">
        <v>15</v>
      </c>
    </row>
    <row r="67" spans="3:6" x14ac:dyDescent="0.35">
      <c r="C67" s="8">
        <v>59</v>
      </c>
      <c r="D67" s="5" t="str">
        <f>HYPERLINK("#'Table 59'!A1", "For each of the following, how well is your school helping you develop: Thinking about fairness, equality and justice")</f>
        <v>For each of the following, how well is your school helping you develop: Thinking about fairness, equality and justice</v>
      </c>
      <c r="E67" s="9">
        <f>HYPERLINK("#'Full Results'!A515", 515)</f>
        <v>515</v>
      </c>
      <c r="F67" s="10" t="s">
        <v>15</v>
      </c>
    </row>
    <row r="68" spans="3:6" x14ac:dyDescent="0.35">
      <c r="C68" s="8">
        <v>60</v>
      </c>
      <c r="D68" s="5" t="str">
        <f>HYPERLINK("#'Table 60'!A1", "For each of the following, how well is your school helping you develop: Appreciating different ideas, beliefs and perspectives")</f>
        <v>For each of the following, how well is your school helping you develop: Appreciating different ideas, beliefs and perspectives</v>
      </c>
      <c r="E68" s="9">
        <f>HYPERLINK("#'Full Results'!A523", 523)</f>
        <v>523</v>
      </c>
      <c r="F68" s="10" t="s">
        <v>15</v>
      </c>
    </row>
    <row r="69" spans="3:6" x14ac:dyDescent="0.35">
      <c r="C69" s="8">
        <v>61</v>
      </c>
      <c r="D69" s="5" t="str">
        <f>HYPERLINK("#'Table 61'!A1", "For each of the following, how well is your school helping you develop: Understanding how the past shapes the world today")</f>
        <v>For each of the following, how well is your school helping you develop: Understanding how the past shapes the world today</v>
      </c>
      <c r="E69" s="9">
        <f>HYPERLINK("#'Full Results'!A531", 531)</f>
        <v>531</v>
      </c>
      <c r="F69" s="10" t="s">
        <v>15</v>
      </c>
    </row>
    <row r="70" spans="3:6" x14ac:dyDescent="0.35">
      <c r="C70" s="8">
        <v>62</v>
      </c>
      <c r="D70" s="5" t="str">
        <f>HYPERLINK("#'Table 62'!A1", "For each of the following, how well is your school helping you develop: Feeling able to make a positive difference in my community or the wider world")</f>
        <v>For each of the following, how well is your school helping you develop: Feeling able to make a positive difference in my community or the wider world</v>
      </c>
      <c r="E70" s="9">
        <f>HYPERLINK("#'Full Results'!A539", 539)</f>
        <v>539</v>
      </c>
      <c r="F70" s="10" t="s">
        <v>15</v>
      </c>
    </row>
    <row r="71" spans="3:6" x14ac:dyDescent="0.35">
      <c r="C71" s="8">
        <v>63</v>
      </c>
      <c r="D71" s="5" t="str">
        <f>HYPERLINK("#'Table 63'!A1", "And which one of those options do you most wish school spent more time helping you develop? Select one")</f>
        <v>And which one of those options do you most wish school spent more time helping you develop? Select one</v>
      </c>
      <c r="E71" s="9">
        <f>HYPERLINK("#'Full Results'!A547", 547)</f>
        <v>547</v>
      </c>
      <c r="F71" s="10" t="s">
        <v>15</v>
      </c>
    </row>
    <row r="72" spans="3:6" x14ac:dyDescent="0.35">
      <c r="C72" s="8">
        <v>64</v>
      </c>
      <c r="D72" s="5" t="str">
        <f>HYPERLINK("#'Table 64'!A1", "Thinking about your teachers in the past year, which comes closest to your view?")</f>
        <v>Thinking about your teachers in the past year, which comes closest to your view?</v>
      </c>
      <c r="E72" s="9">
        <f>HYPERLINK("#'Full Results'!A560", 560)</f>
        <v>560</v>
      </c>
      <c r="F72" s="10" t="s">
        <v>15</v>
      </c>
    </row>
    <row r="73" spans="3:6" x14ac:dyDescent="0.35">
      <c r="C73" s="8">
        <v>65</v>
      </c>
      <c r="D73" s="5" t="str">
        <f>HYPERLINK("#'Table 65'!A1", "Grid Summary: Thinking back, how would you rate the quality of teaching you received during the following years? Give an overall rating for each year, across all your teachers, not just one subject.")</f>
        <v>Grid Summary: Thinking back, how would you rate the quality of teaching you received during the following years? Give an overall rating for each year, across all your teachers, not just one subject.</v>
      </c>
      <c r="E73" s="9">
        <f>HYPERLINK("#'Full Results'!A569", 569)</f>
        <v>569</v>
      </c>
      <c r="F73" s="10"/>
    </row>
    <row r="74" spans="3:6" x14ac:dyDescent="0.35">
      <c r="C74" s="8">
        <v>66</v>
      </c>
      <c r="D74" s="5" t="str">
        <f>HYPERLINK("#'Table 66'!A1", "Thinking back, how would you rate the quality of teaching you received during the following years? Give an overall rating for each year, across all your teachers, not just one subject.: Year 7")</f>
        <v>Thinking back, how would you rate the quality of teaching you received during the following years? Give an overall rating for each year, across all your teachers, not just one subject.: Year 7</v>
      </c>
      <c r="E74" s="9">
        <f>HYPERLINK("#'Full Results'!A569", 569)</f>
        <v>569</v>
      </c>
      <c r="F74" s="10" t="s">
        <v>15</v>
      </c>
    </row>
    <row r="75" spans="3:6" x14ac:dyDescent="0.35">
      <c r="C75" s="8">
        <v>67</v>
      </c>
      <c r="D75" s="5" t="str">
        <f>HYPERLINK("#'Table 67'!A1", "Thinking back, how would you rate the quality of teaching you received during the following years? Give an overall rating for each year, across all your teachers, not just one subject.: Year 8")</f>
        <v>Thinking back, how would you rate the quality of teaching you received during the following years? Give an overall rating for each year, across all your teachers, not just one subject.: Year 8</v>
      </c>
      <c r="E75" s="9">
        <f>HYPERLINK("#'Full Results'!A580", 580)</f>
        <v>580</v>
      </c>
      <c r="F75" s="10" t="s">
        <v>15</v>
      </c>
    </row>
    <row r="76" spans="3:6" x14ac:dyDescent="0.35">
      <c r="C76" s="8">
        <v>68</v>
      </c>
      <c r="D76" s="5" t="str">
        <f>HYPERLINK("#'Table 68'!A1", "Thinking back, how would you rate the quality of teaching you received during the following years? Give an overall rating for each year, across all your teachers, not just one subject.: Year 9")</f>
        <v>Thinking back, how would you rate the quality of teaching you received during the following years? Give an overall rating for each year, across all your teachers, not just one subject.: Year 9</v>
      </c>
      <c r="E76" s="9">
        <f>HYPERLINK("#'Full Results'!A591", 591)</f>
        <v>591</v>
      </c>
      <c r="F76" s="10" t="s">
        <v>17</v>
      </c>
    </row>
    <row r="77" spans="3:6" x14ac:dyDescent="0.35">
      <c r="C77" s="8">
        <v>69</v>
      </c>
      <c r="D77" s="5" t="str">
        <f>HYPERLINK("#'Table 69'!A1", "Thinking back, how would you rate the quality of teaching you received during the following years? Give an overall rating for each year, across all your teachers, not just one subject.: Year 10")</f>
        <v>Thinking back, how would you rate the quality of teaching you received during the following years? Give an overall rating for each year, across all your teachers, not just one subject.: Year 10</v>
      </c>
      <c r="E77" s="9">
        <f>HYPERLINK("#'Full Results'!A602", 602)</f>
        <v>602</v>
      </c>
      <c r="F77" s="10" t="s">
        <v>18</v>
      </c>
    </row>
    <row r="78" spans="3:6" x14ac:dyDescent="0.35">
      <c r="C78" s="8">
        <v>70</v>
      </c>
      <c r="D78" s="5" t="str">
        <f>HYPERLINK("#'Table 70'!A1", "Thinking back, how would you rate the quality of teaching you received during the following years? Give an overall rating for each year, across all your teachers, not just one subject.: Year 11")</f>
        <v>Thinking back, how would you rate the quality of teaching you received during the following years? Give an overall rating for each year, across all your teachers, not just one subject.: Year 11</v>
      </c>
      <c r="E78" s="9">
        <f>HYPERLINK("#'Full Results'!A613", 613)</f>
        <v>613</v>
      </c>
      <c r="F78" s="10" t="s">
        <v>19</v>
      </c>
    </row>
    <row r="79" spans="3:6" x14ac:dyDescent="0.35">
      <c r="C79" s="8">
        <v>71</v>
      </c>
      <c r="D79" s="5" t="str">
        <f>HYPERLINK("#'Table 71'!A1", "Thinking back, how would you rate the quality of teaching you received during the following years? Give an overall rating for each year, across all your teachers, not just one subject.: Year 12")</f>
        <v>Thinking back, how would you rate the quality of teaching you received during the following years? Give an overall rating for each year, across all your teachers, not just one subject.: Year 12</v>
      </c>
      <c r="E79" s="9">
        <f>HYPERLINK("#'Full Results'!A624", 624)</f>
        <v>624</v>
      </c>
      <c r="F79" s="10" t="s">
        <v>16</v>
      </c>
    </row>
    <row r="80" spans="3:6" x14ac:dyDescent="0.35">
      <c r="C80" s="8">
        <v>72</v>
      </c>
      <c r="D80" s="5" t="str">
        <f>HYPERLINK("#'Table 72'!A1", "Thinking back, how would you rate the quality of teaching you received during the following years? Give an overall rating for each year, across all your teachers, not just one subject.: Year 13")</f>
        <v>Thinking back, how would you rate the quality of teaching you received during the following years? Give an overall rating for each year, across all your teachers, not just one subject.: Year 13</v>
      </c>
      <c r="E80" s="9">
        <f>HYPERLINK("#'Full Results'!A635", 635)</f>
        <v>635</v>
      </c>
      <c r="F80" s="10" t="s">
        <v>20</v>
      </c>
    </row>
    <row r="81" spans="3:6" x14ac:dyDescent="0.35">
      <c r="C81" s="8">
        <v>73</v>
      </c>
      <c r="D81" s="5" t="str">
        <f>HYPERLINK("#'Table 73'!A1", "In a normal week, how many of your lessons do you find interesting and engaging?")</f>
        <v>In a normal week, how many of your lessons do you find interesting and engaging?</v>
      </c>
      <c r="E81" s="9">
        <f>HYPERLINK("#'Full Results'!A646", 646)</f>
        <v>646</v>
      </c>
      <c r="F81" s="10" t="s">
        <v>15</v>
      </c>
    </row>
    <row r="82" spans="3:6" x14ac:dyDescent="0.35">
      <c r="C82" s="8">
        <v>74</v>
      </c>
      <c r="D82" s="5" t="str">
        <f>HYPERLINK("#'Table 74'!A1", "Grid Summary: How often do you feel like this in lessons?")</f>
        <v>Grid Summary: How often do you feel like this in lessons?</v>
      </c>
      <c r="E82" s="9">
        <f>HYPERLINK("#'Full Results'!A656", 656)</f>
        <v>656</v>
      </c>
      <c r="F82" s="10"/>
    </row>
    <row r="83" spans="3:6" x14ac:dyDescent="0.35">
      <c r="C83" s="8">
        <v>75</v>
      </c>
      <c r="D83" s="5" t="str">
        <f>HYPERLINK("#'Table 75'!A1", "How often do you feel like this in lessons?: I feel challenged and like I'm learning something new")</f>
        <v>How often do you feel like this in lessons?: I feel challenged and like I'm learning something new</v>
      </c>
      <c r="E83" s="9">
        <f>HYPERLINK("#'Full Results'!A656", 656)</f>
        <v>656</v>
      </c>
      <c r="F83" s="10" t="s">
        <v>15</v>
      </c>
    </row>
    <row r="84" spans="3:6" x14ac:dyDescent="0.35">
      <c r="C84" s="8">
        <v>76</v>
      </c>
      <c r="D84" s="5" t="str">
        <f>HYPERLINK("#'Table 76'!A1", "How often do you feel like this in lessons?: I feel bored")</f>
        <v>How often do you feel like this in lessons?: I feel bored</v>
      </c>
      <c r="E84" s="9">
        <f>HYPERLINK("#'Full Results'!A667", 667)</f>
        <v>667</v>
      </c>
      <c r="F84" s="10" t="s">
        <v>15</v>
      </c>
    </row>
    <row r="85" spans="3:6" x14ac:dyDescent="0.35">
      <c r="C85" s="8">
        <v>77</v>
      </c>
      <c r="D85" s="5" t="str">
        <f>HYPERLINK("#'Table 77'!A1", "How often do you feel like this in lessons?: I feel like I'm repeating things I already know")</f>
        <v>How often do you feel like this in lessons?: I feel like I'm repeating things I already know</v>
      </c>
      <c r="E85" s="9">
        <f>HYPERLINK("#'Full Results'!A678", 678)</f>
        <v>678</v>
      </c>
      <c r="F85" s="10" t="s">
        <v>15</v>
      </c>
    </row>
    <row r="86" spans="3:6" x14ac:dyDescent="0.35">
      <c r="C86" s="8">
        <v>78</v>
      </c>
      <c r="D86" s="5" t="str">
        <f>HYPERLINK("#'Table 78'!A1", "How often do you feel like this in lessons?: I feel like I'm making progress")</f>
        <v>How often do you feel like this in lessons?: I feel like I'm making progress</v>
      </c>
      <c r="E86" s="9">
        <f>HYPERLINK("#'Full Results'!A689", 689)</f>
        <v>689</v>
      </c>
      <c r="F86" s="10" t="s">
        <v>15</v>
      </c>
    </row>
    <row r="87" spans="3:6" x14ac:dyDescent="0.35">
      <c r="C87" s="8">
        <v>79</v>
      </c>
      <c r="D87" s="5" t="str">
        <f>HYPERLINK("#'Table 79'!A1", "How often do you feel like this in lessons?: I can see the relevance of what I’m learning beyond my exams or future career")</f>
        <v>How often do you feel like this in lessons?: I can see the relevance of what I’m learning beyond my exams or future career</v>
      </c>
      <c r="E87" s="9">
        <f>HYPERLINK("#'Full Results'!A700", 700)</f>
        <v>700</v>
      </c>
      <c r="F87" s="10" t="s">
        <v>15</v>
      </c>
    </row>
    <row r="88" spans="3:6" x14ac:dyDescent="0.35">
      <c r="C88" s="8">
        <v>80</v>
      </c>
      <c r="D88" s="5" t="str">
        <f>HYPERLINK("#'Table 80'!A1", "Thinking about your lessons, which comes closest to your view?")</f>
        <v>Thinking about your lessons, which comes closest to your view?</v>
      </c>
      <c r="E88" s="9">
        <f>HYPERLINK("#'Full Results'!A711", 711)</f>
        <v>711</v>
      </c>
      <c r="F88" s="10" t="s">
        <v>15</v>
      </c>
    </row>
    <row r="89" spans="3:6" x14ac:dyDescent="0.35">
      <c r="C89" s="8">
        <v>81</v>
      </c>
      <c r="D89" s="5" t="str">
        <f>HYPERLINK("#'Table 81'!A1", "Grid Summary: Thinking about your lessons, how well do they help you understand…")</f>
        <v>Grid Summary: Thinking about your lessons, how well do they help you understand…</v>
      </c>
      <c r="E89" s="9">
        <f>HYPERLINK("#'Full Results'!A720", 720)</f>
        <v>720</v>
      </c>
      <c r="F89" s="10"/>
    </row>
    <row r="90" spans="3:6" x14ac:dyDescent="0.35">
      <c r="C90" s="8">
        <v>82</v>
      </c>
      <c r="D90" s="5" t="str">
        <f>HYPERLINK("#'Table 82'!A1", "Thinking about your lessons, how well do they help you understand…: Your local community")</f>
        <v>Thinking about your lessons, how well do they help you understand…: Your local community</v>
      </c>
      <c r="E90" s="9">
        <f>HYPERLINK("#'Full Results'!A720", 720)</f>
        <v>720</v>
      </c>
      <c r="F90" s="10" t="s">
        <v>15</v>
      </c>
    </row>
    <row r="91" spans="3:6" x14ac:dyDescent="0.35">
      <c r="C91" s="8">
        <v>83</v>
      </c>
      <c r="D91" s="5" t="str">
        <f>HYPERLINK("#'Table 83'!A1", "Thinking about your lessons, how well do they help you understand…: The history and heritage of your local area")</f>
        <v>Thinking about your lessons, how well do they help you understand…: The history and heritage of your local area</v>
      </c>
      <c r="E91" s="9">
        <f>HYPERLINK("#'Full Results'!A730", 730)</f>
        <v>730</v>
      </c>
      <c r="F91" s="10" t="s">
        <v>15</v>
      </c>
    </row>
    <row r="92" spans="3:6" x14ac:dyDescent="0.35">
      <c r="C92" s="8">
        <v>84</v>
      </c>
      <c r="D92" s="5" t="str">
        <f>HYPERLINK("#'Table 84'!A1", "Thinking about your lessons, how well do they help you understand…: The wider world")</f>
        <v>Thinking about your lessons, how well do they help you understand…: The wider world</v>
      </c>
      <c r="E92" s="9">
        <f>HYPERLINK("#'Full Results'!A740", 740)</f>
        <v>740</v>
      </c>
      <c r="F92" s="10" t="s">
        <v>15</v>
      </c>
    </row>
    <row r="93" spans="3:6" x14ac:dyDescent="0.35">
      <c r="C93" s="8">
        <v>85</v>
      </c>
      <c r="D93" s="5" t="str">
        <f>HYPERLINK("#'Table 85'!A1", "Thinking about your lessons, how well do they help you understand…: Different cultures and perspectives")</f>
        <v>Thinking about your lessons, how well do they help you understand…: Different cultures and perspectives</v>
      </c>
      <c r="E93" s="9">
        <f>HYPERLINK("#'Full Results'!A750", 750)</f>
        <v>750</v>
      </c>
      <c r="F93" s="10" t="s">
        <v>15</v>
      </c>
    </row>
    <row r="94" spans="3:6" x14ac:dyDescent="0.35">
      <c r="C94" s="8">
        <v>86</v>
      </c>
      <c r="D94" s="5" t="str">
        <f>HYPERLINK("#'Table 86'!A1", "Thinking about your lessons, how well do they help you understand…: The skills and knowledge you'll need in the future")</f>
        <v>Thinking about your lessons, how well do they help you understand…: The skills and knowledge you'll need in the future</v>
      </c>
      <c r="E94" s="9">
        <f>HYPERLINK("#'Full Results'!A760", 760)</f>
        <v>760</v>
      </c>
      <c r="F94" s="10" t="s">
        <v>15</v>
      </c>
    </row>
    <row r="95" spans="3:6" x14ac:dyDescent="0.35">
      <c r="C95" s="8">
        <v>87</v>
      </c>
      <c r="D95" s="5" t="str">
        <f>HYPERLINK("#'Table 87'!A1", "Thinking about your lessons, how well do they help you understand…: How what you learn can be applied outside school")</f>
        <v>Thinking about your lessons, how well do they help you understand…: How what you learn can be applied outside school</v>
      </c>
      <c r="E95" s="9">
        <f>HYPERLINK("#'Full Results'!A770", 770)</f>
        <v>770</v>
      </c>
      <c r="F95" s="10" t="s">
        <v>15</v>
      </c>
    </row>
    <row r="96" spans="3:6" x14ac:dyDescent="0.35">
      <c r="C96" s="8">
        <v>88</v>
      </c>
      <c r="D96" s="5" t="str">
        <f>HYPERLINK("#'Table 88'!A1", "How long did it take you to feel settled at secondary school?")</f>
        <v>How long did it take you to feel settled at secondary school?</v>
      </c>
      <c r="E96" s="9">
        <f>HYPERLINK("#'Full Results'!A780", 780)</f>
        <v>780</v>
      </c>
      <c r="F96" s="10" t="s">
        <v>15</v>
      </c>
    </row>
    <row r="97" spans="3:6" x14ac:dyDescent="0.35">
      <c r="C97" s="8">
        <v>89</v>
      </c>
      <c r="D97" s="5" t="str">
        <f>HYPERLINK("#'Table 89'!A1", "Looking back, how well do you think Years 7, 8 and 9 prepared you for your GCSE subjects?")</f>
        <v>Looking back, how well do you think Years 7, 8 and 9 prepared you for your GCSE subjects?</v>
      </c>
      <c r="E97" s="9">
        <f>HYPERLINK("#'Full Results'!A791", 791)</f>
        <v>791</v>
      </c>
      <c r="F97" s="10" t="s">
        <v>17</v>
      </c>
    </row>
    <row r="98" spans="3:6" x14ac:dyDescent="0.35">
      <c r="C98" s="8">
        <v>90</v>
      </c>
      <c r="D98" s="5" t="str">
        <f>HYPERLINK("#'Table 90'!A1", "When you started your GCSE courses, which came closest to how it felt?")</f>
        <v>When you started your GCSE courses, which came closest to how it felt?</v>
      </c>
      <c r="E98" s="9">
        <f>HYPERLINK("#'Full Results'!A801", 801)</f>
        <v>801</v>
      </c>
      <c r="F98" s="10" t="s">
        <v>18</v>
      </c>
    </row>
    <row r="99" spans="3:6" x14ac:dyDescent="0.35">
      <c r="C99" s="8">
        <v>91</v>
      </c>
      <c r="D99" s="5" t="str">
        <f>HYPERLINK("#'Table 91'!A1", "Thinking back to Years 7, 8 and 9, which of these do you wish there'd been more of to get you ready? Select all that apply")</f>
        <v>Thinking back to Years 7, 8 and 9, which of these do you wish there'd been more of to get you ready? Select all that apply</v>
      </c>
      <c r="E99" s="9">
        <f>HYPERLINK("#'Full Results'!A811", 811)</f>
        <v>811</v>
      </c>
      <c r="F99" s="10" t="s">
        <v>15</v>
      </c>
    </row>
    <row r="100" spans="3:6" x14ac:dyDescent="0.35">
      <c r="C100" s="8">
        <v>92</v>
      </c>
      <c r="D100" s="5" t="str">
        <f>HYPERLINK("#'Table 92'!A1", "Which comes closest to your view? The schoolwork I do now…")</f>
        <v>Which comes closest to your view? The schoolwork I do now…</v>
      </c>
      <c r="E100" s="9">
        <f>HYPERLINK("#'Full Results'!A828", 828)</f>
        <v>828</v>
      </c>
      <c r="F100" s="10" t="s">
        <v>15</v>
      </c>
    </row>
    <row r="101" spans="3:6" x14ac:dyDescent="0.35">
      <c r="C101" s="8">
        <v>93</v>
      </c>
      <c r="D101" s="5" t="str">
        <f>HYPERLINK("#'Table 93'!A1", "Grid Summary: Are there adults at school you trust to talk to about the following?")</f>
        <v>Grid Summary: Are there adults at school you trust to talk to about the following?</v>
      </c>
      <c r="E101" s="9">
        <f>HYPERLINK("#'Full Results'!A837", 837)</f>
        <v>837</v>
      </c>
      <c r="F101" s="10"/>
    </row>
    <row r="102" spans="3:6" x14ac:dyDescent="0.35">
      <c r="C102" s="8">
        <v>94</v>
      </c>
      <c r="D102" s="5" t="str">
        <f>HYPERLINK("#'Table 94'!A1", "Are there adults at school you trust to talk to about the following?: Struggling with schoolwork")</f>
        <v>Are there adults at school you trust to talk to about the following?: Struggling with schoolwork</v>
      </c>
      <c r="E102" s="9">
        <f>HYPERLINK("#'Full Results'!A837", 837)</f>
        <v>837</v>
      </c>
      <c r="F102" s="10" t="s">
        <v>15</v>
      </c>
    </row>
    <row r="103" spans="3:6" x14ac:dyDescent="0.35">
      <c r="C103" s="8">
        <v>95</v>
      </c>
      <c r="D103" s="5" t="str">
        <f>HYPERLINK("#'Table 95'!A1", "Are there adults at school you trust to talk to about the following?: Problems with friends or falling out")</f>
        <v>Are there adults at school you trust to talk to about the following?: Problems with friends or falling out</v>
      </c>
      <c r="E103" s="9">
        <f>HYPERLINK("#'Full Results'!A845", 845)</f>
        <v>845</v>
      </c>
      <c r="F103" s="10" t="s">
        <v>15</v>
      </c>
    </row>
    <row r="104" spans="3:6" x14ac:dyDescent="0.35">
      <c r="C104" s="8">
        <v>96</v>
      </c>
      <c r="D104" s="5" t="str">
        <f>HYPERLINK("#'Table 96'!A1", "Are there adults at school you trust to talk to about the following?: What I want to do in the future")</f>
        <v>Are there adults at school you trust to talk to about the following?: What I want to do in the future</v>
      </c>
      <c r="E104" s="9">
        <f>HYPERLINK("#'Full Results'!A853", 853)</f>
        <v>853</v>
      </c>
      <c r="F104" s="10" t="s">
        <v>15</v>
      </c>
    </row>
    <row r="105" spans="3:6" x14ac:dyDescent="0.35">
      <c r="C105" s="8">
        <v>97</v>
      </c>
      <c r="D105" s="5" t="str">
        <f>HYPERLINK("#'Table 97'!A1", "Are there adults at school you trust to talk to about the following?: Feeling worried or nervous about something")</f>
        <v>Are there adults at school you trust to talk to about the following?: Feeling worried or nervous about something</v>
      </c>
      <c r="E105" s="9">
        <f>HYPERLINK("#'Full Results'!A861", 861)</f>
        <v>861</v>
      </c>
      <c r="F105" s="10" t="s">
        <v>15</v>
      </c>
    </row>
    <row r="106" spans="3:6" x14ac:dyDescent="0.35">
      <c r="C106" s="8">
        <v>98</v>
      </c>
      <c r="D106" s="5" t="str">
        <f>HYPERLINK("#'Table 98'!A1", "Are there adults at school you trust to talk to about the following?: What to do when I'm having a bad day")</f>
        <v>Are there adults at school you trust to talk to about the following?: What to do when I'm having a bad day</v>
      </c>
      <c r="E106" s="9">
        <f>HYPERLINK("#'Full Results'!A869", 869)</f>
        <v>869</v>
      </c>
      <c r="F106" s="10" t="s">
        <v>15</v>
      </c>
    </row>
    <row r="107" spans="3:6" x14ac:dyDescent="0.35">
      <c r="C107" s="8">
        <v>99</v>
      </c>
      <c r="D107" s="5" t="str">
        <f>HYPERLINK("#'Table 99'!A1", "Which comes closest to your view?")</f>
        <v>Which comes closest to your view?</v>
      </c>
      <c r="E107" s="9">
        <f>HYPERLINK("#'Full Results'!A877", 877)</f>
        <v>877</v>
      </c>
      <c r="F107" s="10" t="s">
        <v>15</v>
      </c>
    </row>
    <row r="108" spans="3:6" x14ac:dyDescent="0.35">
      <c r="C108" s="8">
        <v>100</v>
      </c>
      <c r="D108" s="5" t="str">
        <f>HYPERLINK("#'Table 100'!A1", "Grid Summary: To what extent do you agree or disagree with the following statements?")</f>
        <v>Grid Summary: To what extent do you agree or disagree with the following statements?</v>
      </c>
      <c r="E108" s="9">
        <f>HYPERLINK("#'Full Results'!A886", 886)</f>
        <v>886</v>
      </c>
      <c r="F108" s="10"/>
    </row>
    <row r="109" spans="3:6" x14ac:dyDescent="0.35">
      <c r="C109" s="8">
        <v>101</v>
      </c>
      <c r="D109" s="5" t="str">
        <f>HYPERLINK("#'Table 101'!A1", "To what extent do you agree or disagree with the following statements?: There is at least one adult at school I could go to if I had a problem")</f>
        <v>To what extent do you agree or disagree with the following statements?: There is at least one adult at school I could go to if I had a problem</v>
      </c>
      <c r="E109" s="9">
        <f>HYPERLINK("#'Full Results'!A886", 886)</f>
        <v>886</v>
      </c>
      <c r="F109" s="10" t="s">
        <v>15</v>
      </c>
    </row>
    <row r="110" spans="3:6" x14ac:dyDescent="0.35">
      <c r="C110" s="8">
        <v>102</v>
      </c>
      <c r="D110" s="5" t="str">
        <f>HYPERLINK("#'Table 102'!A1", "To what extent do you agree or disagree with the following statements?: I have friends at school I can rely on")</f>
        <v>To what extent do you agree or disagree with the following statements?: I have friends at school I can rely on</v>
      </c>
      <c r="E110" s="9">
        <f>HYPERLINK("#'Full Results'!A897", 897)</f>
        <v>897</v>
      </c>
      <c r="F110" s="10" t="s">
        <v>15</v>
      </c>
    </row>
    <row r="111" spans="3:6" x14ac:dyDescent="0.35">
      <c r="C111" s="8">
        <v>103</v>
      </c>
      <c r="D111" s="5" t="str">
        <f>HYPERLINK("#'Table 103'!A1", "To what extent do you agree or disagree with the following statements?: People at school accept me for who I am")</f>
        <v>To what extent do you agree or disagree with the following statements?: People at school accept me for who I am</v>
      </c>
      <c r="E111" s="9">
        <f>HYPERLINK("#'Full Results'!A908", 908)</f>
        <v>908</v>
      </c>
      <c r="F111" s="10" t="s">
        <v>15</v>
      </c>
    </row>
    <row r="112" spans="3:6" x14ac:dyDescent="0.35">
      <c r="C112" s="8">
        <v>104</v>
      </c>
      <c r="D112" s="5" t="str">
        <f>HYPERLINK("#'Table 104'!A1", "To what extent do you agree or disagree with the following statements?: I feel safe at school")</f>
        <v>To what extent do you agree or disagree with the following statements?: I feel safe at school</v>
      </c>
      <c r="E112" s="9">
        <f>HYPERLINK("#'Full Results'!A919", 919)</f>
        <v>919</v>
      </c>
      <c r="F112" s="10" t="s">
        <v>15</v>
      </c>
    </row>
    <row r="113" spans="3:6" x14ac:dyDescent="0.35">
      <c r="C113" s="8">
        <v>105</v>
      </c>
      <c r="D113" s="5" t="str">
        <f>HYPERLINK("#'Table 105'!A1", "To what extent do you agree or disagree with the following statements?: If I were away, someone at school would notice and care")</f>
        <v>To what extent do you agree or disagree with the following statements?: If I were away, someone at school would notice and care</v>
      </c>
      <c r="E113" s="9">
        <f>HYPERLINK("#'Full Results'!A930", 930)</f>
        <v>930</v>
      </c>
      <c r="F113" s="10" t="s">
        <v>15</v>
      </c>
    </row>
    <row r="114" spans="3:6" x14ac:dyDescent="0.35">
      <c r="C114" s="8">
        <v>106</v>
      </c>
      <c r="D114" s="5" t="str">
        <f>HYPERLINK("#'Table 106'!A1", "To what extent do you agree or disagree with the following statements?: I feel proud to be at my school")</f>
        <v>To what extent do you agree or disagree with the following statements?: I feel proud to be at my school</v>
      </c>
      <c r="E114" s="9">
        <f>HYPERLINK("#'Full Results'!A941", 941)</f>
        <v>941</v>
      </c>
      <c r="F114" s="10" t="s">
        <v>15</v>
      </c>
    </row>
    <row r="115" spans="3:6" x14ac:dyDescent="0.35">
      <c r="C115" s="8">
        <v>107</v>
      </c>
      <c r="D115" s="5" t="str">
        <f>HYPERLINK("#'Table 107'!A1", "To what extent do you agree or disagree with the following statements?: I have a good relationship with my teachers")</f>
        <v>To what extent do you agree or disagree with the following statements?: I have a good relationship with my teachers</v>
      </c>
      <c r="E115" s="9">
        <f>HYPERLINK("#'Full Results'!A952", 952)</f>
        <v>952</v>
      </c>
      <c r="F115" s="10" t="s">
        <v>15</v>
      </c>
    </row>
    <row r="116" spans="3:6" x14ac:dyDescent="0.35">
      <c r="C116" s="8">
        <v>108</v>
      </c>
      <c r="D116" s="5" t="str">
        <f>HYPERLINK("#'Table 108'!A1", "Which comes closest to your view?")</f>
        <v>Which comes closest to your view?</v>
      </c>
      <c r="E116" s="9">
        <f>HYPERLINK("#'Full Results'!A963", 963)</f>
        <v>963</v>
      </c>
      <c r="F116" s="10" t="s">
        <v>15</v>
      </c>
    </row>
    <row r="117" spans="3:6" x14ac:dyDescent="0.35">
      <c r="C117" s="8">
        <v>109</v>
      </c>
      <c r="D117" s="5" t="str">
        <f>HYPERLINK("#'Table 109'!A1", "Wordcloud: In your own words, what has been the biggest news story of the last week?")</f>
        <v>Wordcloud: In your own words, what has been the biggest news story of the last week?</v>
      </c>
      <c r="E117" s="9" t="s">
        <v>21</v>
      </c>
      <c r="F117" s="10"/>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Y969"/>
  <sheetViews>
    <sheetView showGridLines="0" workbookViewId="0">
      <pane xSplit="2" ySplit="8" topLeftCell="C805" activePane="bottomRight" state="frozen"/>
      <selection pane="topRight"/>
      <selection pane="bottomLeft"/>
      <selection pane="bottomRight" activeCell="M816" sqref="M816"/>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5" ht="40" customHeight="1" x14ac:dyDescent="0.55000000000000004">
      <c r="D2" s="4" t="s">
        <v>22</v>
      </c>
    </row>
    <row r="5" spans="2:25" ht="30" customHeight="1" x14ac:dyDescent="0.35">
      <c r="D5" s="27" t="s">
        <v>23</v>
      </c>
      <c r="E5" s="28"/>
      <c r="G5" s="27" t="s">
        <v>24</v>
      </c>
      <c r="H5" s="28"/>
      <c r="I5" s="28"/>
      <c r="J5" s="28"/>
      <c r="L5" s="27" t="s">
        <v>25</v>
      </c>
      <c r="M5" s="28"/>
      <c r="N5" s="28"/>
      <c r="P5" s="27" t="s">
        <v>26</v>
      </c>
      <c r="Q5" s="28"/>
      <c r="R5" s="28"/>
      <c r="T5" s="27" t="s">
        <v>27</v>
      </c>
      <c r="U5" s="28"/>
      <c r="V5" s="28"/>
      <c r="W5" s="28"/>
      <c r="X5" s="28"/>
      <c r="Y5" s="28"/>
    </row>
    <row r="6" spans="2:25"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5" x14ac:dyDescent="0.35">
      <c r="B7" s="11" t="s">
        <v>47</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5" x14ac:dyDescent="0.35">
      <c r="B8" s="12" t="s">
        <v>48</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5" ht="58" x14ac:dyDescent="0.35">
      <c r="B9" s="14" t="s">
        <v>49</v>
      </c>
    </row>
    <row r="10" spans="2:25" x14ac:dyDescent="0.35">
      <c r="B10" s="15" t="s">
        <v>15</v>
      </c>
    </row>
    <row r="11" spans="2:25" x14ac:dyDescent="0.35">
      <c r="B11" s="11" t="s">
        <v>50</v>
      </c>
      <c r="C11" s="16">
        <v>2090</v>
      </c>
      <c r="D11" s="16">
        <v>1050</v>
      </c>
      <c r="E11" s="16">
        <v>1035</v>
      </c>
      <c r="G11" s="16">
        <v>448</v>
      </c>
      <c r="H11" s="16">
        <v>548</v>
      </c>
      <c r="I11" s="16">
        <v>544</v>
      </c>
      <c r="J11" s="16">
        <v>548</v>
      </c>
      <c r="L11" s="16">
        <v>995</v>
      </c>
      <c r="M11" s="16">
        <v>544</v>
      </c>
      <c r="N11" s="16">
        <v>546</v>
      </c>
      <c r="P11" s="16">
        <v>1617</v>
      </c>
      <c r="Q11" s="16">
        <v>163</v>
      </c>
      <c r="R11" s="16">
        <v>191</v>
      </c>
      <c r="T11" s="16">
        <v>197</v>
      </c>
      <c r="U11" s="16">
        <v>521</v>
      </c>
      <c r="V11" s="16">
        <v>489</v>
      </c>
      <c r="W11" s="16">
        <v>441</v>
      </c>
      <c r="X11" s="16">
        <v>269</v>
      </c>
      <c r="Y11" s="16">
        <v>166</v>
      </c>
    </row>
    <row r="12" spans="2:25" x14ac:dyDescent="0.35">
      <c r="B12" s="12" t="s">
        <v>51</v>
      </c>
      <c r="C12" s="16">
        <v>2090</v>
      </c>
      <c r="D12" s="16">
        <v>1043</v>
      </c>
      <c r="E12" s="16">
        <v>1045</v>
      </c>
      <c r="G12" s="16">
        <v>521</v>
      </c>
      <c r="H12" s="16">
        <v>522</v>
      </c>
      <c r="I12" s="16">
        <v>522</v>
      </c>
      <c r="J12" s="16">
        <v>523</v>
      </c>
      <c r="L12" s="16">
        <v>1043</v>
      </c>
      <c r="M12" s="16">
        <v>522</v>
      </c>
      <c r="N12" s="16">
        <v>522</v>
      </c>
      <c r="P12" s="16">
        <v>1634</v>
      </c>
      <c r="Q12" s="16">
        <v>154</v>
      </c>
      <c r="R12" s="16">
        <v>187</v>
      </c>
      <c r="T12" s="16">
        <v>158</v>
      </c>
      <c r="U12" s="16">
        <v>484</v>
      </c>
      <c r="V12" s="16">
        <v>532</v>
      </c>
      <c r="W12" s="16">
        <v>425</v>
      </c>
      <c r="X12" s="16">
        <v>310</v>
      </c>
      <c r="Y12" s="16">
        <v>177</v>
      </c>
    </row>
    <row r="13" spans="2:25" ht="43.5" x14ac:dyDescent="0.35">
      <c r="B13" s="17" t="s">
        <v>52</v>
      </c>
      <c r="C13" s="18">
        <v>0.10768687554291941</v>
      </c>
      <c r="D13" s="18">
        <v>0.1269849711769897</v>
      </c>
      <c r="E13" s="18">
        <v>8.8666814746816605E-2</v>
      </c>
      <c r="G13" s="18">
        <v>0.2920562126137336</v>
      </c>
      <c r="H13" s="18">
        <v>7.8434748309249694E-2</v>
      </c>
      <c r="I13" s="18">
        <v>3.6819235445840807E-2</v>
      </c>
      <c r="J13" s="18">
        <v>2.4086596424027721E-2</v>
      </c>
      <c r="L13" s="18">
        <v>0.18529091985930621</v>
      </c>
      <c r="M13" s="18">
        <v>3.6819235445840807E-2</v>
      </c>
      <c r="N13" s="18">
        <v>2.4125223001262928E-2</v>
      </c>
      <c r="P13" s="18">
        <v>0.1151260443606783</v>
      </c>
      <c r="Q13" s="18">
        <v>6.7037220043307644E-2</v>
      </c>
      <c r="R13" s="18">
        <v>8.5586320746714281E-2</v>
      </c>
      <c r="T13" s="18">
        <v>5.1118124684886572E-2</v>
      </c>
      <c r="U13" s="18">
        <v>0.10924849691027461</v>
      </c>
      <c r="V13" s="18">
        <v>0.12959860567566511</v>
      </c>
      <c r="W13" s="18">
        <v>9.2119869737719171E-2</v>
      </c>
      <c r="X13" s="18">
        <v>9.014367092483104E-2</v>
      </c>
      <c r="Y13" s="18">
        <v>0.15446926090571281</v>
      </c>
    </row>
    <row r="14" spans="2:25" x14ac:dyDescent="0.35">
      <c r="B14" s="17" t="s">
        <v>53</v>
      </c>
      <c r="C14" s="18">
        <v>5.3158394700511077E-2</v>
      </c>
      <c r="D14" s="18">
        <v>6.1802905889936463E-2</v>
      </c>
      <c r="E14" s="18">
        <v>4.4649445612939022E-2</v>
      </c>
      <c r="G14" s="18">
        <v>6.6798078110581013E-2</v>
      </c>
      <c r="H14" s="18">
        <v>5.6301862295834677E-2</v>
      </c>
      <c r="I14" s="18">
        <v>4.6319932476858817E-2</v>
      </c>
      <c r="J14" s="18">
        <v>4.3349027873333897E-2</v>
      </c>
      <c r="L14" s="18">
        <v>6.1582673876879088E-2</v>
      </c>
      <c r="M14" s="18">
        <v>4.6319932476858817E-2</v>
      </c>
      <c r="N14" s="18">
        <v>4.3418544734236293E-2</v>
      </c>
      <c r="P14" s="18">
        <v>5.3516513090947238E-2</v>
      </c>
      <c r="Q14" s="18">
        <v>4.6903216341688161E-2</v>
      </c>
      <c r="R14" s="18">
        <v>7.6751497098773352E-2</v>
      </c>
      <c r="T14" s="18">
        <v>4.4475747533231608E-2</v>
      </c>
      <c r="U14" s="18">
        <v>3.7923250934809243E-2</v>
      </c>
      <c r="V14" s="18">
        <v>4.0286674564664927E-2</v>
      </c>
      <c r="W14" s="18">
        <v>8.0350357944977746E-2</v>
      </c>
      <c r="X14" s="18">
        <v>7.1439412095306909E-2</v>
      </c>
      <c r="Y14" s="18">
        <v>4.5126137226469729E-2</v>
      </c>
    </row>
    <row r="15" spans="2:25" x14ac:dyDescent="0.35">
      <c r="B15" s="17" t="s">
        <v>54</v>
      </c>
      <c r="C15" s="18">
        <v>9.1716831535577178E-2</v>
      </c>
      <c r="D15" s="18">
        <v>0.1003301671904441</v>
      </c>
      <c r="E15" s="18">
        <v>8.3325334765566833E-2</v>
      </c>
      <c r="G15" s="18">
        <v>0.10821854076660541</v>
      </c>
      <c r="H15" s="18">
        <v>8.0394063819076572E-2</v>
      </c>
      <c r="I15" s="18">
        <v>8.678510033692341E-2</v>
      </c>
      <c r="J15" s="18">
        <v>9.1650069347335897E-2</v>
      </c>
      <c r="L15" s="18">
        <v>9.4352992467108571E-2</v>
      </c>
      <c r="M15" s="18">
        <v>8.678510033692341E-2</v>
      </c>
      <c r="N15" s="18">
        <v>9.1797044387725013E-2</v>
      </c>
      <c r="P15" s="18">
        <v>8.8213518085785758E-2</v>
      </c>
      <c r="Q15" s="18">
        <v>0.16586823260354749</v>
      </c>
      <c r="R15" s="18">
        <v>7.7317749300073527E-2</v>
      </c>
      <c r="T15" s="18">
        <v>0.1226742220074226</v>
      </c>
      <c r="U15" s="18">
        <v>8.8846547966291975E-2</v>
      </c>
      <c r="V15" s="18">
        <v>0.1102972266313277</v>
      </c>
      <c r="W15" s="18">
        <v>7.0711064933000306E-2</v>
      </c>
      <c r="X15" s="18">
        <v>9.2135287866998664E-2</v>
      </c>
      <c r="Y15" s="18">
        <v>6.8019652185209653E-2</v>
      </c>
    </row>
    <row r="16" spans="2:25" x14ac:dyDescent="0.35">
      <c r="B16" s="17" t="s">
        <v>55</v>
      </c>
      <c r="C16" s="18">
        <v>0.17462338615067949</v>
      </c>
      <c r="D16" s="18">
        <v>0.18290573026515211</v>
      </c>
      <c r="E16" s="18">
        <v>0.16627240215260949</v>
      </c>
      <c r="G16" s="18">
        <v>0.18270859525144439</v>
      </c>
      <c r="H16" s="18">
        <v>0.1861023826683349</v>
      </c>
      <c r="I16" s="18">
        <v>0.19988789493122949</v>
      </c>
      <c r="J16" s="18">
        <v>0.12923997264347881</v>
      </c>
      <c r="L16" s="18">
        <v>0.1845136120193992</v>
      </c>
      <c r="M16" s="18">
        <v>0.19988789493122949</v>
      </c>
      <c r="N16" s="18">
        <v>0.12944722889908711</v>
      </c>
      <c r="P16" s="18">
        <v>0.1651614250913544</v>
      </c>
      <c r="Q16" s="18">
        <v>0.22150698084736581</v>
      </c>
      <c r="R16" s="18">
        <v>0.24468676433556841</v>
      </c>
      <c r="T16" s="18">
        <v>0.1743125703268685</v>
      </c>
      <c r="U16" s="18">
        <v>0.16975945503924161</v>
      </c>
      <c r="V16" s="18">
        <v>0.1780955693722113</v>
      </c>
      <c r="W16" s="18">
        <v>0.15532683000895539</v>
      </c>
      <c r="X16" s="18">
        <v>0.1779449118006273</v>
      </c>
      <c r="Y16" s="18">
        <v>0.22257233069215379</v>
      </c>
    </row>
    <row r="17" spans="2:25" x14ac:dyDescent="0.35">
      <c r="B17" s="17" t="s">
        <v>56</v>
      </c>
      <c r="C17" s="18">
        <v>0.21648818459951019</v>
      </c>
      <c r="D17" s="18">
        <v>0.2102887536324429</v>
      </c>
      <c r="E17" s="18">
        <v>0.22316049748835531</v>
      </c>
      <c r="G17" s="18">
        <v>0.17236852821928761</v>
      </c>
      <c r="H17" s="18">
        <v>0.24122864664392621</v>
      </c>
      <c r="I17" s="18">
        <v>0.21888206833421689</v>
      </c>
      <c r="J17" s="18">
        <v>0.2337512541535085</v>
      </c>
      <c r="L17" s="18">
        <v>0.2069387771499254</v>
      </c>
      <c r="M17" s="18">
        <v>0.21888206833421689</v>
      </c>
      <c r="N17" s="18">
        <v>0.2341261103894598</v>
      </c>
      <c r="P17" s="18">
        <v>0.22158852698116671</v>
      </c>
      <c r="Q17" s="18">
        <v>0.18838872848317881</v>
      </c>
      <c r="R17" s="18">
        <v>0.16575462117376641</v>
      </c>
      <c r="T17" s="18">
        <v>0.22401367547494341</v>
      </c>
      <c r="U17" s="18">
        <v>0.22271412016393211</v>
      </c>
      <c r="V17" s="18">
        <v>0.18862416803507739</v>
      </c>
      <c r="W17" s="18">
        <v>0.2319366808690721</v>
      </c>
      <c r="X17" s="18">
        <v>0.2450883271886638</v>
      </c>
      <c r="Y17" s="18">
        <v>0.19438269440186001</v>
      </c>
    </row>
    <row r="18" spans="2:25" x14ac:dyDescent="0.35">
      <c r="B18" s="17" t="s">
        <v>57</v>
      </c>
      <c r="C18" s="18">
        <v>0.17538015115745101</v>
      </c>
      <c r="D18" s="18">
        <v>0.14567471211493899</v>
      </c>
      <c r="E18" s="18">
        <v>0.20542146563686739</v>
      </c>
      <c r="G18" s="18">
        <v>0.1051414283191697</v>
      </c>
      <c r="H18" s="18">
        <v>0.1871695717926998</v>
      </c>
      <c r="I18" s="18">
        <v>0.1976311018216331</v>
      </c>
      <c r="J18" s="18">
        <v>0.21169556731194869</v>
      </c>
      <c r="L18" s="18">
        <v>0.1462642907233315</v>
      </c>
      <c r="M18" s="18">
        <v>0.1976311018216331</v>
      </c>
      <c r="N18" s="18">
        <v>0.2120350538478285</v>
      </c>
      <c r="P18" s="18">
        <v>0.17240413893936329</v>
      </c>
      <c r="Q18" s="18">
        <v>0.18172837842628539</v>
      </c>
      <c r="R18" s="18">
        <v>0.19012678453716811</v>
      </c>
      <c r="T18" s="18">
        <v>0.23373768524795449</v>
      </c>
      <c r="U18" s="18">
        <v>0.2064192907625805</v>
      </c>
      <c r="V18" s="18">
        <v>0.17302316459149811</v>
      </c>
      <c r="W18" s="18">
        <v>0.1593938768757944</v>
      </c>
      <c r="X18" s="18">
        <v>0.13015019927362309</v>
      </c>
      <c r="Y18" s="18">
        <v>0.1644937330303694</v>
      </c>
    </row>
    <row r="19" spans="2:25" x14ac:dyDescent="0.35">
      <c r="B19" s="17" t="s">
        <v>58</v>
      </c>
      <c r="C19" s="18">
        <v>0.10977066338407659</v>
      </c>
      <c r="D19" s="18">
        <v>0.1012958815636371</v>
      </c>
      <c r="E19" s="18">
        <v>0.1176937477839981</v>
      </c>
      <c r="G19" s="18">
        <v>4.9283173415284473E-2</v>
      </c>
      <c r="H19" s="18">
        <v>0.10310768311573169</v>
      </c>
      <c r="I19" s="18">
        <v>0.13765942861775471</v>
      </c>
      <c r="J19" s="18">
        <v>0.14827435689216739</v>
      </c>
      <c r="L19" s="18">
        <v>7.6255363927343486E-2</v>
      </c>
      <c r="M19" s="18">
        <v>0.13765942861775471</v>
      </c>
      <c r="N19" s="18">
        <v>0.14771345012599879</v>
      </c>
      <c r="P19" s="18">
        <v>0.1156291393966469</v>
      </c>
      <c r="Q19" s="18">
        <v>7.0377342723107139E-2</v>
      </c>
      <c r="R19" s="18">
        <v>8.889243004223979E-2</v>
      </c>
      <c r="T19" s="18">
        <v>9.4090326629278978E-2</v>
      </c>
      <c r="U19" s="18">
        <v>0.1054699174876931</v>
      </c>
      <c r="V19" s="18">
        <v>9.496377501003582E-2</v>
      </c>
      <c r="W19" s="18">
        <v>0.13886180634984471</v>
      </c>
      <c r="X19" s="18">
        <v>0.1176842830863027</v>
      </c>
      <c r="Y19" s="18">
        <v>9.528440572064116E-2</v>
      </c>
    </row>
    <row r="20" spans="2:25" x14ac:dyDescent="0.35">
      <c r="B20" s="17" t="s">
        <v>59</v>
      </c>
      <c r="C20" s="18">
        <v>4.4792733283741733E-2</v>
      </c>
      <c r="D20" s="18">
        <v>4.2942657428859707E-2</v>
      </c>
      <c r="E20" s="18">
        <v>4.6337083206598323E-2</v>
      </c>
      <c r="G20" s="18">
        <v>1.725755386761554E-2</v>
      </c>
      <c r="H20" s="18">
        <v>4.4139098028082191E-2</v>
      </c>
      <c r="I20" s="18">
        <v>5.066382392818327E-2</v>
      </c>
      <c r="J20" s="18">
        <v>6.7098370293050158E-2</v>
      </c>
      <c r="L20" s="18">
        <v>3.0723985972642451E-2</v>
      </c>
      <c r="M20" s="18">
        <v>5.066382392818327E-2</v>
      </c>
      <c r="N20" s="18">
        <v>6.6401006051530556E-2</v>
      </c>
      <c r="P20" s="18">
        <v>4.1780821579277157E-2</v>
      </c>
      <c r="Q20" s="18">
        <v>3.4888804276855527E-2</v>
      </c>
      <c r="R20" s="18">
        <v>5.6527058831522869E-2</v>
      </c>
      <c r="T20" s="18">
        <v>3.0306363832817072E-2</v>
      </c>
      <c r="U20" s="18">
        <v>3.5648909509201222E-2</v>
      </c>
      <c r="V20" s="18">
        <v>5.1786932536327303E-2</v>
      </c>
      <c r="W20" s="18">
        <v>6.0470730440780912E-2</v>
      </c>
      <c r="X20" s="18">
        <v>3.3751569057060067E-2</v>
      </c>
      <c r="Y20" s="18">
        <v>3.7493076466048443E-2</v>
      </c>
    </row>
    <row r="21" spans="2:25" x14ac:dyDescent="0.35">
      <c r="B21" s="17" t="s">
        <v>60</v>
      </c>
      <c r="C21" s="18">
        <v>2.6382779645533261E-2</v>
      </c>
      <c r="D21" s="18">
        <v>2.77742207375988E-2</v>
      </c>
      <c r="E21" s="18">
        <v>2.4473208606248908E-2</v>
      </c>
      <c r="G21" s="18">
        <v>6.1678894362783374E-3</v>
      </c>
      <c r="H21" s="18">
        <v>2.3121943327064309E-2</v>
      </c>
      <c r="I21" s="18">
        <v>2.535141410735961E-2</v>
      </c>
      <c r="J21" s="18">
        <v>5.0854785061148752E-2</v>
      </c>
      <c r="L21" s="18">
        <v>1.4077384004064161E-2</v>
      </c>
      <c r="M21" s="18">
        <v>2.535141410735961E-2</v>
      </c>
      <c r="N21" s="18">
        <v>5.0936338562870782E-2</v>
      </c>
      <c r="P21" s="18">
        <v>2.6579872474780119E-2</v>
      </c>
      <c r="Q21" s="18">
        <v>2.3301096254663901E-2</v>
      </c>
      <c r="R21" s="18">
        <v>1.435677393417319E-2</v>
      </c>
      <c r="T21" s="18">
        <v>2.5271284262597019E-2</v>
      </c>
      <c r="U21" s="18">
        <v>2.3970011225975731E-2</v>
      </c>
      <c r="V21" s="18">
        <v>3.332388358319243E-2</v>
      </c>
      <c r="W21" s="18">
        <v>1.082878283985524E-2</v>
      </c>
      <c r="X21" s="18">
        <v>4.1662338706586317E-2</v>
      </c>
      <c r="Y21" s="18">
        <v>1.815870937153494E-2</v>
      </c>
    </row>
    <row r="23" spans="2:25" ht="58" x14ac:dyDescent="0.35">
      <c r="B23" s="14" t="s">
        <v>61</v>
      </c>
    </row>
    <row r="24" spans="2:25" x14ac:dyDescent="0.35">
      <c r="B24" s="15" t="s">
        <v>15</v>
      </c>
    </row>
    <row r="25" spans="2:25" x14ac:dyDescent="0.35">
      <c r="B25" s="11" t="s">
        <v>50</v>
      </c>
      <c r="C25" s="16">
        <v>2090</v>
      </c>
      <c r="D25" s="16">
        <v>1050</v>
      </c>
      <c r="E25" s="16">
        <v>1035</v>
      </c>
      <c r="G25" s="16">
        <v>448</v>
      </c>
      <c r="H25" s="16">
        <v>548</v>
      </c>
      <c r="I25" s="16">
        <v>544</v>
      </c>
      <c r="J25" s="16">
        <v>548</v>
      </c>
      <c r="L25" s="16">
        <v>995</v>
      </c>
      <c r="M25" s="16">
        <v>544</v>
      </c>
      <c r="N25" s="16">
        <v>546</v>
      </c>
      <c r="P25" s="16">
        <v>1617</v>
      </c>
      <c r="Q25" s="16">
        <v>163</v>
      </c>
      <c r="R25" s="16">
        <v>191</v>
      </c>
      <c r="T25" s="16">
        <v>197</v>
      </c>
      <c r="U25" s="16">
        <v>521</v>
      </c>
      <c r="V25" s="16">
        <v>489</v>
      </c>
      <c r="W25" s="16">
        <v>441</v>
      </c>
      <c r="X25" s="16">
        <v>269</v>
      </c>
      <c r="Y25" s="16">
        <v>166</v>
      </c>
    </row>
    <row r="26" spans="2:25" x14ac:dyDescent="0.35">
      <c r="B26" s="12" t="s">
        <v>51</v>
      </c>
      <c r="C26" s="16">
        <v>2090</v>
      </c>
      <c r="D26" s="16">
        <v>1043</v>
      </c>
      <c r="E26" s="16">
        <v>1045</v>
      </c>
      <c r="G26" s="16">
        <v>521</v>
      </c>
      <c r="H26" s="16">
        <v>522</v>
      </c>
      <c r="I26" s="16">
        <v>522</v>
      </c>
      <c r="J26" s="16">
        <v>523</v>
      </c>
      <c r="L26" s="16">
        <v>1043</v>
      </c>
      <c r="M26" s="16">
        <v>522</v>
      </c>
      <c r="N26" s="16">
        <v>522</v>
      </c>
      <c r="P26" s="16">
        <v>1634</v>
      </c>
      <c r="Q26" s="16">
        <v>154</v>
      </c>
      <c r="R26" s="16">
        <v>187</v>
      </c>
      <c r="T26" s="16">
        <v>158</v>
      </c>
      <c r="U26" s="16">
        <v>484</v>
      </c>
      <c r="V26" s="16">
        <v>532</v>
      </c>
      <c r="W26" s="16">
        <v>425</v>
      </c>
      <c r="X26" s="16">
        <v>310</v>
      </c>
      <c r="Y26" s="16">
        <v>177</v>
      </c>
    </row>
    <row r="27" spans="2:25" ht="43.5" x14ac:dyDescent="0.35">
      <c r="B27" s="17" t="s">
        <v>52</v>
      </c>
      <c r="C27" s="18">
        <v>0.1024125951486498</v>
      </c>
      <c r="D27" s="18">
        <v>2.123065992084841E-2</v>
      </c>
      <c r="E27" s="18">
        <v>0.18366856177635429</v>
      </c>
      <c r="G27" s="18">
        <v>0.10062847407431121</v>
      </c>
      <c r="H27" s="18">
        <v>7.3713335315210113E-2</v>
      </c>
      <c r="I27" s="18">
        <v>0.1107019588859311</v>
      </c>
      <c r="J27" s="18">
        <v>0.12472153354748999</v>
      </c>
      <c r="L27" s="18">
        <v>8.7213714076971552E-2</v>
      </c>
      <c r="M27" s="18">
        <v>0.1107019588859311</v>
      </c>
      <c r="N27" s="18">
        <v>0.1249215437881922</v>
      </c>
      <c r="P27" s="18">
        <v>9.6163026187860476E-2</v>
      </c>
      <c r="Q27" s="18">
        <v>0.1215515551052135</v>
      </c>
      <c r="R27" s="18">
        <v>0.10782977608208109</v>
      </c>
      <c r="T27" s="18">
        <v>4.2603093057190011E-2</v>
      </c>
      <c r="U27" s="18">
        <v>0.10688032670252361</v>
      </c>
      <c r="V27" s="18">
        <v>0.1115325416446286</v>
      </c>
      <c r="W27" s="18">
        <v>9.11129158312384E-2</v>
      </c>
      <c r="X27" s="18">
        <v>0.13147785644920529</v>
      </c>
      <c r="Y27" s="18">
        <v>8.8554551212640387E-2</v>
      </c>
    </row>
    <row r="28" spans="2:25" x14ac:dyDescent="0.35">
      <c r="B28" s="17" t="s">
        <v>53</v>
      </c>
      <c r="C28" s="18">
        <v>6.2470487839059792E-2</v>
      </c>
      <c r="D28" s="18">
        <v>3.019888307279386E-2</v>
      </c>
      <c r="E28" s="18">
        <v>9.4820242927429951E-2</v>
      </c>
      <c r="G28" s="18">
        <v>4.5496228828460501E-2</v>
      </c>
      <c r="H28" s="18">
        <v>4.2335374351119857E-2</v>
      </c>
      <c r="I28" s="18">
        <v>5.8760408849331508E-2</v>
      </c>
      <c r="J28" s="18">
        <v>0.10328408218869931</v>
      </c>
      <c r="L28" s="18">
        <v>4.3940395510136697E-2</v>
      </c>
      <c r="M28" s="18">
        <v>5.8760408849331508E-2</v>
      </c>
      <c r="N28" s="18">
        <v>0.1034497141654053</v>
      </c>
      <c r="P28" s="18">
        <v>6.0386475746498143E-2</v>
      </c>
      <c r="Q28" s="18">
        <v>6.9485045326470943E-2</v>
      </c>
      <c r="R28" s="18">
        <v>7.1341203902962738E-2</v>
      </c>
      <c r="T28" s="18">
        <v>4.9896856295734718E-2</v>
      </c>
      <c r="U28" s="18">
        <v>6.2920966957614899E-2</v>
      </c>
      <c r="V28" s="18">
        <v>5.7227215384263619E-2</v>
      </c>
      <c r="W28" s="18">
        <v>5.8196996919038423E-2</v>
      </c>
      <c r="X28" s="18">
        <v>9.8840024818150421E-2</v>
      </c>
      <c r="Y28" s="18">
        <v>3.6130977180250219E-2</v>
      </c>
    </row>
    <row r="29" spans="2:25" x14ac:dyDescent="0.35">
      <c r="B29" s="17" t="s">
        <v>54</v>
      </c>
      <c r="C29" s="18">
        <v>0.1012743364290792</v>
      </c>
      <c r="D29" s="18">
        <v>6.8848547587864212E-2</v>
      </c>
      <c r="E29" s="18">
        <v>0.13386486659294611</v>
      </c>
      <c r="G29" s="18">
        <v>0.1074779037942426</v>
      </c>
      <c r="H29" s="18">
        <v>8.9723848259343819E-2</v>
      </c>
      <c r="I29" s="18">
        <v>7.8555751141092894E-2</v>
      </c>
      <c r="J29" s="18">
        <v>0.1294715124484048</v>
      </c>
      <c r="L29" s="18">
        <v>9.8652992676812767E-2</v>
      </c>
      <c r="M29" s="18">
        <v>7.8555751141092894E-2</v>
      </c>
      <c r="N29" s="18">
        <v>0.12967914001384859</v>
      </c>
      <c r="P29" s="18">
        <v>9.444256412261319E-2</v>
      </c>
      <c r="Q29" s="18">
        <v>0.15451914838159039</v>
      </c>
      <c r="R29" s="18">
        <v>0.12309026730737629</v>
      </c>
      <c r="T29" s="18">
        <v>9.7243109879780118E-2</v>
      </c>
      <c r="U29" s="18">
        <v>9.8551582597763324E-2</v>
      </c>
      <c r="V29" s="18">
        <v>0.1149345868921544</v>
      </c>
      <c r="W29" s="18">
        <v>0.1038381334277776</v>
      </c>
      <c r="X29" s="18">
        <v>8.3762914105838041E-2</v>
      </c>
      <c r="Y29" s="18">
        <v>9.8228382701724168E-2</v>
      </c>
    </row>
    <row r="30" spans="2:25" x14ac:dyDescent="0.35">
      <c r="B30" s="17" t="s">
        <v>55</v>
      </c>
      <c r="C30" s="18">
        <v>0.1788448202575936</v>
      </c>
      <c r="D30" s="18">
        <v>0.14792153802058031</v>
      </c>
      <c r="E30" s="18">
        <v>0.20923458082321689</v>
      </c>
      <c r="G30" s="18">
        <v>0.17515693979994579</v>
      </c>
      <c r="H30" s="18">
        <v>0.15401066520731349</v>
      </c>
      <c r="I30" s="18">
        <v>0.19340385992162429</v>
      </c>
      <c r="J30" s="18">
        <v>0.19211658495835199</v>
      </c>
      <c r="L30" s="18">
        <v>0.16467326619378139</v>
      </c>
      <c r="M30" s="18">
        <v>0.19340385992162429</v>
      </c>
      <c r="N30" s="18">
        <v>0.1916259859757635</v>
      </c>
      <c r="P30" s="18">
        <v>0.17571004974045809</v>
      </c>
      <c r="Q30" s="18">
        <v>0.23478047748344191</v>
      </c>
      <c r="R30" s="18">
        <v>0.1842913653383362</v>
      </c>
      <c r="T30" s="18">
        <v>0.16095522957076031</v>
      </c>
      <c r="U30" s="18">
        <v>0.16576391751200081</v>
      </c>
      <c r="V30" s="18">
        <v>0.20028206891286679</v>
      </c>
      <c r="W30" s="18">
        <v>0.1482622192478644</v>
      </c>
      <c r="X30" s="18">
        <v>0.20929495126422801</v>
      </c>
      <c r="Y30" s="18">
        <v>0.18311202238502139</v>
      </c>
    </row>
    <row r="31" spans="2:25" x14ac:dyDescent="0.35">
      <c r="B31" s="17" t="s">
        <v>56</v>
      </c>
      <c r="C31" s="18">
        <v>0.20114471411794679</v>
      </c>
      <c r="D31" s="18">
        <v>0.21764748342729909</v>
      </c>
      <c r="E31" s="18">
        <v>0.18472141199391101</v>
      </c>
      <c r="G31" s="18">
        <v>0.24817375501798219</v>
      </c>
      <c r="H31" s="18">
        <v>0.19605458920998001</v>
      </c>
      <c r="I31" s="18">
        <v>0.1818839534951735</v>
      </c>
      <c r="J31" s="18">
        <v>0.17893320501182741</v>
      </c>
      <c r="L31" s="18">
        <v>0.22222804356445791</v>
      </c>
      <c r="M31" s="18">
        <v>0.1818839534951735</v>
      </c>
      <c r="N31" s="18">
        <v>0.17841518519925101</v>
      </c>
      <c r="P31" s="18">
        <v>0.20825202849232341</v>
      </c>
      <c r="Q31" s="18">
        <v>0.1492101329026482</v>
      </c>
      <c r="R31" s="18">
        <v>0.20660169337009029</v>
      </c>
      <c r="T31" s="18">
        <v>0.2024044594639906</v>
      </c>
      <c r="U31" s="18">
        <v>0.20323089022272589</v>
      </c>
      <c r="V31" s="18">
        <v>0.18748949607559709</v>
      </c>
      <c r="W31" s="18">
        <v>0.22932013039664559</v>
      </c>
      <c r="X31" s="18">
        <v>0.16275122187448679</v>
      </c>
      <c r="Y31" s="18">
        <v>0.23257393826725581</v>
      </c>
    </row>
    <row r="32" spans="2:25" x14ac:dyDescent="0.35">
      <c r="B32" s="17" t="s">
        <v>57</v>
      </c>
      <c r="C32" s="18">
        <v>0.18150964546788609</v>
      </c>
      <c r="D32" s="18">
        <v>0.25162654287227609</v>
      </c>
      <c r="E32" s="18">
        <v>0.1115513517317567</v>
      </c>
      <c r="G32" s="18">
        <v>0.18902170491340159</v>
      </c>
      <c r="H32" s="18">
        <v>0.21247232131114729</v>
      </c>
      <c r="I32" s="18">
        <v>0.18310697455658309</v>
      </c>
      <c r="J32" s="18">
        <v>0.14108735841769071</v>
      </c>
      <c r="L32" s="18">
        <v>0.20087046861169641</v>
      </c>
      <c r="M32" s="18">
        <v>0.18310697455658309</v>
      </c>
      <c r="N32" s="18">
        <v>0.1413136137860663</v>
      </c>
      <c r="P32" s="18">
        <v>0.18187536338312141</v>
      </c>
      <c r="Q32" s="18">
        <v>0.16008366171776611</v>
      </c>
      <c r="R32" s="18">
        <v>0.1665055356597053</v>
      </c>
      <c r="T32" s="18">
        <v>0.22602636769956699</v>
      </c>
      <c r="U32" s="18">
        <v>0.1909143629913361</v>
      </c>
      <c r="V32" s="18">
        <v>0.1734023353183374</v>
      </c>
      <c r="W32" s="18">
        <v>0.18995251884862299</v>
      </c>
      <c r="X32" s="18">
        <v>0.14225116285974679</v>
      </c>
      <c r="Y32" s="18">
        <v>0.1934330634752561</v>
      </c>
    </row>
    <row r="33" spans="2:25" x14ac:dyDescent="0.35">
      <c r="B33" s="17" t="s">
        <v>58</v>
      </c>
      <c r="C33" s="18">
        <v>0.1154258699213403</v>
      </c>
      <c r="D33" s="18">
        <v>0.167132551119617</v>
      </c>
      <c r="E33" s="18">
        <v>6.3496676433263594E-2</v>
      </c>
      <c r="G33" s="18">
        <v>8.8441096573005293E-2</v>
      </c>
      <c r="H33" s="18">
        <v>0.16695239244615059</v>
      </c>
      <c r="I33" s="18">
        <v>0.13370225112585229</v>
      </c>
      <c r="J33" s="18">
        <v>7.2860951418971615E-2</v>
      </c>
      <c r="L33" s="18">
        <v>0.1272128114213075</v>
      </c>
      <c r="M33" s="18">
        <v>0.13370225112585229</v>
      </c>
      <c r="N33" s="18">
        <v>7.2977795207021662E-2</v>
      </c>
      <c r="P33" s="18">
        <v>0.12545211461652039</v>
      </c>
      <c r="Q33" s="18">
        <v>7.9474517149293239E-2</v>
      </c>
      <c r="R33" s="18">
        <v>9.3195928959303398E-2</v>
      </c>
      <c r="T33" s="18">
        <v>0.1633955246743248</v>
      </c>
      <c r="U33" s="18">
        <v>0.1265413022070892</v>
      </c>
      <c r="V33" s="18">
        <v>9.3902929035452193E-2</v>
      </c>
      <c r="W33" s="18">
        <v>0.13437028956439659</v>
      </c>
      <c r="X33" s="18">
        <v>0.10337813763330179</v>
      </c>
      <c r="Y33" s="18">
        <v>8.5305218809305847E-2</v>
      </c>
    </row>
    <row r="34" spans="2:25" x14ac:dyDescent="0.35">
      <c r="B34" s="17" t="s">
        <v>59</v>
      </c>
      <c r="C34" s="18">
        <v>3.6696480536266313E-2</v>
      </c>
      <c r="D34" s="18">
        <v>5.9324097653522229E-2</v>
      </c>
      <c r="E34" s="18">
        <v>1.4194311823354511E-2</v>
      </c>
      <c r="G34" s="18">
        <v>3.6871955027669497E-2</v>
      </c>
      <c r="H34" s="18">
        <v>5.2926664190372223E-2</v>
      </c>
      <c r="I34" s="18">
        <v>3.5385389980672442E-2</v>
      </c>
      <c r="J34" s="18">
        <v>2.1701387070108501E-2</v>
      </c>
      <c r="L34" s="18">
        <v>4.4930068444869589E-2</v>
      </c>
      <c r="M34" s="18">
        <v>3.5385389980672442E-2</v>
      </c>
      <c r="N34" s="18">
        <v>2.1736188595779381E-2</v>
      </c>
      <c r="P34" s="18">
        <v>3.9105255277535007E-2</v>
      </c>
      <c r="Q34" s="18">
        <v>1.568159792515458E-2</v>
      </c>
      <c r="R34" s="18">
        <v>3.141567901006774E-2</v>
      </c>
      <c r="T34" s="18">
        <v>4.2989152458295078E-2</v>
      </c>
      <c r="U34" s="18">
        <v>3.4212753386640871E-2</v>
      </c>
      <c r="V34" s="18">
        <v>3.3027548311376019E-2</v>
      </c>
      <c r="W34" s="18">
        <v>3.4879166595559043E-2</v>
      </c>
      <c r="X34" s="18">
        <v>4.2101122549537157E-2</v>
      </c>
      <c r="Y34" s="18">
        <v>4.469199305967704E-2</v>
      </c>
    </row>
    <row r="35" spans="2:25" x14ac:dyDescent="0.35">
      <c r="B35" s="17" t="s">
        <v>60</v>
      </c>
      <c r="C35" s="18">
        <v>2.0221050282178091E-2</v>
      </c>
      <c r="D35" s="18">
        <v>3.60696963251987E-2</v>
      </c>
      <c r="E35" s="18">
        <v>4.4479958977669204E-3</v>
      </c>
      <c r="G35" s="18">
        <v>8.7319419709813526E-3</v>
      </c>
      <c r="H35" s="18">
        <v>1.181080970936265E-2</v>
      </c>
      <c r="I35" s="18">
        <v>2.449945204373882E-2</v>
      </c>
      <c r="J35" s="18">
        <v>3.5823384938455639E-2</v>
      </c>
      <c r="L35" s="18">
        <v>1.0278239499966301E-2</v>
      </c>
      <c r="M35" s="18">
        <v>2.449945204373882E-2</v>
      </c>
      <c r="N35" s="18">
        <v>3.588083326867185E-2</v>
      </c>
      <c r="P35" s="18">
        <v>1.861312243306984E-2</v>
      </c>
      <c r="Q35" s="18">
        <v>1.5213864008421001E-2</v>
      </c>
      <c r="R35" s="18">
        <v>1.572855037007679E-2</v>
      </c>
      <c r="T35" s="18">
        <v>1.4486206900357471E-2</v>
      </c>
      <c r="U35" s="18">
        <v>1.098389742230536E-2</v>
      </c>
      <c r="V35" s="18">
        <v>2.820127842532406E-2</v>
      </c>
      <c r="W35" s="18">
        <v>1.006762916885701E-2</v>
      </c>
      <c r="X35" s="18">
        <v>2.614260844550553E-2</v>
      </c>
      <c r="Y35" s="18">
        <v>3.7969852908868992E-2</v>
      </c>
    </row>
    <row r="37" spans="2:25" ht="72.5" x14ac:dyDescent="0.35">
      <c r="B37" s="14" t="s">
        <v>62</v>
      </c>
    </row>
    <row r="38" spans="2:25" x14ac:dyDescent="0.35">
      <c r="B38" s="15" t="s">
        <v>15</v>
      </c>
    </row>
    <row r="39" spans="2:25" x14ac:dyDescent="0.35">
      <c r="B39" s="11" t="s">
        <v>50</v>
      </c>
      <c r="C39" s="16">
        <v>2090</v>
      </c>
      <c r="D39" s="16">
        <v>1050</v>
      </c>
      <c r="E39" s="16">
        <v>1035</v>
      </c>
      <c r="G39" s="16">
        <v>448</v>
      </c>
      <c r="H39" s="16">
        <v>548</v>
      </c>
      <c r="I39" s="16">
        <v>544</v>
      </c>
      <c r="J39" s="16">
        <v>548</v>
      </c>
      <c r="L39" s="16">
        <v>995</v>
      </c>
      <c r="M39" s="16">
        <v>544</v>
      </c>
      <c r="N39" s="16">
        <v>546</v>
      </c>
      <c r="P39" s="16">
        <v>1617</v>
      </c>
      <c r="Q39" s="16">
        <v>163</v>
      </c>
      <c r="R39" s="16">
        <v>191</v>
      </c>
      <c r="T39" s="16">
        <v>197</v>
      </c>
      <c r="U39" s="16">
        <v>521</v>
      </c>
      <c r="V39" s="16">
        <v>489</v>
      </c>
      <c r="W39" s="16">
        <v>441</v>
      </c>
      <c r="X39" s="16">
        <v>269</v>
      </c>
      <c r="Y39" s="16">
        <v>166</v>
      </c>
    </row>
    <row r="40" spans="2:25" x14ac:dyDescent="0.35">
      <c r="B40" s="12" t="s">
        <v>51</v>
      </c>
      <c r="C40" s="16">
        <v>2090</v>
      </c>
      <c r="D40" s="16">
        <v>1043</v>
      </c>
      <c r="E40" s="16">
        <v>1045</v>
      </c>
      <c r="G40" s="16">
        <v>521</v>
      </c>
      <c r="H40" s="16">
        <v>522</v>
      </c>
      <c r="I40" s="16">
        <v>522</v>
      </c>
      <c r="J40" s="16">
        <v>523</v>
      </c>
      <c r="L40" s="16">
        <v>1043</v>
      </c>
      <c r="M40" s="16">
        <v>522</v>
      </c>
      <c r="N40" s="16">
        <v>522</v>
      </c>
      <c r="P40" s="16">
        <v>1634</v>
      </c>
      <c r="Q40" s="16">
        <v>154</v>
      </c>
      <c r="R40" s="16">
        <v>187</v>
      </c>
      <c r="T40" s="16">
        <v>158</v>
      </c>
      <c r="U40" s="16">
        <v>484</v>
      </c>
      <c r="V40" s="16">
        <v>532</v>
      </c>
      <c r="W40" s="16">
        <v>425</v>
      </c>
      <c r="X40" s="16">
        <v>310</v>
      </c>
      <c r="Y40" s="16">
        <v>177</v>
      </c>
    </row>
    <row r="41" spans="2:25" ht="43.5" x14ac:dyDescent="0.35">
      <c r="B41" s="17" t="s">
        <v>52</v>
      </c>
      <c r="C41" s="18">
        <v>8.6635890493148432E-2</v>
      </c>
      <c r="D41" s="18">
        <v>7.420707589773165E-2</v>
      </c>
      <c r="E41" s="18">
        <v>9.7975021551893901E-2</v>
      </c>
      <c r="G41" s="18">
        <v>8.765662354361882E-2</v>
      </c>
      <c r="H41" s="18">
        <v>8.5159402248866367E-2</v>
      </c>
      <c r="I41" s="18">
        <v>8.0434587513324052E-2</v>
      </c>
      <c r="J41" s="18">
        <v>9.1719380850584523E-2</v>
      </c>
      <c r="L41" s="18">
        <v>8.6457486947814507E-2</v>
      </c>
      <c r="M41" s="18">
        <v>8.0434587513324052E-2</v>
      </c>
      <c r="N41" s="18">
        <v>9.1061500201896725E-2</v>
      </c>
      <c r="P41" s="18">
        <v>7.9480832849037536E-2</v>
      </c>
      <c r="Q41" s="18">
        <v>9.6565404653057643E-2</v>
      </c>
      <c r="R41" s="18">
        <v>7.2245337356782652E-2</v>
      </c>
      <c r="T41" s="18">
        <v>3.506531961435274E-2</v>
      </c>
      <c r="U41" s="18">
        <v>8.8293900650730936E-2</v>
      </c>
      <c r="V41" s="18">
        <v>7.9948057526072064E-2</v>
      </c>
      <c r="W41" s="18">
        <v>7.3539699872152753E-2</v>
      </c>
      <c r="X41" s="18">
        <v>0.107634986209732</v>
      </c>
      <c r="Y41" s="18">
        <v>0.14496982631073391</v>
      </c>
    </row>
    <row r="42" spans="2:25" x14ac:dyDescent="0.35">
      <c r="B42" s="17" t="s">
        <v>53</v>
      </c>
      <c r="C42" s="18">
        <v>5.3573461367706118E-2</v>
      </c>
      <c r="D42" s="18">
        <v>5.5333357798866507E-2</v>
      </c>
      <c r="E42" s="18">
        <v>5.193688782935988E-2</v>
      </c>
      <c r="G42" s="18">
        <v>5.4962123410114347E-2</v>
      </c>
      <c r="H42" s="18">
        <v>5.7492688203678477E-2</v>
      </c>
      <c r="I42" s="18">
        <v>3.8901801605494397E-2</v>
      </c>
      <c r="J42" s="18">
        <v>6.3019556112831956E-2</v>
      </c>
      <c r="L42" s="18">
        <v>5.626080920675653E-2</v>
      </c>
      <c r="M42" s="18">
        <v>3.8901801605494397E-2</v>
      </c>
      <c r="N42" s="18">
        <v>6.3120617703629936E-2</v>
      </c>
      <c r="P42" s="18">
        <v>5.1898974490677513E-2</v>
      </c>
      <c r="Q42" s="18">
        <v>8.5084368511102126E-2</v>
      </c>
      <c r="R42" s="18">
        <v>5.5643980083361633E-2</v>
      </c>
      <c r="T42" s="18">
        <v>4.1639879445319453E-2</v>
      </c>
      <c r="U42" s="18">
        <v>4.4854359797810273E-2</v>
      </c>
      <c r="V42" s="18">
        <v>6.029401865473151E-2</v>
      </c>
      <c r="W42" s="18">
        <v>5.1344493616725891E-2</v>
      </c>
      <c r="X42" s="18">
        <v>7.1822785169206205E-2</v>
      </c>
      <c r="Y42" s="18">
        <v>4.2465606159523848E-2</v>
      </c>
    </row>
    <row r="43" spans="2:25" x14ac:dyDescent="0.35">
      <c r="B43" s="17" t="s">
        <v>54</v>
      </c>
      <c r="C43" s="18">
        <v>0.1115351617638357</v>
      </c>
      <c r="D43" s="18">
        <v>0.1102047701116483</v>
      </c>
      <c r="E43" s="18">
        <v>0.11311274771369061</v>
      </c>
      <c r="G43" s="18">
        <v>0.12753784108524199</v>
      </c>
      <c r="H43" s="18">
        <v>9.3433011913868769E-2</v>
      </c>
      <c r="I43" s="18">
        <v>9.2787025097465906E-2</v>
      </c>
      <c r="J43" s="18">
        <v>0.1325573591840819</v>
      </c>
      <c r="L43" s="18">
        <v>0.1105396881874065</v>
      </c>
      <c r="M43" s="18">
        <v>9.2787025097465906E-2</v>
      </c>
      <c r="N43" s="18">
        <v>0.1327699353813363</v>
      </c>
      <c r="P43" s="18">
        <v>0.1052939592567453</v>
      </c>
      <c r="Q43" s="18">
        <v>0.12698823555632219</v>
      </c>
      <c r="R43" s="18">
        <v>0.14627052089185169</v>
      </c>
      <c r="T43" s="18">
        <v>9.6286327398279706E-2</v>
      </c>
      <c r="U43" s="18">
        <v>0.1241301320074225</v>
      </c>
      <c r="V43" s="18">
        <v>0.10482718771496739</v>
      </c>
      <c r="W43" s="18">
        <v>0.1135325448865015</v>
      </c>
      <c r="X43" s="18">
        <v>9.3921054873646034E-2</v>
      </c>
      <c r="Y43" s="18">
        <v>0.13608418033823411</v>
      </c>
    </row>
    <row r="44" spans="2:25" x14ac:dyDescent="0.35">
      <c r="B44" s="17" t="s">
        <v>55</v>
      </c>
      <c r="C44" s="18">
        <v>0.24405745735623049</v>
      </c>
      <c r="D44" s="18">
        <v>0.2387910748631541</v>
      </c>
      <c r="E44" s="18">
        <v>0.24928037171414541</v>
      </c>
      <c r="G44" s="18">
        <v>0.27274418185674287</v>
      </c>
      <c r="H44" s="18">
        <v>0.2440247274558712</v>
      </c>
      <c r="I44" s="18">
        <v>0.2513091804493966</v>
      </c>
      <c r="J44" s="18">
        <v>0.2086817925423004</v>
      </c>
      <c r="L44" s="18">
        <v>0.25794523383388668</v>
      </c>
      <c r="M44" s="18">
        <v>0.2513091804493966</v>
      </c>
      <c r="N44" s="18">
        <v>0.2090164460248978</v>
      </c>
      <c r="P44" s="18">
        <v>0.24723237507320009</v>
      </c>
      <c r="Q44" s="18">
        <v>0.27589264997595592</v>
      </c>
      <c r="R44" s="18">
        <v>0.24165851049334819</v>
      </c>
      <c r="T44" s="18">
        <v>0.29129299939110159</v>
      </c>
      <c r="U44" s="18">
        <v>0.24309490631217989</v>
      </c>
      <c r="V44" s="18">
        <v>0.24412449807277201</v>
      </c>
      <c r="W44" s="18">
        <v>0.24708877982208871</v>
      </c>
      <c r="X44" s="18">
        <v>0.24141952523401181</v>
      </c>
      <c r="Y44" s="18">
        <v>0.20435923670000811</v>
      </c>
    </row>
    <row r="45" spans="2:25" x14ac:dyDescent="0.35">
      <c r="B45" s="17" t="s">
        <v>56</v>
      </c>
      <c r="C45" s="18">
        <v>0.29348701508014091</v>
      </c>
      <c r="D45" s="18">
        <v>0.29942079291625978</v>
      </c>
      <c r="E45" s="18">
        <v>0.28822173554913882</v>
      </c>
      <c r="G45" s="18">
        <v>0.29600182152372628</v>
      </c>
      <c r="H45" s="18">
        <v>0.29621460238174729</v>
      </c>
      <c r="I45" s="18">
        <v>0.27533460615936772</v>
      </c>
      <c r="J45" s="18">
        <v>0.30688568909689118</v>
      </c>
      <c r="L45" s="18">
        <v>0.29628030563631969</v>
      </c>
      <c r="M45" s="18">
        <v>0.27533460615936772</v>
      </c>
      <c r="N45" s="18">
        <v>0.30737782769395999</v>
      </c>
      <c r="P45" s="18">
        <v>0.29839554743184438</v>
      </c>
      <c r="Q45" s="18">
        <v>0.28823209481762918</v>
      </c>
      <c r="R45" s="18">
        <v>0.26580068599541551</v>
      </c>
      <c r="T45" s="18">
        <v>0.23794301651857899</v>
      </c>
      <c r="U45" s="18">
        <v>0.28963231018473351</v>
      </c>
      <c r="V45" s="18">
        <v>0.31488810206758938</v>
      </c>
      <c r="W45" s="18">
        <v>0.30749725487324181</v>
      </c>
      <c r="X45" s="18">
        <v>0.28107552983285722</v>
      </c>
      <c r="Y45" s="18">
        <v>0.2761751066625534</v>
      </c>
    </row>
    <row r="46" spans="2:25" x14ac:dyDescent="0.35">
      <c r="B46" s="17" t="s">
        <v>57</v>
      </c>
      <c r="C46" s="18">
        <v>0.14215099564822389</v>
      </c>
      <c r="D46" s="18">
        <v>0.14152572127530341</v>
      </c>
      <c r="E46" s="18">
        <v>0.14309336512297469</v>
      </c>
      <c r="G46" s="18">
        <v>0.1222901301397115</v>
      </c>
      <c r="H46" s="18">
        <v>0.14632792016014939</v>
      </c>
      <c r="I46" s="18">
        <v>0.1674431124694529</v>
      </c>
      <c r="J46" s="18">
        <v>0.1327667799526514</v>
      </c>
      <c r="L46" s="18">
        <v>0.13439405269963631</v>
      </c>
      <c r="M46" s="18">
        <v>0.1674431124694529</v>
      </c>
      <c r="N46" s="18">
        <v>0.1329796919884505</v>
      </c>
      <c r="P46" s="18">
        <v>0.14675537569551109</v>
      </c>
      <c r="Q46" s="18">
        <v>9.0579033718687904E-2</v>
      </c>
      <c r="R46" s="18">
        <v>0.1488697460756285</v>
      </c>
      <c r="T46" s="18">
        <v>0.17293618651836379</v>
      </c>
      <c r="U46" s="18">
        <v>0.1529864616190835</v>
      </c>
      <c r="V46" s="18">
        <v>0.1333478017464155</v>
      </c>
      <c r="W46" s="18">
        <v>0.14150846518207091</v>
      </c>
      <c r="X46" s="18">
        <v>0.14607369024458569</v>
      </c>
      <c r="Y46" s="18">
        <v>0.10955648366512361</v>
      </c>
    </row>
    <row r="47" spans="2:25" x14ac:dyDescent="0.35">
      <c r="B47" s="17" t="s">
        <v>58</v>
      </c>
      <c r="C47" s="18">
        <v>4.9523270040067693E-2</v>
      </c>
      <c r="D47" s="18">
        <v>5.8547214028895109E-2</v>
      </c>
      <c r="E47" s="18">
        <v>4.0228131253607982E-2</v>
      </c>
      <c r="G47" s="18">
        <v>2.839931021091837E-2</v>
      </c>
      <c r="H47" s="18">
        <v>5.7189023850516219E-2</v>
      </c>
      <c r="I47" s="18">
        <v>7.0311187966616756E-2</v>
      </c>
      <c r="J47" s="18">
        <v>4.2255486800706447E-2</v>
      </c>
      <c r="L47" s="18">
        <v>4.2827409903330782E-2</v>
      </c>
      <c r="M47" s="18">
        <v>7.0311187966616756E-2</v>
      </c>
      <c r="N47" s="18">
        <v>4.152456240307649E-2</v>
      </c>
      <c r="P47" s="18">
        <v>5.1267886220447548E-2</v>
      </c>
      <c r="Q47" s="18">
        <v>2.5998346936301771E-2</v>
      </c>
      <c r="R47" s="18">
        <v>4.617320181739222E-2</v>
      </c>
      <c r="T47" s="18">
        <v>9.5128894315609488E-2</v>
      </c>
      <c r="U47" s="18">
        <v>4.6075680322641699E-2</v>
      </c>
      <c r="V47" s="18">
        <v>3.9721298860158002E-2</v>
      </c>
      <c r="W47" s="18">
        <v>4.4072489512167468E-2</v>
      </c>
      <c r="X47" s="18">
        <v>4.1152186368134162E-2</v>
      </c>
      <c r="Y47" s="18">
        <v>6.766659812855437E-2</v>
      </c>
    </row>
    <row r="48" spans="2:25" x14ac:dyDescent="0.35">
      <c r="B48" s="17" t="s">
        <v>59</v>
      </c>
      <c r="C48" s="18">
        <v>1.17398371150799E-2</v>
      </c>
      <c r="D48" s="18">
        <v>1.172102587299864E-2</v>
      </c>
      <c r="E48" s="18">
        <v>1.178489911158917E-2</v>
      </c>
      <c r="G48" s="18">
        <v>5.747840257956386E-3</v>
      </c>
      <c r="H48" s="18">
        <v>1.269306744024983E-2</v>
      </c>
      <c r="I48" s="18">
        <v>1.7908839541707369E-2</v>
      </c>
      <c r="J48" s="18">
        <v>1.062078338068133E-2</v>
      </c>
      <c r="L48" s="18">
        <v>9.2278324196788473E-3</v>
      </c>
      <c r="M48" s="18">
        <v>1.7908839541707369E-2</v>
      </c>
      <c r="N48" s="18">
        <v>1.0637815447077519E-2</v>
      </c>
      <c r="P48" s="18">
        <v>1.191866305448795E-2</v>
      </c>
      <c r="Q48" s="18">
        <v>5.1306106046258067E-3</v>
      </c>
      <c r="R48" s="18">
        <v>1.7765254265152419E-2</v>
      </c>
      <c r="T48" s="18">
        <v>2.9707376798394119E-2</v>
      </c>
      <c r="U48" s="18">
        <v>7.3554998890916551E-3</v>
      </c>
      <c r="V48" s="18">
        <v>1.5182883816129721E-2</v>
      </c>
      <c r="W48" s="18">
        <v>1.0117612744288599E-2</v>
      </c>
      <c r="X48" s="18">
        <v>9.6044070403394997E-3</v>
      </c>
      <c r="Y48" s="18">
        <v>5.2848735721193162E-3</v>
      </c>
    </row>
    <row r="49" spans="2:25" x14ac:dyDescent="0.35">
      <c r="B49" s="17" t="s">
        <v>60</v>
      </c>
      <c r="C49" s="18">
        <v>7.2969111355668482E-3</v>
      </c>
      <c r="D49" s="18">
        <v>1.0248967235142291E-2</v>
      </c>
      <c r="E49" s="18">
        <v>4.3668401535995214E-3</v>
      </c>
      <c r="G49" s="18">
        <v>4.6601279719693019E-3</v>
      </c>
      <c r="H49" s="18">
        <v>7.4655563450524787E-3</v>
      </c>
      <c r="I49" s="18">
        <v>5.5696591971743613E-3</v>
      </c>
      <c r="J49" s="18">
        <v>1.1493172079270701E-2</v>
      </c>
      <c r="L49" s="18">
        <v>6.0671811651701758E-3</v>
      </c>
      <c r="M49" s="18">
        <v>5.5696591971743613E-3</v>
      </c>
      <c r="N49" s="18">
        <v>1.151160315567446E-2</v>
      </c>
      <c r="P49" s="18">
        <v>7.7563859280485956E-3</v>
      </c>
      <c r="Q49" s="18">
        <v>5.529255226317276E-3</v>
      </c>
      <c r="R49" s="18">
        <v>5.5727630210671173E-3</v>
      </c>
      <c r="T49" s="18">
        <v>0</v>
      </c>
      <c r="U49" s="18">
        <v>3.5767492163061511E-3</v>
      </c>
      <c r="V49" s="18">
        <v>7.6661515411645927E-3</v>
      </c>
      <c r="W49" s="18">
        <v>1.1298659490762281E-2</v>
      </c>
      <c r="X49" s="18">
        <v>7.295835027487315E-3</v>
      </c>
      <c r="Y49" s="18">
        <v>1.343808846314916E-2</v>
      </c>
    </row>
    <row r="51" spans="2:25" ht="43.5" x14ac:dyDescent="0.35">
      <c r="B51" s="14" t="s">
        <v>63</v>
      </c>
    </row>
    <row r="52" spans="2:25" x14ac:dyDescent="0.35">
      <c r="B52" s="15" t="s">
        <v>15</v>
      </c>
    </row>
    <row r="53" spans="2:25" x14ac:dyDescent="0.35">
      <c r="B53" s="11" t="s">
        <v>50</v>
      </c>
      <c r="C53" s="16">
        <v>2090</v>
      </c>
      <c r="D53" s="16">
        <v>1050</v>
      </c>
      <c r="E53" s="16">
        <v>1035</v>
      </c>
      <c r="G53" s="16">
        <v>448</v>
      </c>
      <c r="H53" s="16">
        <v>548</v>
      </c>
      <c r="I53" s="16">
        <v>544</v>
      </c>
      <c r="J53" s="16">
        <v>548</v>
      </c>
      <c r="L53" s="16">
        <v>995</v>
      </c>
      <c r="M53" s="16">
        <v>544</v>
      </c>
      <c r="N53" s="16">
        <v>546</v>
      </c>
      <c r="P53" s="16">
        <v>1617</v>
      </c>
      <c r="Q53" s="16">
        <v>163</v>
      </c>
      <c r="R53" s="16">
        <v>191</v>
      </c>
      <c r="T53" s="16">
        <v>197</v>
      </c>
      <c r="U53" s="16">
        <v>521</v>
      </c>
      <c r="V53" s="16">
        <v>489</v>
      </c>
      <c r="W53" s="16">
        <v>441</v>
      </c>
      <c r="X53" s="16">
        <v>269</v>
      </c>
      <c r="Y53" s="16">
        <v>166</v>
      </c>
    </row>
    <row r="54" spans="2:25" x14ac:dyDescent="0.35">
      <c r="B54" s="12" t="s">
        <v>51</v>
      </c>
      <c r="C54" s="16">
        <v>2090</v>
      </c>
      <c r="D54" s="16">
        <v>1043</v>
      </c>
      <c r="E54" s="16">
        <v>1045</v>
      </c>
      <c r="G54" s="16">
        <v>521</v>
      </c>
      <c r="H54" s="16">
        <v>522</v>
      </c>
      <c r="I54" s="16">
        <v>522</v>
      </c>
      <c r="J54" s="16">
        <v>523</v>
      </c>
      <c r="L54" s="16">
        <v>1043</v>
      </c>
      <c r="M54" s="16">
        <v>522</v>
      </c>
      <c r="N54" s="16">
        <v>522</v>
      </c>
      <c r="P54" s="16">
        <v>1634</v>
      </c>
      <c r="Q54" s="16">
        <v>154</v>
      </c>
      <c r="R54" s="16">
        <v>187</v>
      </c>
      <c r="T54" s="16">
        <v>158</v>
      </c>
      <c r="U54" s="16">
        <v>484</v>
      </c>
      <c r="V54" s="16">
        <v>532</v>
      </c>
      <c r="W54" s="16">
        <v>425</v>
      </c>
      <c r="X54" s="16">
        <v>310</v>
      </c>
      <c r="Y54" s="16">
        <v>177</v>
      </c>
    </row>
    <row r="55" spans="2:25" ht="43.5" x14ac:dyDescent="0.35">
      <c r="B55" s="17" t="s">
        <v>52</v>
      </c>
      <c r="C55" s="18">
        <v>5.6978440232756118E-2</v>
      </c>
      <c r="D55" s="18">
        <v>6.5237759795375161E-2</v>
      </c>
      <c r="E55" s="18">
        <v>4.8862499480028132E-2</v>
      </c>
      <c r="G55" s="18">
        <v>3.8714933536986337E-2</v>
      </c>
      <c r="H55" s="18">
        <v>2.609639007020521E-2</v>
      </c>
      <c r="I55" s="18">
        <v>5.372273087622783E-2</v>
      </c>
      <c r="J55" s="18">
        <v>0.1093354015510599</v>
      </c>
      <c r="L55" s="18">
        <v>3.2420815540252827E-2</v>
      </c>
      <c r="M55" s="18">
        <v>5.372273087622783E-2</v>
      </c>
      <c r="N55" s="18">
        <v>0.10951073775291301</v>
      </c>
      <c r="P55" s="18">
        <v>5.1681805695494028E-2</v>
      </c>
      <c r="Q55" s="18">
        <v>3.188108699574569E-2</v>
      </c>
      <c r="R55" s="18">
        <v>1.5757308334381381E-2</v>
      </c>
      <c r="T55" s="18">
        <v>5.4306591651701311E-3</v>
      </c>
      <c r="U55" s="18">
        <v>3.103863522091908E-2</v>
      </c>
      <c r="V55" s="18">
        <v>6.1018658356842129E-2</v>
      </c>
      <c r="W55" s="18">
        <v>6.5592803353694204E-2</v>
      </c>
      <c r="X55" s="18">
        <v>7.7739574669907024E-2</v>
      </c>
      <c r="Y55" s="18">
        <v>0.1060612331876585</v>
      </c>
    </row>
    <row r="56" spans="2:25" x14ac:dyDescent="0.35">
      <c r="B56" s="17" t="s">
        <v>53</v>
      </c>
      <c r="C56" s="18">
        <v>7.2567624556716184E-2</v>
      </c>
      <c r="D56" s="18">
        <v>8.4513290113056458E-2</v>
      </c>
      <c r="E56" s="18">
        <v>6.040481186973648E-2</v>
      </c>
      <c r="G56" s="18">
        <v>7.5900645313300499E-2</v>
      </c>
      <c r="H56" s="18">
        <v>5.6992305472111343E-2</v>
      </c>
      <c r="I56" s="18">
        <v>5.6053556360796272E-2</v>
      </c>
      <c r="J56" s="18">
        <v>0.1013969121714962</v>
      </c>
      <c r="L56" s="18">
        <v>6.6479575105459834E-2</v>
      </c>
      <c r="M56" s="18">
        <v>5.6053556360796272E-2</v>
      </c>
      <c r="N56" s="18">
        <v>0.1007545509388534</v>
      </c>
      <c r="P56" s="18">
        <v>6.9347055226842619E-2</v>
      </c>
      <c r="Q56" s="18">
        <v>6.9877615513893543E-2</v>
      </c>
      <c r="R56" s="18">
        <v>7.0859469356279903E-2</v>
      </c>
      <c r="T56" s="18">
        <v>4.007654350720552E-2</v>
      </c>
      <c r="U56" s="18">
        <v>3.5447445674500519E-2</v>
      </c>
      <c r="V56" s="18">
        <v>7.9761096863813302E-2</v>
      </c>
      <c r="W56" s="18">
        <v>8.6048098634892461E-2</v>
      </c>
      <c r="X56" s="18">
        <v>9.4506232427088457E-2</v>
      </c>
      <c r="Y56" s="18">
        <v>0.1092047557918893</v>
      </c>
    </row>
    <row r="57" spans="2:25" x14ac:dyDescent="0.35">
      <c r="B57" s="17" t="s">
        <v>54</v>
      </c>
      <c r="C57" s="18">
        <v>0.17382705979123431</v>
      </c>
      <c r="D57" s="18">
        <v>0.1795453424944648</v>
      </c>
      <c r="E57" s="18">
        <v>0.1681095886866967</v>
      </c>
      <c r="G57" s="18">
        <v>0.1864714089563515</v>
      </c>
      <c r="H57" s="18">
        <v>0.17246155998607959</v>
      </c>
      <c r="I57" s="18">
        <v>0.14315525913857949</v>
      </c>
      <c r="J57" s="18">
        <v>0.1935097012237324</v>
      </c>
      <c r="L57" s="18">
        <v>0.17956667200678</v>
      </c>
      <c r="M57" s="18">
        <v>0.14315525913857949</v>
      </c>
      <c r="N57" s="18">
        <v>0.1930213363182246</v>
      </c>
      <c r="P57" s="18">
        <v>0.1736703519648852</v>
      </c>
      <c r="Q57" s="18">
        <v>0.1833590015297856</v>
      </c>
      <c r="R57" s="18">
        <v>0.15448484701489151</v>
      </c>
      <c r="T57" s="18">
        <v>0.134864761231034</v>
      </c>
      <c r="U57" s="18">
        <v>0.13876713060545831</v>
      </c>
      <c r="V57" s="18">
        <v>0.19972950109314291</v>
      </c>
      <c r="W57" s="18">
        <v>0.1582574280497471</v>
      </c>
      <c r="X57" s="18">
        <v>0.2024081776543423</v>
      </c>
      <c r="Y57" s="18">
        <v>0.2102030350372433</v>
      </c>
    </row>
    <row r="58" spans="2:25" x14ac:dyDescent="0.35">
      <c r="B58" s="17" t="s">
        <v>55</v>
      </c>
      <c r="C58" s="18">
        <v>0.27930874195833882</v>
      </c>
      <c r="D58" s="18">
        <v>0.27529950878273768</v>
      </c>
      <c r="E58" s="18">
        <v>0.2834602260367512</v>
      </c>
      <c r="G58" s="18">
        <v>0.33573957269831772</v>
      </c>
      <c r="H58" s="18">
        <v>0.294011106321166</v>
      </c>
      <c r="I58" s="18">
        <v>0.25558633545288051</v>
      </c>
      <c r="J58" s="18">
        <v>0.2316213336683185</v>
      </c>
      <c r="L58" s="18">
        <v>0.315046127628475</v>
      </c>
      <c r="M58" s="18">
        <v>0.25558633545288051</v>
      </c>
      <c r="N58" s="18">
        <v>0.2319927742478326</v>
      </c>
      <c r="P58" s="18">
        <v>0.28343313401351089</v>
      </c>
      <c r="Q58" s="18">
        <v>0.26112559928574458</v>
      </c>
      <c r="R58" s="18">
        <v>0.28577334694828521</v>
      </c>
      <c r="T58" s="18">
        <v>0.27851674172960661</v>
      </c>
      <c r="U58" s="18">
        <v>0.2560458287563338</v>
      </c>
      <c r="V58" s="18">
        <v>0.28194343406335531</v>
      </c>
      <c r="W58" s="18">
        <v>0.2944585277468979</v>
      </c>
      <c r="X58" s="18">
        <v>0.29028520128342322</v>
      </c>
      <c r="Y58" s="18">
        <v>0.28380453133444178</v>
      </c>
    </row>
    <row r="59" spans="2:25" x14ac:dyDescent="0.35">
      <c r="B59" s="17" t="s">
        <v>56</v>
      </c>
      <c r="C59" s="18">
        <v>0.27249736084640852</v>
      </c>
      <c r="D59" s="18">
        <v>0.2636411648536387</v>
      </c>
      <c r="E59" s="18">
        <v>0.28098497010394929</v>
      </c>
      <c r="G59" s="18">
        <v>0.27478833863695779</v>
      </c>
      <c r="H59" s="18">
        <v>0.31767098209427619</v>
      </c>
      <c r="I59" s="18">
        <v>0.30319942759814777</v>
      </c>
      <c r="J59" s="18">
        <v>0.19419788959591019</v>
      </c>
      <c r="L59" s="18">
        <v>0.29583326958477391</v>
      </c>
      <c r="M59" s="18">
        <v>0.30319942759814777</v>
      </c>
      <c r="N59" s="18">
        <v>0.19450931590327791</v>
      </c>
      <c r="P59" s="18">
        <v>0.28489774961842351</v>
      </c>
      <c r="Q59" s="18">
        <v>0.18871796141313579</v>
      </c>
      <c r="R59" s="18">
        <v>0.30032527855307362</v>
      </c>
      <c r="T59" s="18">
        <v>0.24045190741647529</v>
      </c>
      <c r="U59" s="18">
        <v>0.33975963682941063</v>
      </c>
      <c r="V59" s="18">
        <v>0.26220269138818769</v>
      </c>
      <c r="W59" s="18">
        <v>0.27645948973644241</v>
      </c>
      <c r="X59" s="18">
        <v>0.2441204894446263</v>
      </c>
      <c r="Y59" s="18">
        <v>0.18784816289519171</v>
      </c>
    </row>
    <row r="60" spans="2:25" x14ac:dyDescent="0.35">
      <c r="B60" s="17" t="s">
        <v>57</v>
      </c>
      <c r="C60" s="18">
        <v>0.1066367444826833</v>
      </c>
      <c r="D60" s="18">
        <v>9.619792849998994E-2</v>
      </c>
      <c r="E60" s="18">
        <v>0.1172943644972459</v>
      </c>
      <c r="G60" s="18">
        <v>7.0108153962828892E-2</v>
      </c>
      <c r="H60" s="18">
        <v>0.1034369773989034</v>
      </c>
      <c r="I60" s="18">
        <v>0.1443702475426166</v>
      </c>
      <c r="J60" s="18">
        <v>0.1087388399426464</v>
      </c>
      <c r="L60" s="18">
        <v>8.6832680248894359E-2</v>
      </c>
      <c r="M60" s="18">
        <v>0.1443702475426166</v>
      </c>
      <c r="N60" s="18">
        <v>0.10891321946582889</v>
      </c>
      <c r="P60" s="18">
        <v>0.1015498163106902</v>
      </c>
      <c r="Q60" s="18">
        <v>0.20203606084359371</v>
      </c>
      <c r="R60" s="18">
        <v>0.1231680333850721</v>
      </c>
      <c r="T60" s="18">
        <v>0.20042476496712919</v>
      </c>
      <c r="U60" s="18">
        <v>0.15875725235918101</v>
      </c>
      <c r="V60" s="18">
        <v>8.7916196597542379E-2</v>
      </c>
      <c r="W60" s="18">
        <v>9.0024668645710126E-2</v>
      </c>
      <c r="X60" s="18">
        <v>5.1014668613983988E-2</v>
      </c>
      <c r="Y60" s="18">
        <v>7.3597995331314114E-2</v>
      </c>
    </row>
    <row r="61" spans="2:25" x14ac:dyDescent="0.35">
      <c r="B61" s="17" t="s">
        <v>58</v>
      </c>
      <c r="C61" s="18">
        <v>2.8193692443533099E-2</v>
      </c>
      <c r="D61" s="18">
        <v>3.107287220295378E-2</v>
      </c>
      <c r="E61" s="18">
        <v>2.5383148508393849E-2</v>
      </c>
      <c r="G61" s="18">
        <v>1.3857609312849781E-2</v>
      </c>
      <c r="H61" s="18">
        <v>2.3679123393929621E-2</v>
      </c>
      <c r="I61" s="18">
        <v>4.2252404650445191E-2</v>
      </c>
      <c r="J61" s="18">
        <v>3.2995481771846177E-2</v>
      </c>
      <c r="L61" s="18">
        <v>1.8782129299057169E-2</v>
      </c>
      <c r="M61" s="18">
        <v>4.2252404650445191E-2</v>
      </c>
      <c r="N61" s="18">
        <v>3.3048395122600958E-2</v>
      </c>
      <c r="P61" s="18">
        <v>2.780181926857242E-2</v>
      </c>
      <c r="Q61" s="18">
        <v>4.3611280021728899E-2</v>
      </c>
      <c r="R61" s="18">
        <v>3.0591197270893631E-2</v>
      </c>
      <c r="T61" s="18">
        <v>9.0772269183980556E-2</v>
      </c>
      <c r="U61" s="18">
        <v>2.7859527459588349E-2</v>
      </c>
      <c r="V61" s="18">
        <v>1.4189322633521699E-2</v>
      </c>
      <c r="W61" s="18">
        <v>2.2018423539996029E-2</v>
      </c>
      <c r="X61" s="18">
        <v>3.257302326083486E-2</v>
      </c>
      <c r="Y61" s="18">
        <v>2.3264354308351672E-2</v>
      </c>
    </row>
    <row r="62" spans="2:25" x14ac:dyDescent="0.35">
      <c r="B62" s="17" t="s">
        <v>59</v>
      </c>
      <c r="C62" s="18">
        <v>6.4350887501679168E-3</v>
      </c>
      <c r="D62" s="18">
        <v>3.7270785691144691E-3</v>
      </c>
      <c r="E62" s="18">
        <v>9.1523280125503058E-3</v>
      </c>
      <c r="G62" s="18">
        <v>2.148875226484645E-3</v>
      </c>
      <c r="H62" s="18">
        <v>2.0356571650999942E-3</v>
      </c>
      <c r="I62" s="18">
        <v>1.6600383803063361E-3</v>
      </c>
      <c r="J62" s="18">
        <v>1.9873781951417879E-2</v>
      </c>
      <c r="L62" s="18">
        <v>2.0934487950818119E-3</v>
      </c>
      <c r="M62" s="18">
        <v>1.6600383803063361E-3</v>
      </c>
      <c r="N62" s="18">
        <v>1.990565263003051E-2</v>
      </c>
      <c r="P62" s="18">
        <v>4.7342255252917683E-3</v>
      </c>
      <c r="Q62" s="18">
        <v>1.9391394396372129E-2</v>
      </c>
      <c r="R62" s="18">
        <v>1.4645998014977381E-2</v>
      </c>
      <c r="T62" s="18">
        <v>4.4057654606226926E-3</v>
      </c>
      <c r="U62" s="18">
        <v>6.9146288950416683E-3</v>
      </c>
      <c r="V62" s="18">
        <v>1.155162805599236E-2</v>
      </c>
      <c r="W62" s="18">
        <v>2.3731247961180052E-3</v>
      </c>
      <c r="X62" s="18">
        <v>3.8398415522773888E-3</v>
      </c>
      <c r="Y62" s="18">
        <v>6.0159321139095319E-3</v>
      </c>
    </row>
    <row r="63" spans="2:25" x14ac:dyDescent="0.35">
      <c r="B63" s="17" t="s">
        <v>60</v>
      </c>
      <c r="C63" s="18">
        <v>3.555246938161935E-3</v>
      </c>
      <c r="D63" s="18">
        <v>7.6505468866883456E-4</v>
      </c>
      <c r="E63" s="18">
        <v>6.3480628046481908E-3</v>
      </c>
      <c r="G63" s="18">
        <v>2.2704623559229209E-3</v>
      </c>
      <c r="H63" s="18">
        <v>3.6158980982287079E-3</v>
      </c>
      <c r="I63" s="18">
        <v>0</v>
      </c>
      <c r="J63" s="18">
        <v>8.3306581235721971E-3</v>
      </c>
      <c r="L63" s="18">
        <v>2.9452817912251788E-3</v>
      </c>
      <c r="M63" s="18">
        <v>0</v>
      </c>
      <c r="N63" s="18">
        <v>8.3440176204378214E-3</v>
      </c>
      <c r="P63" s="18">
        <v>2.8840423762893429E-3</v>
      </c>
      <c r="Q63" s="18">
        <v>0</v>
      </c>
      <c r="R63" s="18">
        <v>4.394521122145262E-3</v>
      </c>
      <c r="T63" s="18">
        <v>5.0565873387760163E-3</v>
      </c>
      <c r="U63" s="18">
        <v>5.4099141995667044E-3</v>
      </c>
      <c r="V63" s="18">
        <v>1.687470947602352E-3</v>
      </c>
      <c r="W63" s="18">
        <v>4.7674354965017447E-3</v>
      </c>
      <c r="X63" s="18">
        <v>3.5127910935163899E-3</v>
      </c>
      <c r="Y63" s="18">
        <v>0</v>
      </c>
    </row>
    <row r="65" spans="2:25" ht="58" x14ac:dyDescent="0.35">
      <c r="B65" s="14" t="s">
        <v>64</v>
      </c>
    </row>
    <row r="66" spans="2:25" x14ac:dyDescent="0.35">
      <c r="B66" s="15" t="s">
        <v>15</v>
      </c>
    </row>
    <row r="67" spans="2:25" x14ac:dyDescent="0.35">
      <c r="B67" s="11" t="s">
        <v>50</v>
      </c>
      <c r="C67" s="16">
        <v>2090</v>
      </c>
      <c r="D67" s="16">
        <v>1050</v>
      </c>
      <c r="E67" s="16">
        <v>1035</v>
      </c>
      <c r="G67" s="16">
        <v>448</v>
      </c>
      <c r="H67" s="16">
        <v>548</v>
      </c>
      <c r="I67" s="16">
        <v>544</v>
      </c>
      <c r="J67" s="16">
        <v>548</v>
      </c>
      <c r="L67" s="16">
        <v>995</v>
      </c>
      <c r="M67" s="16">
        <v>544</v>
      </c>
      <c r="N67" s="16">
        <v>546</v>
      </c>
      <c r="P67" s="16">
        <v>1617</v>
      </c>
      <c r="Q67" s="16">
        <v>163</v>
      </c>
      <c r="R67" s="16">
        <v>191</v>
      </c>
      <c r="T67" s="16">
        <v>197</v>
      </c>
      <c r="U67" s="16">
        <v>521</v>
      </c>
      <c r="V67" s="16">
        <v>489</v>
      </c>
      <c r="W67" s="16">
        <v>441</v>
      </c>
      <c r="X67" s="16">
        <v>269</v>
      </c>
      <c r="Y67" s="16">
        <v>166</v>
      </c>
    </row>
    <row r="68" spans="2:25" x14ac:dyDescent="0.35">
      <c r="B68" s="12" t="s">
        <v>51</v>
      </c>
      <c r="C68" s="16">
        <v>2090</v>
      </c>
      <c r="D68" s="16">
        <v>1043</v>
      </c>
      <c r="E68" s="16">
        <v>1045</v>
      </c>
      <c r="G68" s="16">
        <v>521</v>
      </c>
      <c r="H68" s="16">
        <v>522</v>
      </c>
      <c r="I68" s="16">
        <v>522</v>
      </c>
      <c r="J68" s="16">
        <v>523</v>
      </c>
      <c r="L68" s="16">
        <v>1043</v>
      </c>
      <c r="M68" s="16">
        <v>522</v>
      </c>
      <c r="N68" s="16">
        <v>522</v>
      </c>
      <c r="P68" s="16">
        <v>1634</v>
      </c>
      <c r="Q68" s="16">
        <v>154</v>
      </c>
      <c r="R68" s="16">
        <v>187</v>
      </c>
      <c r="T68" s="16">
        <v>158</v>
      </c>
      <c r="U68" s="16">
        <v>484</v>
      </c>
      <c r="V68" s="16">
        <v>532</v>
      </c>
      <c r="W68" s="16">
        <v>425</v>
      </c>
      <c r="X68" s="16">
        <v>310</v>
      </c>
      <c r="Y68" s="16">
        <v>177</v>
      </c>
    </row>
    <row r="69" spans="2:25" ht="43.5" x14ac:dyDescent="0.35">
      <c r="B69" s="17" t="s">
        <v>52</v>
      </c>
      <c r="C69" s="18">
        <v>1.8163599499607271E-2</v>
      </c>
      <c r="D69" s="18">
        <v>1.525182164725955E-2</v>
      </c>
      <c r="E69" s="18">
        <v>2.1110478050290309E-2</v>
      </c>
      <c r="G69" s="18">
        <v>1.4058130601939721E-2</v>
      </c>
      <c r="H69" s="18">
        <v>7.7841593201361924E-3</v>
      </c>
      <c r="I69" s="18">
        <v>1.2880686923748179E-2</v>
      </c>
      <c r="J69" s="18">
        <v>3.7915272075765658E-2</v>
      </c>
      <c r="L69" s="18">
        <v>1.0925663572676211E-2</v>
      </c>
      <c r="M69" s="18">
        <v>1.2880686923748179E-2</v>
      </c>
      <c r="N69" s="18">
        <v>3.7976075070071981E-2</v>
      </c>
      <c r="P69" s="18">
        <v>1.347725761991299E-2</v>
      </c>
      <c r="Q69" s="18">
        <v>4.9631323079002983E-2</v>
      </c>
      <c r="R69" s="18">
        <v>2.4425226250069269E-2</v>
      </c>
      <c r="T69" s="18">
        <v>9.4503808671798032E-3</v>
      </c>
      <c r="U69" s="18">
        <v>1.337440419053687E-2</v>
      </c>
      <c r="V69" s="18">
        <v>2.9035440215465759E-2</v>
      </c>
      <c r="W69" s="18">
        <v>1.375566464842588E-2</v>
      </c>
      <c r="X69" s="18">
        <v>2.5542506130968409E-2</v>
      </c>
      <c r="Y69" s="18">
        <v>4.4059434724235151E-3</v>
      </c>
    </row>
    <row r="70" spans="2:25" x14ac:dyDescent="0.35">
      <c r="B70" s="17" t="s">
        <v>53</v>
      </c>
      <c r="C70" s="18">
        <v>2.028011182145471E-2</v>
      </c>
      <c r="D70" s="18">
        <v>1.9209775179087431E-2</v>
      </c>
      <c r="E70" s="18">
        <v>2.099446725073973E-2</v>
      </c>
      <c r="G70" s="18">
        <v>1.4989690720909729E-2</v>
      </c>
      <c r="H70" s="18">
        <v>1.6807961383126319E-2</v>
      </c>
      <c r="I70" s="18">
        <v>1.188332393622259E-2</v>
      </c>
      <c r="J70" s="18">
        <v>3.7434031002146408E-2</v>
      </c>
      <c r="L70" s="18">
        <v>1.5908592173636549E-2</v>
      </c>
      <c r="M70" s="18">
        <v>1.188332393622259E-2</v>
      </c>
      <c r="N70" s="18">
        <v>3.6695374655530778E-2</v>
      </c>
      <c r="P70" s="18">
        <v>1.4876601082195981E-2</v>
      </c>
      <c r="Q70" s="18">
        <v>6.335666500495217E-2</v>
      </c>
      <c r="R70" s="18">
        <v>2.6874029724530211E-2</v>
      </c>
      <c r="T70" s="18">
        <v>2.0583907916150571E-2</v>
      </c>
      <c r="U70" s="18">
        <v>2.1456039132998012E-2</v>
      </c>
      <c r="V70" s="18">
        <v>1.627319276286936E-2</v>
      </c>
      <c r="W70" s="18">
        <v>1.8202964849006211E-2</v>
      </c>
      <c r="X70" s="18">
        <v>3.2278816006315401E-2</v>
      </c>
      <c r="Y70" s="18">
        <v>1.3256524168593679E-2</v>
      </c>
    </row>
    <row r="71" spans="2:25" x14ac:dyDescent="0.35">
      <c r="B71" s="17" t="s">
        <v>54</v>
      </c>
      <c r="C71" s="18">
        <v>8.0128215698973562E-2</v>
      </c>
      <c r="D71" s="18">
        <v>7.2694329399984797E-2</v>
      </c>
      <c r="E71" s="18">
        <v>8.772729832980776E-2</v>
      </c>
      <c r="G71" s="18">
        <v>7.7001843330113659E-2</v>
      </c>
      <c r="H71" s="18">
        <v>7.0955565461454137E-2</v>
      </c>
      <c r="I71" s="18">
        <v>8.3161551899775824E-2</v>
      </c>
      <c r="J71" s="18">
        <v>8.9503421655730206E-2</v>
      </c>
      <c r="L71" s="18">
        <v>7.4019924211822546E-2</v>
      </c>
      <c r="M71" s="18">
        <v>8.3161551899775824E-2</v>
      </c>
      <c r="N71" s="18">
        <v>8.964695421502332E-2</v>
      </c>
      <c r="P71" s="18">
        <v>7.3094394466685239E-2</v>
      </c>
      <c r="Q71" s="18">
        <v>0.1167882407045189</v>
      </c>
      <c r="R71" s="18">
        <v>0.13448623386194811</v>
      </c>
      <c r="T71" s="18">
        <v>6.434953881691402E-2</v>
      </c>
      <c r="U71" s="18">
        <v>7.7142034524280909E-2</v>
      </c>
      <c r="V71" s="18">
        <v>9.3142881955645088E-2</v>
      </c>
      <c r="W71" s="18">
        <v>6.9730604943382596E-2</v>
      </c>
      <c r="X71" s="18">
        <v>8.4410841120070149E-2</v>
      </c>
      <c r="Y71" s="18">
        <v>8.2628534199913839E-2</v>
      </c>
    </row>
    <row r="72" spans="2:25" x14ac:dyDescent="0.35">
      <c r="B72" s="17" t="s">
        <v>55</v>
      </c>
      <c r="C72" s="18">
        <v>0.17861745665320861</v>
      </c>
      <c r="D72" s="18">
        <v>0.174433364372789</v>
      </c>
      <c r="E72" s="18">
        <v>0.18319348914494801</v>
      </c>
      <c r="G72" s="18">
        <v>0.19470938815998209</v>
      </c>
      <c r="H72" s="18">
        <v>0.17513902952471819</v>
      </c>
      <c r="I72" s="18">
        <v>0.1476166015498486</v>
      </c>
      <c r="J72" s="18">
        <v>0.19730930813624531</v>
      </c>
      <c r="L72" s="18">
        <v>0.18502594855754809</v>
      </c>
      <c r="M72" s="18">
        <v>0.1476166015498486</v>
      </c>
      <c r="N72" s="18">
        <v>0.19762572408376169</v>
      </c>
      <c r="P72" s="18">
        <v>0.17683903881858681</v>
      </c>
      <c r="Q72" s="18">
        <v>0.20811213608918891</v>
      </c>
      <c r="R72" s="18">
        <v>0.1968450965065037</v>
      </c>
      <c r="T72" s="18">
        <v>0.14410603511348699</v>
      </c>
      <c r="U72" s="18">
        <v>0.1810642745500031</v>
      </c>
      <c r="V72" s="18">
        <v>0.15757322339386359</v>
      </c>
      <c r="W72" s="18">
        <v>0.19964435518560139</v>
      </c>
      <c r="X72" s="18">
        <v>0.19781731855669729</v>
      </c>
      <c r="Y72" s="18">
        <v>0.18603676358144111</v>
      </c>
    </row>
    <row r="73" spans="2:25" x14ac:dyDescent="0.35">
      <c r="B73" s="17" t="s">
        <v>56</v>
      </c>
      <c r="C73" s="18">
        <v>0.27524931240951372</v>
      </c>
      <c r="D73" s="18">
        <v>0.27999762299079162</v>
      </c>
      <c r="E73" s="18">
        <v>0.27112639648063458</v>
      </c>
      <c r="G73" s="18">
        <v>0.29955532317587452</v>
      </c>
      <c r="H73" s="18">
        <v>0.26710792583525839</v>
      </c>
      <c r="I73" s="18">
        <v>0.28251733900778009</v>
      </c>
      <c r="J73" s="18">
        <v>0.25236572002737589</v>
      </c>
      <c r="L73" s="18">
        <v>0.28348678814168438</v>
      </c>
      <c r="M73" s="18">
        <v>0.28251733900778009</v>
      </c>
      <c r="N73" s="18">
        <v>0.25277042743412409</v>
      </c>
      <c r="P73" s="18">
        <v>0.27962174050336602</v>
      </c>
      <c r="Q73" s="18">
        <v>0.22963008528415019</v>
      </c>
      <c r="R73" s="18">
        <v>0.24909953657658779</v>
      </c>
      <c r="T73" s="18">
        <v>0.261807167031955</v>
      </c>
      <c r="U73" s="18">
        <v>0.26267908178410893</v>
      </c>
      <c r="V73" s="18">
        <v>0.2705428528615807</v>
      </c>
      <c r="W73" s="18">
        <v>0.28725674298154652</v>
      </c>
      <c r="X73" s="18">
        <v>0.27126405027135447</v>
      </c>
      <c r="Y73" s="18">
        <v>0.31383789934411338</v>
      </c>
    </row>
    <row r="74" spans="2:25" x14ac:dyDescent="0.35">
      <c r="B74" s="17" t="s">
        <v>57</v>
      </c>
      <c r="C74" s="18">
        <v>0.22042187361139501</v>
      </c>
      <c r="D74" s="18">
        <v>0.20879554553025639</v>
      </c>
      <c r="E74" s="18">
        <v>0.231061680915402</v>
      </c>
      <c r="G74" s="18">
        <v>0.21659667701761931</v>
      </c>
      <c r="H74" s="18">
        <v>0.24395359447261819</v>
      </c>
      <c r="I74" s="18">
        <v>0.23697134078710541</v>
      </c>
      <c r="J74" s="18">
        <v>0.18366216197302859</v>
      </c>
      <c r="L74" s="18">
        <v>0.22983590753868649</v>
      </c>
      <c r="M74" s="18">
        <v>0.23697134078710541</v>
      </c>
      <c r="N74" s="18">
        <v>0.18315172577326691</v>
      </c>
      <c r="P74" s="18">
        <v>0.2252298256162806</v>
      </c>
      <c r="Q74" s="18">
        <v>0.1812624064743984</v>
      </c>
      <c r="R74" s="18">
        <v>0.211676773687172</v>
      </c>
      <c r="T74" s="18">
        <v>0.2721931758131107</v>
      </c>
      <c r="U74" s="18">
        <v>0.22631808209434121</v>
      </c>
      <c r="V74" s="18">
        <v>0.22636438757526359</v>
      </c>
      <c r="W74" s="18">
        <v>0.2090350077385203</v>
      </c>
      <c r="X74" s="18">
        <v>0.19783806544549659</v>
      </c>
      <c r="Y74" s="18">
        <v>0.20505864448407629</v>
      </c>
    </row>
    <row r="75" spans="2:25" x14ac:dyDescent="0.35">
      <c r="B75" s="17" t="s">
        <v>58</v>
      </c>
      <c r="C75" s="18">
        <v>0.14683554386968509</v>
      </c>
      <c r="D75" s="18">
        <v>0.16063626338186929</v>
      </c>
      <c r="E75" s="18">
        <v>0.1330080699497993</v>
      </c>
      <c r="G75" s="18">
        <v>0.1326534553394233</v>
      </c>
      <c r="H75" s="18">
        <v>0.16518874517377671</v>
      </c>
      <c r="I75" s="18">
        <v>0.15995932315953351</v>
      </c>
      <c r="J75" s="18">
        <v>0.12904375048511699</v>
      </c>
      <c r="L75" s="18">
        <v>0.1490170906351653</v>
      </c>
      <c r="M75" s="18">
        <v>0.15995932315953351</v>
      </c>
      <c r="N75" s="18">
        <v>0.12925069206819029</v>
      </c>
      <c r="P75" s="18">
        <v>0.15312863667940119</v>
      </c>
      <c r="Q75" s="18">
        <v>9.80949885788516E-2</v>
      </c>
      <c r="R75" s="18">
        <v>0.1468357542741302</v>
      </c>
      <c r="T75" s="18">
        <v>0.15175706588425239</v>
      </c>
      <c r="U75" s="18">
        <v>0.16037829650552901</v>
      </c>
      <c r="V75" s="18">
        <v>0.1441229203912823</v>
      </c>
      <c r="W75" s="18">
        <v>0.150423331540848</v>
      </c>
      <c r="X75" s="18">
        <v>0.1281410610509387</v>
      </c>
      <c r="Y75" s="18">
        <v>0.13526300738368</v>
      </c>
    </row>
    <row r="76" spans="2:25" x14ac:dyDescent="0.35">
      <c r="B76" s="17" t="s">
        <v>59</v>
      </c>
      <c r="C76" s="18">
        <v>3.8780583392183723E-2</v>
      </c>
      <c r="D76" s="18">
        <v>4.1934004116663412E-2</v>
      </c>
      <c r="E76" s="18">
        <v>3.5720028215449583E-2</v>
      </c>
      <c r="G76" s="18">
        <v>3.5052859072097119E-2</v>
      </c>
      <c r="H76" s="18">
        <v>3.355978492775577E-2</v>
      </c>
      <c r="I76" s="18">
        <v>4.0374485884972562E-2</v>
      </c>
      <c r="J76" s="18">
        <v>4.6178802458891423E-2</v>
      </c>
      <c r="L76" s="18">
        <v>3.4325818523518882E-2</v>
      </c>
      <c r="M76" s="18">
        <v>4.0374485884972562E-2</v>
      </c>
      <c r="N76" s="18">
        <v>4.6252857300364533E-2</v>
      </c>
      <c r="P76" s="18">
        <v>4.0319918687351533E-2</v>
      </c>
      <c r="Q76" s="18">
        <v>5.3124154784936629E-2</v>
      </c>
      <c r="R76" s="18">
        <v>0</v>
      </c>
      <c r="T76" s="18">
        <v>6.5539688209588304E-2</v>
      </c>
      <c r="U76" s="18">
        <v>4.3758760344431151E-2</v>
      </c>
      <c r="V76" s="18">
        <v>4.1388131900040002E-2</v>
      </c>
      <c r="W76" s="18">
        <v>2.4812767607646339E-2</v>
      </c>
      <c r="X76" s="18">
        <v>3.2944108579168317E-2</v>
      </c>
      <c r="Y76" s="18">
        <v>3.438733919448303E-2</v>
      </c>
    </row>
    <row r="77" spans="2:25" x14ac:dyDescent="0.35">
      <c r="B77" s="17" t="s">
        <v>60</v>
      </c>
      <c r="C77" s="18">
        <v>2.1523303043978322E-2</v>
      </c>
      <c r="D77" s="18">
        <v>2.7047273381298521E-2</v>
      </c>
      <c r="E77" s="18">
        <v>1.6058091662928729E-2</v>
      </c>
      <c r="G77" s="18">
        <v>1.5382632582040669E-2</v>
      </c>
      <c r="H77" s="18">
        <v>1.950323390115619E-2</v>
      </c>
      <c r="I77" s="18">
        <v>2.4635346851013339E-2</v>
      </c>
      <c r="J77" s="18">
        <v>2.6587532185699401E-2</v>
      </c>
      <c r="L77" s="18">
        <v>1.7454266645261691E-2</v>
      </c>
      <c r="M77" s="18">
        <v>2.4635346851013339E-2</v>
      </c>
      <c r="N77" s="18">
        <v>2.6630169399666261E-2</v>
      </c>
      <c r="P77" s="18">
        <v>2.3412586526219671E-2</v>
      </c>
      <c r="Q77" s="18">
        <v>0</v>
      </c>
      <c r="R77" s="18">
        <v>9.7573491190586174E-3</v>
      </c>
      <c r="T77" s="18">
        <v>1.0213040347362199E-2</v>
      </c>
      <c r="U77" s="18">
        <v>1.3829026873770949E-2</v>
      </c>
      <c r="V77" s="18">
        <v>2.1556968943989781E-2</v>
      </c>
      <c r="W77" s="18">
        <v>2.7138560505022891E-2</v>
      </c>
      <c r="X77" s="18">
        <v>2.976323283899052E-2</v>
      </c>
      <c r="Y77" s="18">
        <v>2.5125344171274999E-2</v>
      </c>
    </row>
    <row r="79" spans="2:25" ht="58" x14ac:dyDescent="0.35">
      <c r="B79" s="14" t="s">
        <v>65</v>
      </c>
    </row>
    <row r="80" spans="2:25" x14ac:dyDescent="0.35">
      <c r="B80" s="15" t="s">
        <v>15</v>
      </c>
    </row>
    <row r="81" spans="2:25" x14ac:dyDescent="0.35">
      <c r="B81" s="11" t="s">
        <v>50</v>
      </c>
      <c r="C81" s="16">
        <v>2090</v>
      </c>
      <c r="D81" s="16">
        <v>1050</v>
      </c>
      <c r="E81" s="16">
        <v>1035</v>
      </c>
      <c r="G81" s="16">
        <v>448</v>
      </c>
      <c r="H81" s="16">
        <v>548</v>
      </c>
      <c r="I81" s="16">
        <v>544</v>
      </c>
      <c r="J81" s="16">
        <v>548</v>
      </c>
      <c r="L81" s="16">
        <v>995</v>
      </c>
      <c r="M81" s="16">
        <v>544</v>
      </c>
      <c r="N81" s="16">
        <v>546</v>
      </c>
      <c r="P81" s="16">
        <v>1617</v>
      </c>
      <c r="Q81" s="16">
        <v>163</v>
      </c>
      <c r="R81" s="16">
        <v>191</v>
      </c>
      <c r="T81" s="16">
        <v>197</v>
      </c>
      <c r="U81" s="16">
        <v>521</v>
      </c>
      <c r="V81" s="16">
        <v>489</v>
      </c>
      <c r="W81" s="16">
        <v>441</v>
      </c>
      <c r="X81" s="16">
        <v>269</v>
      </c>
      <c r="Y81" s="16">
        <v>166</v>
      </c>
    </row>
    <row r="82" spans="2:25" x14ac:dyDescent="0.35">
      <c r="B82" s="12" t="s">
        <v>51</v>
      </c>
      <c r="C82" s="16">
        <v>2090</v>
      </c>
      <c r="D82" s="16">
        <v>1043</v>
      </c>
      <c r="E82" s="16">
        <v>1045</v>
      </c>
      <c r="G82" s="16">
        <v>521</v>
      </c>
      <c r="H82" s="16">
        <v>522</v>
      </c>
      <c r="I82" s="16">
        <v>522</v>
      </c>
      <c r="J82" s="16">
        <v>523</v>
      </c>
      <c r="L82" s="16">
        <v>1043</v>
      </c>
      <c r="M82" s="16">
        <v>522</v>
      </c>
      <c r="N82" s="16">
        <v>522</v>
      </c>
      <c r="P82" s="16">
        <v>1634</v>
      </c>
      <c r="Q82" s="16">
        <v>154</v>
      </c>
      <c r="R82" s="16">
        <v>187</v>
      </c>
      <c r="T82" s="16">
        <v>158</v>
      </c>
      <c r="U82" s="16">
        <v>484</v>
      </c>
      <c r="V82" s="16">
        <v>532</v>
      </c>
      <c r="W82" s="16">
        <v>425</v>
      </c>
      <c r="X82" s="16">
        <v>310</v>
      </c>
      <c r="Y82" s="16">
        <v>177</v>
      </c>
    </row>
    <row r="83" spans="2:25" ht="43.5" x14ac:dyDescent="0.35">
      <c r="B83" s="17" t="s">
        <v>52</v>
      </c>
      <c r="C83" s="18">
        <v>9.6009593818214195E-2</v>
      </c>
      <c r="D83" s="18">
        <v>5.5582140739685738E-2</v>
      </c>
      <c r="E83" s="18">
        <v>0.13571728036392769</v>
      </c>
      <c r="G83" s="18">
        <v>7.9583780878845239E-2</v>
      </c>
      <c r="H83" s="18">
        <v>7.0396663405716903E-2</v>
      </c>
      <c r="I83" s="18">
        <v>0.14348984720328059</v>
      </c>
      <c r="J83" s="18">
        <v>8.8978539888973252E-2</v>
      </c>
      <c r="L83" s="18">
        <v>7.5031115348553945E-2</v>
      </c>
      <c r="M83" s="18">
        <v>0.14348984720328059</v>
      </c>
      <c r="N83" s="18">
        <v>8.9121230719292038E-2</v>
      </c>
      <c r="P83" s="18">
        <v>9.4448799747117965E-2</v>
      </c>
      <c r="Q83" s="18">
        <v>3.0106736602769659E-2</v>
      </c>
      <c r="R83" s="18">
        <v>8.0110036568900145E-2</v>
      </c>
      <c r="T83" s="18">
        <v>1.9678678953907999E-2</v>
      </c>
      <c r="U83" s="18">
        <v>6.885391804915747E-2</v>
      </c>
      <c r="V83" s="18">
        <v>9.4477193376229535E-2</v>
      </c>
      <c r="W83" s="18">
        <v>8.378006758124916E-2</v>
      </c>
      <c r="X83" s="18">
        <v>0.137784437748632</v>
      </c>
      <c r="Y83" s="18">
        <v>0.19156382170484471</v>
      </c>
    </row>
    <row r="84" spans="2:25" x14ac:dyDescent="0.35">
      <c r="B84" s="17" t="s">
        <v>53</v>
      </c>
      <c r="C84" s="18">
        <v>8.0522806149145393E-2</v>
      </c>
      <c r="D84" s="18">
        <v>6.3802625653007719E-2</v>
      </c>
      <c r="E84" s="18">
        <v>9.6811438827714313E-2</v>
      </c>
      <c r="G84" s="18">
        <v>6.5842130820704947E-2</v>
      </c>
      <c r="H84" s="18">
        <v>7.4244193553944612E-2</v>
      </c>
      <c r="I84" s="18">
        <v>7.1168318100252856E-2</v>
      </c>
      <c r="J84" s="18">
        <v>0.11089320122000371</v>
      </c>
      <c r="L84" s="18">
        <v>6.9505325430260237E-2</v>
      </c>
      <c r="M84" s="18">
        <v>7.1168318100252856E-2</v>
      </c>
      <c r="N84" s="18">
        <v>0.1110710355942082</v>
      </c>
      <c r="P84" s="18">
        <v>7.796299027952007E-2</v>
      </c>
      <c r="Q84" s="18">
        <v>9.036374920126572E-2</v>
      </c>
      <c r="R84" s="18">
        <v>6.5857004710699399E-2</v>
      </c>
      <c r="T84" s="18">
        <v>2.6107640091359959E-2</v>
      </c>
      <c r="U84" s="18">
        <v>6.8488236208624653E-2</v>
      </c>
      <c r="V84" s="18">
        <v>9.2020043373192639E-2</v>
      </c>
      <c r="W84" s="18">
        <v>7.3488510281626035E-2</v>
      </c>
      <c r="X84" s="18">
        <v>9.957013747212913E-2</v>
      </c>
      <c r="Y84" s="18">
        <v>0.1128474391455352</v>
      </c>
    </row>
    <row r="85" spans="2:25" x14ac:dyDescent="0.35">
      <c r="B85" s="17" t="s">
        <v>54</v>
      </c>
      <c r="C85" s="18">
        <v>0.14962276871232971</v>
      </c>
      <c r="D85" s="18">
        <v>0.13880799146410269</v>
      </c>
      <c r="E85" s="18">
        <v>0.16075188112050379</v>
      </c>
      <c r="G85" s="18">
        <v>0.17315516096065281</v>
      </c>
      <c r="H85" s="18">
        <v>0.1224066569375286</v>
      </c>
      <c r="I85" s="18">
        <v>0.1330709934093057</v>
      </c>
      <c r="J85" s="18">
        <v>0.1701065927064305</v>
      </c>
      <c r="L85" s="18">
        <v>0.147851993553101</v>
      </c>
      <c r="M85" s="18">
        <v>0.1330709934093057</v>
      </c>
      <c r="N85" s="18">
        <v>0.1703793848986408</v>
      </c>
      <c r="P85" s="18">
        <v>0.14576895796692449</v>
      </c>
      <c r="Q85" s="18">
        <v>0.1529814804689186</v>
      </c>
      <c r="R85" s="18">
        <v>0.1985458618925349</v>
      </c>
      <c r="T85" s="18">
        <v>0.13957933644016141</v>
      </c>
      <c r="U85" s="18">
        <v>0.11708192890848899</v>
      </c>
      <c r="V85" s="18">
        <v>0.16020879889093381</v>
      </c>
      <c r="W85" s="18">
        <v>0.15056426011987151</v>
      </c>
      <c r="X85" s="18">
        <v>0.16675531929760909</v>
      </c>
      <c r="Y85" s="18">
        <v>0.18709983627095489</v>
      </c>
    </row>
    <row r="86" spans="2:25" x14ac:dyDescent="0.35">
      <c r="B86" s="17" t="s">
        <v>55</v>
      </c>
      <c r="C86" s="18">
        <v>0.25290648022496087</v>
      </c>
      <c r="D86" s="18">
        <v>0.24369720163083411</v>
      </c>
      <c r="E86" s="18">
        <v>0.26266442804909751</v>
      </c>
      <c r="G86" s="18">
        <v>0.24258182870513739</v>
      </c>
      <c r="H86" s="18">
        <v>0.27801671828597102</v>
      </c>
      <c r="I86" s="18">
        <v>0.2455610157841259</v>
      </c>
      <c r="J86" s="18">
        <v>0.24591035617357351</v>
      </c>
      <c r="L86" s="18">
        <v>0.26046081596609372</v>
      </c>
      <c r="M86" s="18">
        <v>0.2455610157841259</v>
      </c>
      <c r="N86" s="18">
        <v>0.24630471140743301</v>
      </c>
      <c r="P86" s="18">
        <v>0.25476093277184381</v>
      </c>
      <c r="Q86" s="18">
        <v>0.25906891102071972</v>
      </c>
      <c r="R86" s="18">
        <v>0.2428603089200172</v>
      </c>
      <c r="T86" s="18">
        <v>0.24240645553186799</v>
      </c>
      <c r="U86" s="18">
        <v>0.2459776094274054</v>
      </c>
      <c r="V86" s="18">
        <v>0.27250569293761978</v>
      </c>
      <c r="W86" s="18">
        <v>0.26274723279558332</v>
      </c>
      <c r="X86" s="18">
        <v>0.24271889714257761</v>
      </c>
      <c r="Y86" s="18">
        <v>0.2225347522124452</v>
      </c>
    </row>
    <row r="87" spans="2:25" x14ac:dyDescent="0.35">
      <c r="B87" s="17" t="s">
        <v>56</v>
      </c>
      <c r="C87" s="18">
        <v>0.2612625218430889</v>
      </c>
      <c r="D87" s="18">
        <v>0.30208366412146131</v>
      </c>
      <c r="E87" s="18">
        <v>0.22070511160149761</v>
      </c>
      <c r="G87" s="18">
        <v>0.28572064761174171</v>
      </c>
      <c r="H87" s="18">
        <v>0.2938886553101458</v>
      </c>
      <c r="I87" s="18">
        <v>0.26832855197061628</v>
      </c>
      <c r="J87" s="18">
        <v>0.19773332845762431</v>
      </c>
      <c r="L87" s="18">
        <v>0.28997539864048771</v>
      </c>
      <c r="M87" s="18">
        <v>0.26832855197061628</v>
      </c>
      <c r="N87" s="18">
        <v>0.19725173679067171</v>
      </c>
      <c r="P87" s="18">
        <v>0.26742666534303788</v>
      </c>
      <c r="Q87" s="18">
        <v>0.27136100436045851</v>
      </c>
      <c r="R87" s="18">
        <v>0.24913689602815459</v>
      </c>
      <c r="T87" s="18">
        <v>0.29261402701634148</v>
      </c>
      <c r="U87" s="18">
        <v>0.32936078892494569</v>
      </c>
      <c r="V87" s="18">
        <v>0.26112785132852961</v>
      </c>
      <c r="W87" s="18">
        <v>0.26160356008974373</v>
      </c>
      <c r="X87" s="18">
        <v>0.18572531922816271</v>
      </c>
      <c r="Y87" s="18">
        <v>0.17793377163955329</v>
      </c>
    </row>
    <row r="88" spans="2:25" x14ac:dyDescent="0.35">
      <c r="B88" s="17" t="s">
        <v>57</v>
      </c>
      <c r="C88" s="18">
        <v>0.1067941051713896</v>
      </c>
      <c r="D88" s="18">
        <v>0.13336919841346251</v>
      </c>
      <c r="E88" s="18">
        <v>8.0106484028579256E-2</v>
      </c>
      <c r="G88" s="18">
        <v>0.1002891603512847</v>
      </c>
      <c r="H88" s="18">
        <v>0.11879263622485391</v>
      </c>
      <c r="I88" s="18">
        <v>9.2796155045763926E-2</v>
      </c>
      <c r="J88" s="18">
        <v>0.1154642667600471</v>
      </c>
      <c r="L88" s="18">
        <v>0.1096099251506467</v>
      </c>
      <c r="M88" s="18">
        <v>9.2796155045763926E-2</v>
      </c>
      <c r="N88" s="18">
        <v>0.1148444647030115</v>
      </c>
      <c r="P88" s="18">
        <v>0.1071381716426979</v>
      </c>
      <c r="Q88" s="18">
        <v>0.12888321307984749</v>
      </c>
      <c r="R88" s="18">
        <v>0.1282061358655629</v>
      </c>
      <c r="T88" s="18">
        <v>0.20049374245598409</v>
      </c>
      <c r="U88" s="18">
        <v>0.1257931003280954</v>
      </c>
      <c r="V88" s="18">
        <v>7.9633150016390819E-2</v>
      </c>
      <c r="W88" s="18">
        <v>0.1193037617474163</v>
      </c>
      <c r="X88" s="18">
        <v>8.86450551820709E-2</v>
      </c>
      <c r="Y88" s="18">
        <v>5.3657360706459031E-2</v>
      </c>
    </row>
    <row r="89" spans="2:25" x14ac:dyDescent="0.35">
      <c r="B89" s="17" t="s">
        <v>58</v>
      </c>
      <c r="C89" s="18">
        <v>3.8593206313688219E-2</v>
      </c>
      <c r="D89" s="18">
        <v>4.4292427002940192E-2</v>
      </c>
      <c r="E89" s="18">
        <v>3.2991301108883667E-2</v>
      </c>
      <c r="G89" s="18">
        <v>4.2431242624003662E-2</v>
      </c>
      <c r="H89" s="18">
        <v>3.3501888618601039E-2</v>
      </c>
      <c r="I89" s="18">
        <v>3.5795597137425493E-2</v>
      </c>
      <c r="J89" s="18">
        <v>4.2707203614530058E-2</v>
      </c>
      <c r="L89" s="18">
        <v>3.7986024007417171E-2</v>
      </c>
      <c r="M89" s="18">
        <v>3.5795597137425493E-2</v>
      </c>
      <c r="N89" s="18">
        <v>4.2775691211111841E-2</v>
      </c>
      <c r="P89" s="18">
        <v>3.8866303355276743E-2</v>
      </c>
      <c r="Q89" s="18">
        <v>3.6959028458547379E-2</v>
      </c>
      <c r="R89" s="18">
        <v>3.5283756014130731E-2</v>
      </c>
      <c r="T89" s="18">
        <v>6.4600649401113805E-2</v>
      </c>
      <c r="U89" s="18">
        <v>3.4090721095048342E-2</v>
      </c>
      <c r="V89" s="18">
        <v>3.0416905845215302E-2</v>
      </c>
      <c r="W89" s="18">
        <v>3.445724180454951E-2</v>
      </c>
      <c r="X89" s="18">
        <v>5.4604640472977091E-2</v>
      </c>
      <c r="Y89" s="18">
        <v>3.1915642327047022E-2</v>
      </c>
    </row>
    <row r="90" spans="2:25" x14ac:dyDescent="0.35">
      <c r="B90" s="17" t="s">
        <v>59</v>
      </c>
      <c r="C90" s="18">
        <v>9.8379466185160996E-3</v>
      </c>
      <c r="D90" s="18">
        <v>1.3287538626979329E-2</v>
      </c>
      <c r="E90" s="18">
        <v>6.4169810393161723E-3</v>
      </c>
      <c r="G90" s="18">
        <v>8.2503364553558976E-3</v>
      </c>
      <c r="H90" s="18">
        <v>8.7525876632383072E-3</v>
      </c>
      <c r="I90" s="18">
        <v>7.2724669845286817E-3</v>
      </c>
      <c r="J90" s="18">
        <v>1.5081011600566701E-2</v>
      </c>
      <c r="L90" s="18">
        <v>8.5065474060833351E-3</v>
      </c>
      <c r="M90" s="18">
        <v>7.2724669845286817E-3</v>
      </c>
      <c r="N90" s="18">
        <v>1.510519633173915E-2</v>
      </c>
      <c r="P90" s="18">
        <v>9.9749900738701873E-3</v>
      </c>
      <c r="Q90" s="18">
        <v>2.2675410306311351E-2</v>
      </c>
      <c r="R90" s="18">
        <v>0</v>
      </c>
      <c r="T90" s="18">
        <v>1.451947010926311E-2</v>
      </c>
      <c r="U90" s="18">
        <v>1.0353697058233991E-2</v>
      </c>
      <c r="V90" s="18">
        <v>3.9754262490527877E-3</v>
      </c>
      <c r="W90" s="18">
        <v>5.3035161186456899E-3</v>
      </c>
      <c r="X90" s="18">
        <v>1.5871758391801379E-2</v>
      </c>
      <c r="Y90" s="18">
        <v>2.2447375993160591E-2</v>
      </c>
    </row>
    <row r="91" spans="2:25" x14ac:dyDescent="0.35">
      <c r="B91" s="17" t="s">
        <v>60</v>
      </c>
      <c r="C91" s="18">
        <v>4.4505711486669021E-3</v>
      </c>
      <c r="D91" s="18">
        <v>5.0772123475262684E-3</v>
      </c>
      <c r="E91" s="18">
        <v>3.835093860480184E-3</v>
      </c>
      <c r="G91" s="18">
        <v>2.145711592273814E-3</v>
      </c>
      <c r="H91" s="18">
        <v>0</v>
      </c>
      <c r="I91" s="18">
        <v>2.517054364700668E-3</v>
      </c>
      <c r="J91" s="18">
        <v>1.3125499578250901E-2</v>
      </c>
      <c r="L91" s="18">
        <v>1.072854497356371E-3</v>
      </c>
      <c r="M91" s="18">
        <v>2.517054364700668E-3</v>
      </c>
      <c r="N91" s="18">
        <v>1.314654834389155E-2</v>
      </c>
      <c r="P91" s="18">
        <v>3.6521888197108359E-3</v>
      </c>
      <c r="Q91" s="18">
        <v>7.6004665011614701E-3</v>
      </c>
      <c r="R91" s="18">
        <v>0</v>
      </c>
      <c r="T91" s="18">
        <v>0</v>
      </c>
      <c r="U91" s="18">
        <v>0</v>
      </c>
      <c r="V91" s="18">
        <v>5.6349379828358149E-3</v>
      </c>
      <c r="W91" s="18">
        <v>8.7518494613148638E-3</v>
      </c>
      <c r="X91" s="18">
        <v>8.3244350640399329E-3</v>
      </c>
      <c r="Y91" s="18">
        <v>0</v>
      </c>
    </row>
    <row r="93" spans="2:25" ht="58" x14ac:dyDescent="0.35">
      <c r="B93" s="14" t="s">
        <v>66</v>
      </c>
    </row>
    <row r="94" spans="2:25" x14ac:dyDescent="0.35">
      <c r="B94" s="15" t="s">
        <v>15</v>
      </c>
    </row>
    <row r="95" spans="2:25" x14ac:dyDescent="0.35">
      <c r="B95" s="11" t="s">
        <v>50</v>
      </c>
      <c r="C95" s="16">
        <v>2090</v>
      </c>
      <c r="D95" s="16">
        <v>1050</v>
      </c>
      <c r="E95" s="16">
        <v>1035</v>
      </c>
      <c r="G95" s="16">
        <v>448</v>
      </c>
      <c r="H95" s="16">
        <v>548</v>
      </c>
      <c r="I95" s="16">
        <v>544</v>
      </c>
      <c r="J95" s="16">
        <v>548</v>
      </c>
      <c r="L95" s="16">
        <v>995</v>
      </c>
      <c r="M95" s="16">
        <v>544</v>
      </c>
      <c r="N95" s="16">
        <v>546</v>
      </c>
      <c r="P95" s="16">
        <v>1617</v>
      </c>
      <c r="Q95" s="16">
        <v>163</v>
      </c>
      <c r="R95" s="16">
        <v>191</v>
      </c>
      <c r="T95" s="16">
        <v>197</v>
      </c>
      <c r="U95" s="16">
        <v>521</v>
      </c>
      <c r="V95" s="16">
        <v>489</v>
      </c>
      <c r="W95" s="16">
        <v>441</v>
      </c>
      <c r="X95" s="16">
        <v>269</v>
      </c>
      <c r="Y95" s="16">
        <v>166</v>
      </c>
    </row>
    <row r="96" spans="2:25" x14ac:dyDescent="0.35">
      <c r="B96" s="12" t="s">
        <v>51</v>
      </c>
      <c r="C96" s="16">
        <v>2090</v>
      </c>
      <c r="D96" s="16">
        <v>1043</v>
      </c>
      <c r="E96" s="16">
        <v>1045</v>
      </c>
      <c r="G96" s="16">
        <v>521</v>
      </c>
      <c r="H96" s="16">
        <v>522</v>
      </c>
      <c r="I96" s="16">
        <v>522</v>
      </c>
      <c r="J96" s="16">
        <v>523</v>
      </c>
      <c r="L96" s="16">
        <v>1043</v>
      </c>
      <c r="M96" s="16">
        <v>522</v>
      </c>
      <c r="N96" s="16">
        <v>522</v>
      </c>
      <c r="P96" s="16">
        <v>1634</v>
      </c>
      <c r="Q96" s="16">
        <v>154</v>
      </c>
      <c r="R96" s="16">
        <v>187</v>
      </c>
      <c r="T96" s="16">
        <v>158</v>
      </c>
      <c r="U96" s="16">
        <v>484</v>
      </c>
      <c r="V96" s="16">
        <v>532</v>
      </c>
      <c r="W96" s="16">
        <v>425</v>
      </c>
      <c r="X96" s="16">
        <v>310</v>
      </c>
      <c r="Y96" s="16">
        <v>177</v>
      </c>
    </row>
    <row r="97" spans="2:25" ht="43.5" x14ac:dyDescent="0.35">
      <c r="B97" s="17" t="s">
        <v>52</v>
      </c>
      <c r="C97" s="18">
        <v>0.80873550118751369</v>
      </c>
      <c r="D97" s="18">
        <v>0.79036240672036384</v>
      </c>
      <c r="E97" s="18">
        <v>0.82704453422229851</v>
      </c>
      <c r="G97" s="18">
        <v>0.96176390217540642</v>
      </c>
      <c r="H97" s="18">
        <v>0.8997722896169188</v>
      </c>
      <c r="I97" s="18">
        <v>0.85338515919708657</v>
      </c>
      <c r="J97" s="18">
        <v>0.52051557623221534</v>
      </c>
      <c r="L97" s="18">
        <v>0.93070982848569439</v>
      </c>
      <c r="M97" s="18">
        <v>0.85338515919708657</v>
      </c>
      <c r="N97" s="18">
        <v>0.52054533650495516</v>
      </c>
      <c r="P97" s="18">
        <v>0.84483865456351548</v>
      </c>
      <c r="Q97" s="18">
        <v>0.6476694285546849</v>
      </c>
      <c r="R97" s="18">
        <v>0.69613670239159309</v>
      </c>
      <c r="T97" s="18">
        <v>0.80339293363131548</v>
      </c>
      <c r="U97" s="18">
        <v>0.84466940949025004</v>
      </c>
      <c r="V97" s="18">
        <v>0.78733768068463694</v>
      </c>
      <c r="W97" s="18">
        <v>0.75743399141702428</v>
      </c>
      <c r="X97" s="18">
        <v>0.81809614141130094</v>
      </c>
      <c r="Y97" s="18">
        <v>0.88488704734593693</v>
      </c>
    </row>
    <row r="98" spans="2:25" x14ac:dyDescent="0.35">
      <c r="B98" s="17" t="s">
        <v>53</v>
      </c>
      <c r="C98" s="18">
        <v>1.2060320955407759E-2</v>
      </c>
      <c r="D98" s="18">
        <v>1.2594991608641149E-2</v>
      </c>
      <c r="E98" s="18">
        <v>1.1553677329517349E-2</v>
      </c>
      <c r="G98" s="18">
        <v>0</v>
      </c>
      <c r="H98" s="18">
        <v>6.9040808364435611E-3</v>
      </c>
      <c r="I98" s="18">
        <v>9.3708782727145272E-3</v>
      </c>
      <c r="J98" s="18">
        <v>3.1928229398932591E-2</v>
      </c>
      <c r="L98" s="18">
        <v>3.456055702002604E-3</v>
      </c>
      <c r="M98" s="18">
        <v>9.3708782727145272E-3</v>
      </c>
      <c r="N98" s="18">
        <v>3.1979431245683823E-2</v>
      </c>
      <c r="P98" s="18">
        <v>1.027549075539106E-2</v>
      </c>
      <c r="Q98" s="18">
        <v>2.1805772509197921E-2</v>
      </c>
      <c r="R98" s="18">
        <v>1.56553211705753E-2</v>
      </c>
      <c r="T98" s="18">
        <v>9.4010375840692887E-3</v>
      </c>
      <c r="U98" s="18">
        <v>2.1451298367728402E-3</v>
      </c>
      <c r="V98" s="18">
        <v>1.9376058318107979E-2</v>
      </c>
      <c r="W98" s="18">
        <v>2.0957544921075169E-2</v>
      </c>
      <c r="X98" s="18">
        <v>1.1177568572749839E-2</v>
      </c>
      <c r="Y98" s="18">
        <v>0</v>
      </c>
    </row>
    <row r="99" spans="2:25" x14ac:dyDescent="0.35">
      <c r="B99" s="17" t="s">
        <v>54</v>
      </c>
      <c r="C99" s="18">
        <v>2.325593858797426E-2</v>
      </c>
      <c r="D99" s="18">
        <v>2.560033583725713E-2</v>
      </c>
      <c r="E99" s="18">
        <v>2.0968098101987701E-2</v>
      </c>
      <c r="G99" s="18">
        <v>4.3549935517344781E-3</v>
      </c>
      <c r="H99" s="18">
        <v>9.7320685422627798E-3</v>
      </c>
      <c r="I99" s="18">
        <v>1.1968077250418679E-2</v>
      </c>
      <c r="J99" s="18">
        <v>6.6892262072647091E-2</v>
      </c>
      <c r="L99" s="18">
        <v>7.0491883992901223E-3</v>
      </c>
      <c r="M99" s="18">
        <v>1.1968077250418679E-2</v>
      </c>
      <c r="N99" s="18">
        <v>6.6999534145541953E-2</v>
      </c>
      <c r="P99" s="18">
        <v>1.4521640846013231E-2</v>
      </c>
      <c r="Q99" s="18">
        <v>7.1462739431566377E-2</v>
      </c>
      <c r="R99" s="18">
        <v>5.9801762702264789E-2</v>
      </c>
      <c r="T99" s="18">
        <v>1.55901154298131E-2</v>
      </c>
      <c r="U99" s="18">
        <v>7.1118051524365128E-3</v>
      </c>
      <c r="V99" s="18">
        <v>3.9888907275313447E-2</v>
      </c>
      <c r="W99" s="18">
        <v>2.6143480505482309E-2</v>
      </c>
      <c r="X99" s="18">
        <v>2.6032400069003751E-2</v>
      </c>
      <c r="Y99" s="18">
        <v>1.2979106992853061E-2</v>
      </c>
    </row>
    <row r="100" spans="2:25" x14ac:dyDescent="0.35">
      <c r="B100" s="17" t="s">
        <v>55</v>
      </c>
      <c r="C100" s="18">
        <v>3.8700760209602551E-2</v>
      </c>
      <c r="D100" s="18">
        <v>4.7460053458229699E-2</v>
      </c>
      <c r="E100" s="18">
        <v>2.9645533208065671E-2</v>
      </c>
      <c r="G100" s="18">
        <v>1.301451729727867E-2</v>
      </c>
      <c r="H100" s="18">
        <v>2.7646475083358411E-2</v>
      </c>
      <c r="I100" s="18">
        <v>3.6888404724116967E-2</v>
      </c>
      <c r="J100" s="18">
        <v>7.7200885856221216E-2</v>
      </c>
      <c r="L100" s="18">
        <v>2.0346566983552319E-2</v>
      </c>
      <c r="M100" s="18">
        <v>3.6888404724116967E-2</v>
      </c>
      <c r="N100" s="18">
        <v>7.6526001802850394E-2</v>
      </c>
      <c r="P100" s="18">
        <v>2.896276504455569E-2</v>
      </c>
      <c r="Q100" s="18">
        <v>0.1294977772978653</v>
      </c>
      <c r="R100" s="18">
        <v>6.1685198459183667E-2</v>
      </c>
      <c r="T100" s="18">
        <v>4.4623723234052767E-2</v>
      </c>
      <c r="U100" s="18">
        <v>4.0164308650830802E-2</v>
      </c>
      <c r="V100" s="18">
        <v>4.7974720339891648E-2</v>
      </c>
      <c r="W100" s="18">
        <v>3.9786737158066167E-2</v>
      </c>
      <c r="X100" s="18">
        <v>3.260670042568288E-2</v>
      </c>
      <c r="Y100" s="18">
        <v>1.049986721957321E-2</v>
      </c>
    </row>
    <row r="101" spans="2:25" x14ac:dyDescent="0.35">
      <c r="B101" s="17" t="s">
        <v>56</v>
      </c>
      <c r="C101" s="18">
        <v>4.0587657655327167E-2</v>
      </c>
      <c r="D101" s="18">
        <v>4.026068145899362E-2</v>
      </c>
      <c r="E101" s="18">
        <v>4.1004888480043022E-2</v>
      </c>
      <c r="G101" s="18">
        <v>1.1850027267551241E-2</v>
      </c>
      <c r="H101" s="18">
        <v>2.4592700383367749E-2</v>
      </c>
      <c r="I101" s="18">
        <v>3.6662790971873332E-2</v>
      </c>
      <c r="J101" s="18">
        <v>8.9169888033123576E-2</v>
      </c>
      <c r="L101" s="18">
        <v>1.8235659305522268E-2</v>
      </c>
      <c r="M101" s="18">
        <v>3.6662790971873332E-2</v>
      </c>
      <c r="N101" s="18">
        <v>8.9312885719742816E-2</v>
      </c>
      <c r="P101" s="18">
        <v>3.3384565113095052E-2</v>
      </c>
      <c r="Q101" s="18">
        <v>3.7088957882789167E-2</v>
      </c>
      <c r="R101" s="18">
        <v>0.10700164735023809</v>
      </c>
      <c r="T101" s="18">
        <v>5.6190779205268757E-2</v>
      </c>
      <c r="U101" s="18">
        <v>3.9606607069982737E-2</v>
      </c>
      <c r="V101" s="18">
        <v>3.3474127730442033E-2</v>
      </c>
      <c r="W101" s="18">
        <v>4.903044654823481E-2</v>
      </c>
      <c r="X101" s="18">
        <v>3.7779371891440081E-2</v>
      </c>
      <c r="Y101" s="18">
        <v>3.6357617885494152E-2</v>
      </c>
    </row>
    <row r="102" spans="2:25" x14ac:dyDescent="0.35">
      <c r="B102" s="17" t="s">
        <v>57</v>
      </c>
      <c r="C102" s="18">
        <v>3.8018315216396759E-2</v>
      </c>
      <c r="D102" s="18">
        <v>3.8563032830859677E-2</v>
      </c>
      <c r="E102" s="18">
        <v>3.7559766538553703E-2</v>
      </c>
      <c r="G102" s="18">
        <v>5.3543199590747039E-3</v>
      </c>
      <c r="H102" s="18">
        <v>1.8496394944839081E-2</v>
      </c>
      <c r="I102" s="18">
        <v>3.1316670680799297E-2</v>
      </c>
      <c r="J102" s="18">
        <v>9.6799743120785917E-2</v>
      </c>
      <c r="L102" s="18">
        <v>1.1936111367038231E-2</v>
      </c>
      <c r="M102" s="18">
        <v>3.1316670680799297E-2</v>
      </c>
      <c r="N102" s="18">
        <v>9.6954976458372547E-2</v>
      </c>
      <c r="P102" s="18">
        <v>3.2417544645057708E-2</v>
      </c>
      <c r="Q102" s="18">
        <v>6.1178064256662217E-2</v>
      </c>
      <c r="R102" s="18">
        <v>3.3965029141305052E-2</v>
      </c>
      <c r="T102" s="18">
        <v>2.897370991686617E-2</v>
      </c>
      <c r="U102" s="18">
        <v>4.0040203093481233E-2</v>
      </c>
      <c r="V102" s="18">
        <v>2.8041752511974469E-2</v>
      </c>
      <c r="W102" s="18">
        <v>6.2088064235644988E-2</v>
      </c>
      <c r="X102" s="18">
        <v>2.7111236380959559E-2</v>
      </c>
      <c r="Y102" s="18">
        <v>3.2740997866437728E-2</v>
      </c>
    </row>
    <row r="103" spans="2:25" x14ac:dyDescent="0.35">
      <c r="B103" s="17" t="s">
        <v>58</v>
      </c>
      <c r="C103" s="18">
        <v>3.0068633923910879E-2</v>
      </c>
      <c r="D103" s="18">
        <v>3.5616257906242947E-2</v>
      </c>
      <c r="E103" s="18">
        <v>2.4598948040244081E-2</v>
      </c>
      <c r="G103" s="18">
        <v>3.662239748954535E-3</v>
      </c>
      <c r="H103" s="18">
        <v>8.9316123814228796E-3</v>
      </c>
      <c r="I103" s="18">
        <v>1.8898628690518889E-2</v>
      </c>
      <c r="J103" s="18">
        <v>8.8673328439059534E-2</v>
      </c>
      <c r="L103" s="18">
        <v>6.3021183065245694E-3</v>
      </c>
      <c r="M103" s="18">
        <v>1.8898628690518889E-2</v>
      </c>
      <c r="N103" s="18">
        <v>8.8815529815682345E-2</v>
      </c>
      <c r="P103" s="18">
        <v>2.785327256813085E-2</v>
      </c>
      <c r="Q103" s="18">
        <v>2.6166649462608191E-2</v>
      </c>
      <c r="R103" s="18">
        <v>1.0996842188639319E-2</v>
      </c>
      <c r="T103" s="18">
        <v>3.2377320131434753E-2</v>
      </c>
      <c r="U103" s="18">
        <v>2.2873015617348811E-2</v>
      </c>
      <c r="V103" s="18">
        <v>3.3285694149089773E-2</v>
      </c>
      <c r="W103" s="18">
        <v>3.6318542359332642E-2</v>
      </c>
      <c r="X103" s="18">
        <v>3.5395078319928962E-2</v>
      </c>
      <c r="Y103" s="18">
        <v>1.137931083131599E-2</v>
      </c>
    </row>
    <row r="104" spans="2:25" x14ac:dyDescent="0.35">
      <c r="B104" s="17" t="s">
        <v>59</v>
      </c>
      <c r="C104" s="18">
        <v>7.6716513553373566E-3</v>
      </c>
      <c r="D104" s="18">
        <v>9.5422401794118348E-3</v>
      </c>
      <c r="E104" s="18">
        <v>5.8218181489591353E-3</v>
      </c>
      <c r="G104" s="18">
        <v>0</v>
      </c>
      <c r="H104" s="18">
        <v>2.0356571650999942E-3</v>
      </c>
      <c r="I104" s="18">
        <v>1.509390212471865E-3</v>
      </c>
      <c r="J104" s="18">
        <v>2.7104666517029748E-2</v>
      </c>
      <c r="L104" s="18">
        <v>1.0190124825349451E-3</v>
      </c>
      <c r="M104" s="18">
        <v>1.509390212471865E-3</v>
      </c>
      <c r="N104" s="18">
        <v>2.7148133035761739E-2</v>
      </c>
      <c r="P104" s="18">
        <v>7.7460664642410061E-3</v>
      </c>
      <c r="Q104" s="18">
        <v>5.1306106046258067E-3</v>
      </c>
      <c r="R104" s="18">
        <v>9.4754668458273492E-3</v>
      </c>
      <c r="T104" s="18">
        <v>9.4503808671798032E-3</v>
      </c>
      <c r="U104" s="18">
        <v>3.389521088896918E-3</v>
      </c>
      <c r="V104" s="18">
        <v>7.0800047769039136E-3</v>
      </c>
      <c r="W104" s="18">
        <v>8.2411928551395473E-3</v>
      </c>
      <c r="X104" s="18">
        <v>1.1801502928933829E-2</v>
      </c>
      <c r="Y104" s="18">
        <v>1.115605185838882E-2</v>
      </c>
    </row>
    <row r="105" spans="2:25" x14ac:dyDescent="0.35">
      <c r="B105" s="17" t="s">
        <v>60</v>
      </c>
      <c r="C105" s="18">
        <v>9.0122090852956885E-4</v>
      </c>
      <c r="D105" s="18">
        <v>0</v>
      </c>
      <c r="E105" s="18">
        <v>1.802735930330901E-3</v>
      </c>
      <c r="G105" s="18">
        <v>0</v>
      </c>
      <c r="H105" s="18">
        <v>1.8887210462868629E-3</v>
      </c>
      <c r="I105" s="18">
        <v>0</v>
      </c>
      <c r="J105" s="18">
        <v>1.715420329984921E-3</v>
      </c>
      <c r="L105" s="18">
        <v>9.4545896784060577E-4</v>
      </c>
      <c r="M105" s="18">
        <v>0</v>
      </c>
      <c r="N105" s="18">
        <v>1.718171271408962E-3</v>
      </c>
      <c r="P105" s="18">
        <v>0</v>
      </c>
      <c r="Q105" s="18">
        <v>0</v>
      </c>
      <c r="R105" s="18">
        <v>5.2820297503732346E-3</v>
      </c>
      <c r="T105" s="18">
        <v>0</v>
      </c>
      <c r="U105" s="18">
        <v>0</v>
      </c>
      <c r="V105" s="18">
        <v>3.5410542136399292E-3</v>
      </c>
      <c r="W105" s="18">
        <v>0</v>
      </c>
      <c r="X105" s="18">
        <v>0</v>
      </c>
      <c r="Y105" s="18">
        <v>0</v>
      </c>
    </row>
    <row r="107" spans="2:25" ht="43.5" x14ac:dyDescent="0.35">
      <c r="B107" s="14" t="s">
        <v>67</v>
      </c>
    </row>
    <row r="108" spans="2:25" x14ac:dyDescent="0.35">
      <c r="B108" s="15" t="s">
        <v>15</v>
      </c>
    </row>
    <row r="109" spans="2:25" x14ac:dyDescent="0.35">
      <c r="B109" s="11" t="s">
        <v>50</v>
      </c>
      <c r="C109" s="16">
        <v>2090</v>
      </c>
      <c r="D109" s="16">
        <v>1050</v>
      </c>
      <c r="E109" s="16">
        <v>1035</v>
      </c>
      <c r="G109" s="16">
        <v>448</v>
      </c>
      <c r="H109" s="16">
        <v>548</v>
      </c>
      <c r="I109" s="16">
        <v>544</v>
      </c>
      <c r="J109" s="16">
        <v>548</v>
      </c>
      <c r="L109" s="16">
        <v>995</v>
      </c>
      <c r="M109" s="16">
        <v>544</v>
      </c>
      <c r="N109" s="16">
        <v>546</v>
      </c>
      <c r="P109" s="16">
        <v>1617</v>
      </c>
      <c r="Q109" s="16">
        <v>163</v>
      </c>
      <c r="R109" s="16">
        <v>191</v>
      </c>
      <c r="T109" s="16">
        <v>197</v>
      </c>
      <c r="U109" s="16">
        <v>521</v>
      </c>
      <c r="V109" s="16">
        <v>489</v>
      </c>
      <c r="W109" s="16">
        <v>441</v>
      </c>
      <c r="X109" s="16">
        <v>269</v>
      </c>
      <c r="Y109" s="16">
        <v>166</v>
      </c>
    </row>
    <row r="110" spans="2:25" x14ac:dyDescent="0.35">
      <c r="B110" s="12" t="s">
        <v>51</v>
      </c>
      <c r="C110" s="16">
        <v>2090</v>
      </c>
      <c r="D110" s="16">
        <v>1043</v>
      </c>
      <c r="E110" s="16">
        <v>1045</v>
      </c>
      <c r="G110" s="16">
        <v>521</v>
      </c>
      <c r="H110" s="16">
        <v>522</v>
      </c>
      <c r="I110" s="16">
        <v>522</v>
      </c>
      <c r="J110" s="16">
        <v>523</v>
      </c>
      <c r="L110" s="16">
        <v>1043</v>
      </c>
      <c r="M110" s="16">
        <v>522</v>
      </c>
      <c r="N110" s="16">
        <v>522</v>
      </c>
      <c r="P110" s="16">
        <v>1634</v>
      </c>
      <c r="Q110" s="16">
        <v>154</v>
      </c>
      <c r="R110" s="16">
        <v>187</v>
      </c>
      <c r="T110" s="16">
        <v>158</v>
      </c>
      <c r="U110" s="16">
        <v>484</v>
      </c>
      <c r="V110" s="16">
        <v>532</v>
      </c>
      <c r="W110" s="16">
        <v>425</v>
      </c>
      <c r="X110" s="16">
        <v>310</v>
      </c>
      <c r="Y110" s="16">
        <v>177</v>
      </c>
    </row>
    <row r="111" spans="2:25" ht="29" x14ac:dyDescent="0.35">
      <c r="B111" s="17" t="s">
        <v>68</v>
      </c>
      <c r="C111" s="18">
        <v>0.36908890523228027</v>
      </c>
      <c r="D111" s="18">
        <v>0.37584513280751181</v>
      </c>
      <c r="E111" s="18">
        <v>0.36317202972792462</v>
      </c>
      <c r="G111" s="18">
        <v>0.44954034562997391</v>
      </c>
      <c r="H111" s="18">
        <v>0.36454878500267468</v>
      </c>
      <c r="I111" s="18">
        <v>0.34697688621830342</v>
      </c>
      <c r="J111" s="18">
        <v>0.31615781188363778</v>
      </c>
      <c r="L111" s="18">
        <v>0.40725630794191969</v>
      </c>
      <c r="M111" s="18">
        <v>0.34697688621830342</v>
      </c>
      <c r="N111" s="18">
        <v>0.31666481976155691</v>
      </c>
      <c r="P111" s="18">
        <v>0.34633365108274322</v>
      </c>
      <c r="Q111" s="18">
        <v>0.62246136055807222</v>
      </c>
      <c r="R111" s="18">
        <v>0.42452788122892821</v>
      </c>
      <c r="T111" s="18">
        <v>0.63304038164118115</v>
      </c>
      <c r="U111" s="18">
        <v>0.43500302785956318</v>
      </c>
      <c r="V111" s="18">
        <v>0.34149334060487901</v>
      </c>
      <c r="W111" s="18">
        <v>0.29863524137551278</v>
      </c>
      <c r="X111" s="18">
        <v>0.30989135438962001</v>
      </c>
      <c r="Y111" s="18">
        <v>0.31540186188074543</v>
      </c>
    </row>
    <row r="112" spans="2:25" ht="29" x14ac:dyDescent="0.35">
      <c r="B112" s="17" t="s">
        <v>69</v>
      </c>
      <c r="C112" s="18">
        <v>0.44195721906360841</v>
      </c>
      <c r="D112" s="18">
        <v>0.45118898231547938</v>
      </c>
      <c r="E112" s="18">
        <v>0.43285787740016413</v>
      </c>
      <c r="G112" s="18">
        <v>0.39068911486800539</v>
      </c>
      <c r="H112" s="18">
        <v>0.47647586707728701</v>
      </c>
      <c r="I112" s="18">
        <v>0.44599968659391881</v>
      </c>
      <c r="J112" s="18">
        <v>0.45437906770449932</v>
      </c>
      <c r="L112" s="18">
        <v>0.43385936390972812</v>
      </c>
      <c r="M112" s="18">
        <v>0.44599968659391881</v>
      </c>
      <c r="N112" s="18">
        <v>0.45430904711610798</v>
      </c>
      <c r="P112" s="18">
        <v>0.46461505828349547</v>
      </c>
      <c r="Q112" s="18">
        <v>0.26518378707889001</v>
      </c>
      <c r="R112" s="18">
        <v>0.40107226129063372</v>
      </c>
      <c r="T112" s="18">
        <v>0.26162710456410587</v>
      </c>
      <c r="U112" s="18">
        <v>0.44117084453608962</v>
      </c>
      <c r="V112" s="18">
        <v>0.45168775660998067</v>
      </c>
      <c r="W112" s="18">
        <v>0.48155358706435181</v>
      </c>
      <c r="X112" s="18">
        <v>0.46851233281564619</v>
      </c>
      <c r="Y112" s="18">
        <v>0.43355810911444231</v>
      </c>
    </row>
    <row r="113" spans="2:25" ht="29" x14ac:dyDescent="0.35">
      <c r="B113" s="17" t="s">
        <v>70</v>
      </c>
      <c r="C113" s="18">
        <v>0.18015774153370809</v>
      </c>
      <c r="D113" s="18">
        <v>0.15813323679089539</v>
      </c>
      <c r="E113" s="18">
        <v>0.20117923076609021</v>
      </c>
      <c r="G113" s="18">
        <v>0.15803279315631719</v>
      </c>
      <c r="H113" s="18">
        <v>0.15205860454269299</v>
      </c>
      <c r="I113" s="18">
        <v>0.1989101672747427</v>
      </c>
      <c r="J113" s="18">
        <v>0.2110615533897014</v>
      </c>
      <c r="L113" s="18">
        <v>0.1545530616905938</v>
      </c>
      <c r="M113" s="18">
        <v>0.1989101672747427</v>
      </c>
      <c r="N113" s="18">
        <v>0.2105950563455648</v>
      </c>
      <c r="P113" s="18">
        <v>0.1823863905662694</v>
      </c>
      <c r="Q113" s="18">
        <v>8.6829316475750984E-2</v>
      </c>
      <c r="R113" s="18">
        <v>0.1695456982323412</v>
      </c>
      <c r="T113" s="18">
        <v>9.9586118404594262E-2</v>
      </c>
      <c r="U113" s="18">
        <v>0.12008418136964261</v>
      </c>
      <c r="V113" s="18">
        <v>0.19701704726048119</v>
      </c>
      <c r="W113" s="18">
        <v>0.20557376999796409</v>
      </c>
      <c r="X113" s="18">
        <v>0.2143668577873617</v>
      </c>
      <c r="Y113" s="18">
        <v>0.2388329741474354</v>
      </c>
    </row>
    <row r="114" spans="2:25" x14ac:dyDescent="0.35">
      <c r="B114" s="17" t="s">
        <v>71</v>
      </c>
      <c r="C114" s="18">
        <v>8.7961341704031332E-3</v>
      </c>
      <c r="D114" s="18">
        <v>1.483264808611336E-2</v>
      </c>
      <c r="E114" s="18">
        <v>2.7908621058212509E-3</v>
      </c>
      <c r="G114" s="18">
        <v>1.737746345703562E-3</v>
      </c>
      <c r="H114" s="18">
        <v>6.9167433773453524E-3</v>
      </c>
      <c r="I114" s="18">
        <v>8.1132599130352822E-3</v>
      </c>
      <c r="J114" s="18">
        <v>1.840156702216143E-2</v>
      </c>
      <c r="L114" s="18">
        <v>4.3312664577585874E-3</v>
      </c>
      <c r="M114" s="18">
        <v>8.1132599130352822E-3</v>
      </c>
      <c r="N114" s="18">
        <v>1.843107677677008E-2</v>
      </c>
      <c r="P114" s="18">
        <v>6.6649000674919058E-3</v>
      </c>
      <c r="Q114" s="18">
        <v>2.552553588728667E-2</v>
      </c>
      <c r="R114" s="18">
        <v>4.8541592480970059E-3</v>
      </c>
      <c r="T114" s="18">
        <v>5.7463953901187633E-3</v>
      </c>
      <c r="U114" s="18">
        <v>3.741946234704658E-3</v>
      </c>
      <c r="V114" s="18">
        <v>9.8018555246592223E-3</v>
      </c>
      <c r="W114" s="18">
        <v>1.4237401562171251E-2</v>
      </c>
      <c r="X114" s="18">
        <v>7.2294550073721828E-3</v>
      </c>
      <c r="Y114" s="18">
        <v>1.220705485737681E-2</v>
      </c>
    </row>
    <row r="116" spans="2:25" ht="58" x14ac:dyDescent="0.35">
      <c r="B116" s="14" t="s">
        <v>72</v>
      </c>
    </row>
    <row r="117" spans="2:25" x14ac:dyDescent="0.35">
      <c r="B117" s="15" t="s">
        <v>15</v>
      </c>
    </row>
    <row r="118" spans="2:25" x14ac:dyDescent="0.35">
      <c r="B118" s="11" t="s">
        <v>50</v>
      </c>
      <c r="C118" s="16">
        <v>2090</v>
      </c>
      <c r="D118" s="16">
        <v>1050</v>
      </c>
      <c r="E118" s="16">
        <v>1035</v>
      </c>
      <c r="G118" s="16">
        <v>448</v>
      </c>
      <c r="H118" s="16">
        <v>548</v>
      </c>
      <c r="I118" s="16">
        <v>544</v>
      </c>
      <c r="J118" s="16">
        <v>548</v>
      </c>
      <c r="L118" s="16">
        <v>995</v>
      </c>
      <c r="M118" s="16">
        <v>544</v>
      </c>
      <c r="N118" s="16">
        <v>546</v>
      </c>
      <c r="P118" s="16">
        <v>1617</v>
      </c>
      <c r="Q118" s="16">
        <v>163</v>
      </c>
      <c r="R118" s="16">
        <v>191</v>
      </c>
      <c r="T118" s="16">
        <v>197</v>
      </c>
      <c r="U118" s="16">
        <v>521</v>
      </c>
      <c r="V118" s="16">
        <v>489</v>
      </c>
      <c r="W118" s="16">
        <v>441</v>
      </c>
      <c r="X118" s="16">
        <v>269</v>
      </c>
      <c r="Y118" s="16">
        <v>166</v>
      </c>
    </row>
    <row r="119" spans="2:25" x14ac:dyDescent="0.35">
      <c r="B119" s="12" t="s">
        <v>51</v>
      </c>
      <c r="C119" s="16">
        <v>2090</v>
      </c>
      <c r="D119" s="16">
        <v>1043</v>
      </c>
      <c r="E119" s="16">
        <v>1045</v>
      </c>
      <c r="G119" s="16">
        <v>521</v>
      </c>
      <c r="H119" s="16">
        <v>522</v>
      </c>
      <c r="I119" s="16">
        <v>522</v>
      </c>
      <c r="J119" s="16">
        <v>523</v>
      </c>
      <c r="L119" s="16">
        <v>1043</v>
      </c>
      <c r="M119" s="16">
        <v>522</v>
      </c>
      <c r="N119" s="16">
        <v>522</v>
      </c>
      <c r="P119" s="16">
        <v>1634</v>
      </c>
      <c r="Q119" s="16">
        <v>154</v>
      </c>
      <c r="R119" s="16">
        <v>187</v>
      </c>
      <c r="T119" s="16">
        <v>158</v>
      </c>
      <c r="U119" s="16">
        <v>484</v>
      </c>
      <c r="V119" s="16">
        <v>532</v>
      </c>
      <c r="W119" s="16">
        <v>425</v>
      </c>
      <c r="X119" s="16">
        <v>310</v>
      </c>
      <c r="Y119" s="16">
        <v>177</v>
      </c>
    </row>
    <row r="120" spans="2:25" x14ac:dyDescent="0.35">
      <c r="B120" s="17" t="s">
        <v>73</v>
      </c>
      <c r="C120" s="18">
        <v>0.29340391047168468</v>
      </c>
      <c r="D120" s="18">
        <v>0.31421995598739139</v>
      </c>
      <c r="E120" s="18">
        <v>0.27328464332568148</v>
      </c>
      <c r="G120" s="18">
        <v>0.30015788769036728</v>
      </c>
      <c r="H120" s="18">
        <v>0.29478776939162982</v>
      </c>
      <c r="I120" s="18">
        <v>0.26809261063550588</v>
      </c>
      <c r="J120" s="18">
        <v>0.31106615502272422</v>
      </c>
      <c r="L120" s="18">
        <v>0.2976440898896745</v>
      </c>
      <c r="M120" s="18">
        <v>0.26809261063550588</v>
      </c>
      <c r="N120" s="18">
        <v>0.31156499764252499</v>
      </c>
      <c r="P120" s="18">
        <v>0.2727389709126562</v>
      </c>
      <c r="Q120" s="18">
        <v>0.47472000245217572</v>
      </c>
      <c r="R120" s="18">
        <v>0.35968537706983189</v>
      </c>
      <c r="T120" s="18">
        <v>0.47708833480328589</v>
      </c>
      <c r="U120" s="18">
        <v>0.33257610348492761</v>
      </c>
      <c r="V120" s="18">
        <v>0.29300899100288852</v>
      </c>
      <c r="W120" s="18">
        <v>0.2369358848245452</v>
      </c>
      <c r="X120" s="18">
        <v>0.26850580167711169</v>
      </c>
      <c r="Y120" s="18">
        <v>0.20699029474015029</v>
      </c>
    </row>
    <row r="121" spans="2:25" x14ac:dyDescent="0.35">
      <c r="B121" s="17" t="s">
        <v>74</v>
      </c>
      <c r="C121" s="18">
        <v>0.41251006741045748</v>
      </c>
      <c r="D121" s="18">
        <v>0.42306528212152739</v>
      </c>
      <c r="E121" s="18">
        <v>0.40249935264158071</v>
      </c>
      <c r="G121" s="18">
        <v>0.4687473929768311</v>
      </c>
      <c r="H121" s="18">
        <v>0.45551101290408802</v>
      </c>
      <c r="I121" s="18">
        <v>0.41191960853474369</v>
      </c>
      <c r="J121" s="18">
        <v>0.31486595090517322</v>
      </c>
      <c r="L121" s="18">
        <v>0.46239383586400262</v>
      </c>
      <c r="M121" s="18">
        <v>0.41191960853474369</v>
      </c>
      <c r="N121" s="18">
        <v>0.31457219948796289</v>
      </c>
      <c r="P121" s="18">
        <v>0.42970990696713679</v>
      </c>
      <c r="Q121" s="18">
        <v>0.37542031742745602</v>
      </c>
      <c r="R121" s="18">
        <v>0.36893532735579138</v>
      </c>
      <c r="T121" s="18">
        <v>0.37515037886939118</v>
      </c>
      <c r="U121" s="18">
        <v>0.41349471885574118</v>
      </c>
      <c r="V121" s="18">
        <v>0.41679820479408508</v>
      </c>
      <c r="W121" s="18">
        <v>0.41675448722938602</v>
      </c>
      <c r="X121" s="18">
        <v>0.40608006366461358</v>
      </c>
      <c r="Y121" s="18">
        <v>0.43491873223987731</v>
      </c>
    </row>
    <row r="122" spans="2:25" x14ac:dyDescent="0.35">
      <c r="B122" s="17" t="s">
        <v>75</v>
      </c>
      <c r="C122" s="18">
        <v>0.26646067488572922</v>
      </c>
      <c r="D122" s="18">
        <v>0.23243902718687881</v>
      </c>
      <c r="E122" s="18">
        <v>0.2991741186571677</v>
      </c>
      <c r="G122" s="18">
        <v>0.19678013508609901</v>
      </c>
      <c r="H122" s="18">
        <v>0.23082467888922931</v>
      </c>
      <c r="I122" s="18">
        <v>0.29721454820044901</v>
      </c>
      <c r="J122" s="18">
        <v>0.33948840584445961</v>
      </c>
      <c r="L122" s="18">
        <v>0.2133555552452224</v>
      </c>
      <c r="M122" s="18">
        <v>0.29721454820044901</v>
      </c>
      <c r="N122" s="18">
        <v>0.33922786109213249</v>
      </c>
      <c r="P122" s="18">
        <v>0.27074964929279999</v>
      </c>
      <c r="Q122" s="18">
        <v>0.12585979253386689</v>
      </c>
      <c r="R122" s="18">
        <v>0.25810581074872258</v>
      </c>
      <c r="T122" s="18">
        <v>0.1339952195172035</v>
      </c>
      <c r="U122" s="18">
        <v>0.22496093428856259</v>
      </c>
      <c r="V122" s="18">
        <v>0.2593852991151962</v>
      </c>
      <c r="W122" s="18">
        <v>0.32131705119392201</v>
      </c>
      <c r="X122" s="18">
        <v>0.30517513399878199</v>
      </c>
      <c r="Y122" s="18">
        <v>0.31570694212919842</v>
      </c>
    </row>
    <row r="123" spans="2:25" x14ac:dyDescent="0.35">
      <c r="B123" s="17" t="s">
        <v>76</v>
      </c>
      <c r="C123" s="18">
        <v>2.7625347232128752E-2</v>
      </c>
      <c r="D123" s="18">
        <v>3.0275734704202271E-2</v>
      </c>
      <c r="E123" s="18">
        <v>2.5041885375570151E-2</v>
      </c>
      <c r="G123" s="18">
        <v>3.4314584246702667E-2</v>
      </c>
      <c r="H123" s="18">
        <v>1.8876538815052982E-2</v>
      </c>
      <c r="I123" s="18">
        <v>2.2773232629301369E-2</v>
      </c>
      <c r="J123" s="18">
        <v>3.4579488227642959E-2</v>
      </c>
      <c r="L123" s="18">
        <v>2.6606519001100649E-2</v>
      </c>
      <c r="M123" s="18">
        <v>2.2773232629301369E-2</v>
      </c>
      <c r="N123" s="18">
        <v>3.4634941777379309E-2</v>
      </c>
      <c r="P123" s="18">
        <v>2.6801472827407E-2</v>
      </c>
      <c r="Q123" s="18">
        <v>2.3999887586501241E-2</v>
      </c>
      <c r="R123" s="18">
        <v>1.3273484825654099E-2</v>
      </c>
      <c r="T123" s="18">
        <v>1.3766066810119409E-2</v>
      </c>
      <c r="U123" s="18">
        <v>2.8968243370768521E-2</v>
      </c>
      <c r="V123" s="18">
        <v>3.0807505087830339E-2</v>
      </c>
      <c r="W123" s="18">
        <v>2.4992576752146799E-2</v>
      </c>
      <c r="X123" s="18">
        <v>2.0239000659492669E-2</v>
      </c>
      <c r="Y123" s="18">
        <v>4.2384030890773972E-2</v>
      </c>
    </row>
    <row r="125" spans="2:25" ht="87" x14ac:dyDescent="0.35">
      <c r="B125" s="14" t="s">
        <v>77</v>
      </c>
    </row>
    <row r="126" spans="2:25" x14ac:dyDescent="0.35">
      <c r="B126" s="15" t="s">
        <v>15</v>
      </c>
    </row>
    <row r="127" spans="2:25" x14ac:dyDescent="0.35">
      <c r="B127" s="11" t="s">
        <v>50</v>
      </c>
      <c r="C127" s="16">
        <v>2090</v>
      </c>
      <c r="D127" s="16">
        <v>1050</v>
      </c>
      <c r="E127" s="16">
        <v>1035</v>
      </c>
      <c r="G127" s="16">
        <v>448</v>
      </c>
      <c r="H127" s="16">
        <v>548</v>
      </c>
      <c r="I127" s="16">
        <v>544</v>
      </c>
      <c r="J127" s="16">
        <v>548</v>
      </c>
      <c r="L127" s="16">
        <v>995</v>
      </c>
      <c r="M127" s="16">
        <v>544</v>
      </c>
      <c r="N127" s="16">
        <v>546</v>
      </c>
      <c r="P127" s="16">
        <v>1617</v>
      </c>
      <c r="Q127" s="16">
        <v>163</v>
      </c>
      <c r="R127" s="16">
        <v>191</v>
      </c>
      <c r="T127" s="16">
        <v>197</v>
      </c>
      <c r="U127" s="16">
        <v>521</v>
      </c>
      <c r="V127" s="16">
        <v>489</v>
      </c>
      <c r="W127" s="16">
        <v>441</v>
      </c>
      <c r="X127" s="16">
        <v>269</v>
      </c>
      <c r="Y127" s="16">
        <v>166</v>
      </c>
    </row>
    <row r="128" spans="2:25" x14ac:dyDescent="0.35">
      <c r="B128" s="12" t="s">
        <v>51</v>
      </c>
      <c r="C128" s="16">
        <v>2090</v>
      </c>
      <c r="D128" s="16">
        <v>1043</v>
      </c>
      <c r="E128" s="16">
        <v>1045</v>
      </c>
      <c r="G128" s="16">
        <v>521</v>
      </c>
      <c r="H128" s="16">
        <v>522</v>
      </c>
      <c r="I128" s="16">
        <v>522</v>
      </c>
      <c r="J128" s="16">
        <v>523</v>
      </c>
      <c r="L128" s="16">
        <v>1043</v>
      </c>
      <c r="M128" s="16">
        <v>522</v>
      </c>
      <c r="N128" s="16">
        <v>522</v>
      </c>
      <c r="P128" s="16">
        <v>1634</v>
      </c>
      <c r="Q128" s="16">
        <v>154</v>
      </c>
      <c r="R128" s="16">
        <v>187</v>
      </c>
      <c r="T128" s="16">
        <v>158</v>
      </c>
      <c r="U128" s="16">
        <v>484</v>
      </c>
      <c r="V128" s="16">
        <v>532</v>
      </c>
      <c r="W128" s="16">
        <v>425</v>
      </c>
      <c r="X128" s="16">
        <v>310</v>
      </c>
      <c r="Y128" s="16">
        <v>177</v>
      </c>
    </row>
    <row r="129" spans="2:25" x14ac:dyDescent="0.35">
      <c r="B129" s="17" t="s">
        <v>78</v>
      </c>
      <c r="C129" s="18">
        <v>0.42767678842017159</v>
      </c>
      <c r="D129" s="18">
        <v>0.41086494926325151</v>
      </c>
      <c r="E129" s="18">
        <v>0.44357432172409827</v>
      </c>
      <c r="G129" s="18">
        <v>0.42705799445470621</v>
      </c>
      <c r="H129" s="18">
        <v>0.43900657946562299</v>
      </c>
      <c r="I129" s="18">
        <v>0.42826702324543509</v>
      </c>
      <c r="J129" s="18">
        <v>0.41542107978582982</v>
      </c>
      <c r="L129" s="18">
        <v>0.43270637051701311</v>
      </c>
      <c r="M129" s="18">
        <v>0.42826702324543509</v>
      </c>
      <c r="N129" s="18">
        <v>0.41528230480300599</v>
      </c>
      <c r="P129" s="18">
        <v>0.45062168277621628</v>
      </c>
      <c r="Q129" s="18">
        <v>0.22269208189309031</v>
      </c>
      <c r="R129" s="18">
        <v>0.35662498631636103</v>
      </c>
      <c r="T129" s="18">
        <v>0.27745038775570102</v>
      </c>
      <c r="U129" s="18">
        <v>0.40091226788649759</v>
      </c>
      <c r="V129" s="18">
        <v>0.4573373523849163</v>
      </c>
      <c r="W129" s="18">
        <v>0.45980167930448451</v>
      </c>
      <c r="X129" s="18">
        <v>0.43177520704673811</v>
      </c>
      <c r="Y129" s="18">
        <v>0.45450315449321738</v>
      </c>
    </row>
    <row r="130" spans="2:25" x14ac:dyDescent="0.35">
      <c r="B130" s="17" t="s">
        <v>79</v>
      </c>
      <c r="C130" s="18">
        <v>0.48316771303732547</v>
      </c>
      <c r="D130" s="18">
        <v>0.49940467322930682</v>
      </c>
      <c r="E130" s="18">
        <v>0.46764433051375481</v>
      </c>
      <c r="G130" s="18">
        <v>0.47399475261356439</v>
      </c>
      <c r="H130" s="18">
        <v>0.47229474702965618</v>
      </c>
      <c r="I130" s="18">
        <v>0.51313558965872097</v>
      </c>
      <c r="J130" s="18">
        <v>0.47406320905319838</v>
      </c>
      <c r="L130" s="18">
        <v>0.47341914067360191</v>
      </c>
      <c r="M130" s="18">
        <v>0.51313558965872097</v>
      </c>
      <c r="N130" s="18">
        <v>0.47402475502542568</v>
      </c>
      <c r="P130" s="18">
        <v>0.46544241969478028</v>
      </c>
      <c r="Q130" s="18">
        <v>0.6648354069396083</v>
      </c>
      <c r="R130" s="18">
        <v>0.56692428401844985</v>
      </c>
      <c r="T130" s="18">
        <v>0.62291139971163023</v>
      </c>
      <c r="U130" s="18">
        <v>0.52352537984132752</v>
      </c>
      <c r="V130" s="18">
        <v>0.44863760432563449</v>
      </c>
      <c r="W130" s="18">
        <v>0.45167502489007783</v>
      </c>
      <c r="X130" s="18">
        <v>0.47864990343240149</v>
      </c>
      <c r="Y130" s="18">
        <v>0.44400761627317231</v>
      </c>
    </row>
    <row r="131" spans="2:25" x14ac:dyDescent="0.35">
      <c r="B131" s="17" t="s">
        <v>80</v>
      </c>
      <c r="C131" s="18">
        <v>8.9155498542502876E-2</v>
      </c>
      <c r="D131" s="18">
        <v>8.9730377507441769E-2</v>
      </c>
      <c r="E131" s="18">
        <v>8.8781347762146884E-2</v>
      </c>
      <c r="G131" s="18">
        <v>9.8947252931729471E-2</v>
      </c>
      <c r="H131" s="18">
        <v>8.8698673504720799E-2</v>
      </c>
      <c r="I131" s="18">
        <v>5.8597387095844132E-2</v>
      </c>
      <c r="J131" s="18">
        <v>0.1105157111609717</v>
      </c>
      <c r="L131" s="18">
        <v>9.3874488809385107E-2</v>
      </c>
      <c r="M131" s="18">
        <v>5.8597387095844132E-2</v>
      </c>
      <c r="N131" s="18">
        <v>0.1106929401715681</v>
      </c>
      <c r="P131" s="18">
        <v>8.3935897529003337E-2</v>
      </c>
      <c r="Q131" s="18">
        <v>0.11247251116730141</v>
      </c>
      <c r="R131" s="18">
        <v>7.6450729665189121E-2</v>
      </c>
      <c r="T131" s="18">
        <v>9.9638212532668829E-2</v>
      </c>
      <c r="U131" s="18">
        <v>7.5562352272174893E-2</v>
      </c>
      <c r="V131" s="18">
        <v>9.4025043289449356E-2</v>
      </c>
      <c r="W131" s="18">
        <v>8.8523295805437607E-2</v>
      </c>
      <c r="X131" s="18">
        <v>8.9574889520860304E-2</v>
      </c>
      <c r="Y131" s="18">
        <v>0.1014892292336103</v>
      </c>
    </row>
    <row r="133" spans="2:25" ht="87" x14ac:dyDescent="0.35">
      <c r="B133" s="14" t="s">
        <v>81</v>
      </c>
    </row>
    <row r="134" spans="2:25" x14ac:dyDescent="0.35">
      <c r="B134" s="15" t="s">
        <v>15</v>
      </c>
    </row>
    <row r="135" spans="2:25" x14ac:dyDescent="0.35">
      <c r="B135" s="11" t="s">
        <v>50</v>
      </c>
      <c r="C135" s="16">
        <v>2090</v>
      </c>
      <c r="D135" s="16">
        <v>1050</v>
      </c>
      <c r="E135" s="16">
        <v>1035</v>
      </c>
      <c r="G135" s="16">
        <v>448</v>
      </c>
      <c r="H135" s="16">
        <v>548</v>
      </c>
      <c r="I135" s="16">
        <v>544</v>
      </c>
      <c r="J135" s="16">
        <v>548</v>
      </c>
      <c r="L135" s="16">
        <v>995</v>
      </c>
      <c r="M135" s="16">
        <v>544</v>
      </c>
      <c r="N135" s="16">
        <v>546</v>
      </c>
      <c r="P135" s="16">
        <v>1617</v>
      </c>
      <c r="Q135" s="16">
        <v>163</v>
      </c>
      <c r="R135" s="16">
        <v>191</v>
      </c>
      <c r="T135" s="16">
        <v>197</v>
      </c>
      <c r="U135" s="16">
        <v>521</v>
      </c>
      <c r="V135" s="16">
        <v>489</v>
      </c>
      <c r="W135" s="16">
        <v>441</v>
      </c>
      <c r="X135" s="16">
        <v>269</v>
      </c>
      <c r="Y135" s="16">
        <v>166</v>
      </c>
    </row>
    <row r="136" spans="2:25" x14ac:dyDescent="0.35">
      <c r="B136" s="12" t="s">
        <v>51</v>
      </c>
      <c r="C136" s="16">
        <v>2090</v>
      </c>
      <c r="D136" s="16">
        <v>1043</v>
      </c>
      <c r="E136" s="16">
        <v>1045</v>
      </c>
      <c r="G136" s="16">
        <v>521</v>
      </c>
      <c r="H136" s="16">
        <v>522</v>
      </c>
      <c r="I136" s="16">
        <v>522</v>
      </c>
      <c r="J136" s="16">
        <v>523</v>
      </c>
      <c r="L136" s="16">
        <v>1043</v>
      </c>
      <c r="M136" s="16">
        <v>522</v>
      </c>
      <c r="N136" s="16">
        <v>522</v>
      </c>
      <c r="P136" s="16">
        <v>1634</v>
      </c>
      <c r="Q136" s="16">
        <v>154</v>
      </c>
      <c r="R136" s="16">
        <v>187</v>
      </c>
      <c r="T136" s="16">
        <v>158</v>
      </c>
      <c r="U136" s="16">
        <v>484</v>
      </c>
      <c r="V136" s="16">
        <v>532</v>
      </c>
      <c r="W136" s="16">
        <v>425</v>
      </c>
      <c r="X136" s="16">
        <v>310</v>
      </c>
      <c r="Y136" s="16">
        <v>177</v>
      </c>
    </row>
    <row r="137" spans="2:25" x14ac:dyDescent="0.35">
      <c r="B137" s="17" t="s">
        <v>78</v>
      </c>
      <c r="C137" s="18">
        <v>0.43977299311317197</v>
      </c>
      <c r="D137" s="18">
        <v>0.46683165696039258</v>
      </c>
      <c r="E137" s="18">
        <v>0.4137507840819068</v>
      </c>
      <c r="G137" s="18">
        <v>0.3986726852939777</v>
      </c>
      <c r="H137" s="18">
        <v>0.45765593078291872</v>
      </c>
      <c r="I137" s="18">
        <v>0.45750476552923791</v>
      </c>
      <c r="J137" s="18">
        <v>0.44593766443544591</v>
      </c>
      <c r="L137" s="18">
        <v>0.42843023082156578</v>
      </c>
      <c r="M137" s="18">
        <v>0.45750476552923791</v>
      </c>
      <c r="N137" s="18">
        <v>0.44665279434978378</v>
      </c>
      <c r="P137" s="18">
        <v>0.41465016077544398</v>
      </c>
      <c r="Q137" s="18">
        <v>0.68413393677877221</v>
      </c>
      <c r="R137" s="18">
        <v>0.46045602963359322</v>
      </c>
      <c r="T137" s="18">
        <v>0.64260296660766958</v>
      </c>
      <c r="U137" s="18">
        <v>0.43902243215465259</v>
      </c>
      <c r="V137" s="18">
        <v>0.43144604186020258</v>
      </c>
      <c r="W137" s="18">
        <v>0.41141199176880849</v>
      </c>
      <c r="X137" s="18">
        <v>0.40455715539333598</v>
      </c>
      <c r="Y137" s="18">
        <v>0.41289723409021922</v>
      </c>
    </row>
    <row r="138" spans="2:25" x14ac:dyDescent="0.35">
      <c r="B138" s="17" t="s">
        <v>79</v>
      </c>
      <c r="C138" s="18">
        <v>0.41490228973928078</v>
      </c>
      <c r="D138" s="18">
        <v>0.39174600840641388</v>
      </c>
      <c r="E138" s="18">
        <v>0.43710352639794808</v>
      </c>
      <c r="G138" s="18">
        <v>0.40631426249890168</v>
      </c>
      <c r="H138" s="18">
        <v>0.40242053394381988</v>
      </c>
      <c r="I138" s="18">
        <v>0.41461288472583818</v>
      </c>
      <c r="J138" s="18">
        <v>0.43519981436081701</v>
      </c>
      <c r="L138" s="18">
        <v>0.40402021657708748</v>
      </c>
      <c r="M138" s="18">
        <v>0.41461288472583818</v>
      </c>
      <c r="N138" s="18">
        <v>0.43509275763345889</v>
      </c>
      <c r="P138" s="18">
        <v>0.43009795681791801</v>
      </c>
      <c r="Q138" s="18">
        <v>0.24836699088399741</v>
      </c>
      <c r="R138" s="18">
        <v>0.42440560819660678</v>
      </c>
      <c r="T138" s="18">
        <v>0.29761484382597081</v>
      </c>
      <c r="U138" s="18">
        <v>0.41069740962274631</v>
      </c>
      <c r="V138" s="18">
        <v>0.41060310881137152</v>
      </c>
      <c r="W138" s="18">
        <v>0.45244502646197021</v>
      </c>
      <c r="X138" s="18">
        <v>0.43578397259710028</v>
      </c>
      <c r="Y138" s="18">
        <v>0.42043302587934039</v>
      </c>
    </row>
    <row r="139" spans="2:25" x14ac:dyDescent="0.35">
      <c r="B139" s="17" t="s">
        <v>80</v>
      </c>
      <c r="C139" s="18">
        <v>0.14532471714754711</v>
      </c>
      <c r="D139" s="18">
        <v>0.1414223346331934</v>
      </c>
      <c r="E139" s="18">
        <v>0.14914568952014509</v>
      </c>
      <c r="G139" s="18">
        <v>0.19501305220712059</v>
      </c>
      <c r="H139" s="18">
        <v>0.1399235352732616</v>
      </c>
      <c r="I139" s="18">
        <v>0.12788234974492399</v>
      </c>
      <c r="J139" s="18">
        <v>0.1188625212037371</v>
      </c>
      <c r="L139" s="18">
        <v>0.16754955260134671</v>
      </c>
      <c r="M139" s="18">
        <v>0.12788234974492399</v>
      </c>
      <c r="N139" s="18">
        <v>0.11825444801675709</v>
      </c>
      <c r="P139" s="18">
        <v>0.15525188240663801</v>
      </c>
      <c r="Q139" s="18">
        <v>6.7499072337230445E-2</v>
      </c>
      <c r="R139" s="18">
        <v>0.1151383621697999</v>
      </c>
      <c r="T139" s="18">
        <v>5.9782189566359632E-2</v>
      </c>
      <c r="U139" s="18">
        <v>0.15028015822260121</v>
      </c>
      <c r="V139" s="18">
        <v>0.15795084932842601</v>
      </c>
      <c r="W139" s="18">
        <v>0.1361429817692211</v>
      </c>
      <c r="X139" s="18">
        <v>0.15965887200956361</v>
      </c>
      <c r="Y139" s="18">
        <v>0.1666697400304403</v>
      </c>
    </row>
    <row r="141" spans="2:25" ht="87" x14ac:dyDescent="0.35">
      <c r="B141" s="14" t="s">
        <v>82</v>
      </c>
    </row>
    <row r="142" spans="2:25" x14ac:dyDescent="0.35">
      <c r="B142" s="15" t="s">
        <v>15</v>
      </c>
    </row>
    <row r="143" spans="2:25" x14ac:dyDescent="0.35">
      <c r="B143" s="11" t="s">
        <v>50</v>
      </c>
      <c r="C143" s="16">
        <v>2090</v>
      </c>
      <c r="D143" s="16">
        <v>1050</v>
      </c>
      <c r="E143" s="16">
        <v>1035</v>
      </c>
      <c r="G143" s="16">
        <v>448</v>
      </c>
      <c r="H143" s="16">
        <v>548</v>
      </c>
      <c r="I143" s="16">
        <v>544</v>
      </c>
      <c r="J143" s="16">
        <v>548</v>
      </c>
      <c r="L143" s="16">
        <v>995</v>
      </c>
      <c r="M143" s="16">
        <v>544</v>
      </c>
      <c r="N143" s="16">
        <v>546</v>
      </c>
      <c r="P143" s="16">
        <v>1617</v>
      </c>
      <c r="Q143" s="16">
        <v>163</v>
      </c>
      <c r="R143" s="16">
        <v>191</v>
      </c>
      <c r="T143" s="16">
        <v>197</v>
      </c>
      <c r="U143" s="16">
        <v>521</v>
      </c>
      <c r="V143" s="16">
        <v>489</v>
      </c>
      <c r="W143" s="16">
        <v>441</v>
      </c>
      <c r="X143" s="16">
        <v>269</v>
      </c>
      <c r="Y143" s="16">
        <v>166</v>
      </c>
    </row>
    <row r="144" spans="2:25" x14ac:dyDescent="0.35">
      <c r="B144" s="12" t="s">
        <v>51</v>
      </c>
      <c r="C144" s="16">
        <v>2090</v>
      </c>
      <c r="D144" s="16">
        <v>1043</v>
      </c>
      <c r="E144" s="16">
        <v>1045</v>
      </c>
      <c r="G144" s="16">
        <v>521</v>
      </c>
      <c r="H144" s="16">
        <v>522</v>
      </c>
      <c r="I144" s="16">
        <v>522</v>
      </c>
      <c r="J144" s="16">
        <v>523</v>
      </c>
      <c r="L144" s="16">
        <v>1043</v>
      </c>
      <c r="M144" s="16">
        <v>522</v>
      </c>
      <c r="N144" s="16">
        <v>522</v>
      </c>
      <c r="P144" s="16">
        <v>1634</v>
      </c>
      <c r="Q144" s="16">
        <v>154</v>
      </c>
      <c r="R144" s="16">
        <v>187</v>
      </c>
      <c r="T144" s="16">
        <v>158</v>
      </c>
      <c r="U144" s="16">
        <v>484</v>
      </c>
      <c r="V144" s="16">
        <v>532</v>
      </c>
      <c r="W144" s="16">
        <v>425</v>
      </c>
      <c r="X144" s="16">
        <v>310</v>
      </c>
      <c r="Y144" s="16">
        <v>177</v>
      </c>
    </row>
    <row r="145" spans="2:25" x14ac:dyDescent="0.35">
      <c r="B145" s="17" t="s">
        <v>78</v>
      </c>
      <c r="C145" s="18">
        <v>0.71665093038764183</v>
      </c>
      <c r="D145" s="18">
        <v>0.68357574532668897</v>
      </c>
      <c r="E145" s="18">
        <v>0.74902840218907973</v>
      </c>
      <c r="G145" s="18">
        <v>0.72380197130207113</v>
      </c>
      <c r="H145" s="18">
        <v>0.70688727270663665</v>
      </c>
      <c r="I145" s="18">
        <v>0.70034762785304228</v>
      </c>
      <c r="J145" s="18">
        <v>0.73505780091836159</v>
      </c>
      <c r="L145" s="18">
        <v>0.71517432032601724</v>
      </c>
      <c r="M145" s="18">
        <v>0.70034762785304228</v>
      </c>
      <c r="N145" s="18">
        <v>0.7346329251851722</v>
      </c>
      <c r="P145" s="18">
        <v>0.71179683575209685</v>
      </c>
      <c r="Q145" s="18">
        <v>0.72518422529654425</v>
      </c>
      <c r="R145" s="18">
        <v>0.76506334227090544</v>
      </c>
      <c r="T145" s="18">
        <v>0.81176274459031628</v>
      </c>
      <c r="U145" s="18">
        <v>0.71981270537931652</v>
      </c>
      <c r="V145" s="18">
        <v>0.70684352580186216</v>
      </c>
      <c r="W145" s="18">
        <v>0.71600528426000609</v>
      </c>
      <c r="X145" s="18">
        <v>0.69185004647186066</v>
      </c>
      <c r="Y145" s="18">
        <v>0.69094502243467659</v>
      </c>
    </row>
    <row r="146" spans="2:25" x14ac:dyDescent="0.35">
      <c r="B146" s="17" t="s">
        <v>79</v>
      </c>
      <c r="C146" s="18">
        <v>0.20272774547972089</v>
      </c>
      <c r="D146" s="18">
        <v>0.227519266420394</v>
      </c>
      <c r="E146" s="18">
        <v>0.1784375735082985</v>
      </c>
      <c r="G146" s="18">
        <v>0.18729337345854349</v>
      </c>
      <c r="H146" s="18">
        <v>0.20495867728824291</v>
      </c>
      <c r="I146" s="18">
        <v>0.22378322309047191</v>
      </c>
      <c r="J146" s="18">
        <v>0.19520756415673099</v>
      </c>
      <c r="L146" s="18">
        <v>0.19624511212467441</v>
      </c>
      <c r="M146" s="18">
        <v>0.22378322309047191</v>
      </c>
      <c r="N146" s="18">
        <v>0.1955206096331884</v>
      </c>
      <c r="P146" s="18">
        <v>0.20610993000409461</v>
      </c>
      <c r="Q146" s="18">
        <v>0.17201065165924509</v>
      </c>
      <c r="R146" s="18">
        <v>0.18273279152886851</v>
      </c>
      <c r="T146" s="18">
        <v>0.13295260346531651</v>
      </c>
      <c r="U146" s="18">
        <v>0.20638456704213931</v>
      </c>
      <c r="V146" s="18">
        <v>0.20858610374672809</v>
      </c>
      <c r="W146" s="18">
        <v>0.2241408515969488</v>
      </c>
      <c r="X146" s="18">
        <v>0.199953228989178</v>
      </c>
      <c r="Y146" s="18">
        <v>0.19555786603091219</v>
      </c>
    </row>
    <row r="147" spans="2:25" x14ac:dyDescent="0.35">
      <c r="B147" s="17" t="s">
        <v>80</v>
      </c>
      <c r="C147" s="18">
        <v>8.062132413263727E-2</v>
      </c>
      <c r="D147" s="18">
        <v>8.8904988252916997E-2</v>
      </c>
      <c r="E147" s="18">
        <v>7.2534024302621819E-2</v>
      </c>
      <c r="G147" s="18">
        <v>8.8904655239385413E-2</v>
      </c>
      <c r="H147" s="18">
        <v>8.8154050005120541E-2</v>
      </c>
      <c r="I147" s="18">
        <v>7.5869149056485854E-2</v>
      </c>
      <c r="J147" s="18">
        <v>6.9734634924907335E-2</v>
      </c>
      <c r="L147" s="18">
        <v>8.858056754930857E-2</v>
      </c>
      <c r="M147" s="18">
        <v>7.5869149056485854E-2</v>
      </c>
      <c r="N147" s="18">
        <v>6.9846465181639228E-2</v>
      </c>
      <c r="P147" s="18">
        <v>8.2093234243808516E-2</v>
      </c>
      <c r="Q147" s="18">
        <v>0.10280512304421061</v>
      </c>
      <c r="R147" s="18">
        <v>5.2203866200225782E-2</v>
      </c>
      <c r="T147" s="18">
        <v>5.5284651944367179E-2</v>
      </c>
      <c r="U147" s="18">
        <v>7.3802727578544267E-2</v>
      </c>
      <c r="V147" s="18">
        <v>8.4570370451409776E-2</v>
      </c>
      <c r="W147" s="18">
        <v>5.9853864143045048E-2</v>
      </c>
      <c r="X147" s="18">
        <v>0.1081967245389612</v>
      </c>
      <c r="Y147" s="18">
        <v>0.1134971115344113</v>
      </c>
    </row>
    <row r="149" spans="2:25" ht="87" x14ac:dyDescent="0.35">
      <c r="B149" s="14" t="s">
        <v>83</v>
      </c>
    </row>
    <row r="150" spans="2:25" x14ac:dyDescent="0.35">
      <c r="B150" s="15" t="s">
        <v>15</v>
      </c>
    </row>
    <row r="151" spans="2:25" x14ac:dyDescent="0.35">
      <c r="B151" s="11" t="s">
        <v>50</v>
      </c>
      <c r="C151" s="16">
        <v>2090</v>
      </c>
      <c r="D151" s="16">
        <v>1050</v>
      </c>
      <c r="E151" s="16">
        <v>1035</v>
      </c>
      <c r="G151" s="16">
        <v>448</v>
      </c>
      <c r="H151" s="16">
        <v>548</v>
      </c>
      <c r="I151" s="16">
        <v>544</v>
      </c>
      <c r="J151" s="16">
        <v>548</v>
      </c>
      <c r="L151" s="16">
        <v>995</v>
      </c>
      <c r="M151" s="16">
        <v>544</v>
      </c>
      <c r="N151" s="16">
        <v>546</v>
      </c>
      <c r="P151" s="16">
        <v>1617</v>
      </c>
      <c r="Q151" s="16">
        <v>163</v>
      </c>
      <c r="R151" s="16">
        <v>191</v>
      </c>
      <c r="T151" s="16">
        <v>197</v>
      </c>
      <c r="U151" s="16">
        <v>521</v>
      </c>
      <c r="V151" s="16">
        <v>489</v>
      </c>
      <c r="W151" s="16">
        <v>441</v>
      </c>
      <c r="X151" s="16">
        <v>269</v>
      </c>
      <c r="Y151" s="16">
        <v>166</v>
      </c>
    </row>
    <row r="152" spans="2:25" x14ac:dyDescent="0.35">
      <c r="B152" s="12" t="s">
        <v>51</v>
      </c>
      <c r="C152" s="16">
        <v>2090</v>
      </c>
      <c r="D152" s="16">
        <v>1043</v>
      </c>
      <c r="E152" s="16">
        <v>1045</v>
      </c>
      <c r="G152" s="16">
        <v>521</v>
      </c>
      <c r="H152" s="16">
        <v>522</v>
      </c>
      <c r="I152" s="16">
        <v>522</v>
      </c>
      <c r="J152" s="16">
        <v>523</v>
      </c>
      <c r="L152" s="16">
        <v>1043</v>
      </c>
      <c r="M152" s="16">
        <v>522</v>
      </c>
      <c r="N152" s="16">
        <v>522</v>
      </c>
      <c r="P152" s="16">
        <v>1634</v>
      </c>
      <c r="Q152" s="16">
        <v>154</v>
      </c>
      <c r="R152" s="16">
        <v>187</v>
      </c>
      <c r="T152" s="16">
        <v>158</v>
      </c>
      <c r="U152" s="16">
        <v>484</v>
      </c>
      <c r="V152" s="16">
        <v>532</v>
      </c>
      <c r="W152" s="16">
        <v>425</v>
      </c>
      <c r="X152" s="16">
        <v>310</v>
      </c>
      <c r="Y152" s="16">
        <v>177</v>
      </c>
    </row>
    <row r="153" spans="2:25" x14ac:dyDescent="0.35">
      <c r="B153" s="17" t="s">
        <v>78</v>
      </c>
      <c r="C153" s="18">
        <v>0.45304259082491538</v>
      </c>
      <c r="D153" s="18">
        <v>0.46795500773252618</v>
      </c>
      <c r="E153" s="18">
        <v>0.43917310795970699</v>
      </c>
      <c r="G153" s="18">
        <v>0.45959338127439098</v>
      </c>
      <c r="H153" s="18">
        <v>0.45307762228916199</v>
      </c>
      <c r="I153" s="18">
        <v>0.44891496453845492</v>
      </c>
      <c r="J153" s="18">
        <v>0.45137650992410971</v>
      </c>
      <c r="L153" s="18">
        <v>0.45659872503187171</v>
      </c>
      <c r="M153" s="18">
        <v>0.44891496453845492</v>
      </c>
      <c r="N153" s="18">
        <v>0.45210036186714941</v>
      </c>
      <c r="P153" s="18">
        <v>0.4357208555530715</v>
      </c>
      <c r="Q153" s="18">
        <v>0.61092002842459348</v>
      </c>
      <c r="R153" s="18">
        <v>0.54655095528373387</v>
      </c>
      <c r="T153" s="18">
        <v>0.6602752948041859</v>
      </c>
      <c r="U153" s="18">
        <v>0.49107135448001987</v>
      </c>
      <c r="V153" s="18">
        <v>0.44471305878659939</v>
      </c>
      <c r="W153" s="18">
        <v>0.39607806990857608</v>
      </c>
      <c r="X153" s="18">
        <v>0.40409523038151451</v>
      </c>
      <c r="Y153" s="18">
        <v>0.41991940214248141</v>
      </c>
    </row>
    <row r="154" spans="2:25" x14ac:dyDescent="0.35">
      <c r="B154" s="17" t="s">
        <v>79</v>
      </c>
      <c r="C154" s="18">
        <v>0.4240969900442898</v>
      </c>
      <c r="D154" s="18">
        <v>0.41033152425548458</v>
      </c>
      <c r="E154" s="18">
        <v>0.43654661816819101</v>
      </c>
      <c r="G154" s="18">
        <v>0.38601998988094532</v>
      </c>
      <c r="H154" s="18">
        <v>0.44626317774885649</v>
      </c>
      <c r="I154" s="18">
        <v>0.42273699811048582</v>
      </c>
      <c r="J154" s="18">
        <v>0.44029806390810838</v>
      </c>
      <c r="L154" s="18">
        <v>0.41581991251300487</v>
      </c>
      <c r="M154" s="18">
        <v>0.42273699811048582</v>
      </c>
      <c r="N154" s="18">
        <v>0.43940049541472048</v>
      </c>
      <c r="P154" s="18">
        <v>0.43572142154704041</v>
      </c>
      <c r="Q154" s="18">
        <v>0.30903673293605061</v>
      </c>
      <c r="R154" s="18">
        <v>0.35374509885802857</v>
      </c>
      <c r="T154" s="18">
        <v>0.27864869437157441</v>
      </c>
      <c r="U154" s="18">
        <v>0.38388343385388091</v>
      </c>
      <c r="V154" s="18">
        <v>0.44148099234328519</v>
      </c>
      <c r="W154" s="18">
        <v>0.45696167901505519</v>
      </c>
      <c r="X154" s="18">
        <v>0.46622617981843972</v>
      </c>
      <c r="Y154" s="18">
        <v>0.45478819925177433</v>
      </c>
    </row>
    <row r="155" spans="2:25" x14ac:dyDescent="0.35">
      <c r="B155" s="17" t="s">
        <v>80</v>
      </c>
      <c r="C155" s="18">
        <v>0.1228604191307948</v>
      </c>
      <c r="D155" s="18">
        <v>0.12171346801198921</v>
      </c>
      <c r="E155" s="18">
        <v>0.124280273872102</v>
      </c>
      <c r="G155" s="18">
        <v>0.1543866288446637</v>
      </c>
      <c r="H155" s="18">
        <v>0.1006591999619816</v>
      </c>
      <c r="I155" s="18">
        <v>0.1283480373510594</v>
      </c>
      <c r="J155" s="18">
        <v>0.1083254261677819</v>
      </c>
      <c r="L155" s="18">
        <v>0.1275813624551235</v>
      </c>
      <c r="M155" s="18">
        <v>0.1283480373510594</v>
      </c>
      <c r="N155" s="18">
        <v>0.1084991427181299</v>
      </c>
      <c r="P155" s="18">
        <v>0.12855772289988809</v>
      </c>
      <c r="Q155" s="18">
        <v>8.0043238639356099E-2</v>
      </c>
      <c r="R155" s="18">
        <v>9.9703945858237331E-2</v>
      </c>
      <c r="T155" s="18">
        <v>6.1076010824239753E-2</v>
      </c>
      <c r="U155" s="18">
        <v>0.12504521166609911</v>
      </c>
      <c r="V155" s="18">
        <v>0.11380594887011559</v>
      </c>
      <c r="W155" s="18">
        <v>0.1469602510763687</v>
      </c>
      <c r="X155" s="18">
        <v>0.12967858980004579</v>
      </c>
      <c r="Y155" s="18">
        <v>0.12529239860574429</v>
      </c>
    </row>
    <row r="157" spans="2:25" ht="87" x14ac:dyDescent="0.35">
      <c r="B157" s="14" t="s">
        <v>84</v>
      </c>
    </row>
    <row r="158" spans="2:25" x14ac:dyDescent="0.35">
      <c r="B158" s="15" t="s">
        <v>15</v>
      </c>
    </row>
    <row r="159" spans="2:25" x14ac:dyDescent="0.35">
      <c r="B159" s="11" t="s">
        <v>50</v>
      </c>
      <c r="C159" s="16">
        <v>2090</v>
      </c>
      <c r="D159" s="16">
        <v>1050</v>
      </c>
      <c r="E159" s="16">
        <v>1035</v>
      </c>
      <c r="G159" s="16">
        <v>448</v>
      </c>
      <c r="H159" s="16">
        <v>548</v>
      </c>
      <c r="I159" s="16">
        <v>544</v>
      </c>
      <c r="J159" s="16">
        <v>548</v>
      </c>
      <c r="L159" s="16">
        <v>995</v>
      </c>
      <c r="M159" s="16">
        <v>544</v>
      </c>
      <c r="N159" s="16">
        <v>546</v>
      </c>
      <c r="P159" s="16">
        <v>1617</v>
      </c>
      <c r="Q159" s="16">
        <v>163</v>
      </c>
      <c r="R159" s="16">
        <v>191</v>
      </c>
      <c r="T159" s="16">
        <v>197</v>
      </c>
      <c r="U159" s="16">
        <v>521</v>
      </c>
      <c r="V159" s="16">
        <v>489</v>
      </c>
      <c r="W159" s="16">
        <v>441</v>
      </c>
      <c r="X159" s="16">
        <v>269</v>
      </c>
      <c r="Y159" s="16">
        <v>166</v>
      </c>
    </row>
    <row r="160" spans="2:25" x14ac:dyDescent="0.35">
      <c r="B160" s="12" t="s">
        <v>51</v>
      </c>
      <c r="C160" s="16">
        <v>2090</v>
      </c>
      <c r="D160" s="16">
        <v>1043</v>
      </c>
      <c r="E160" s="16">
        <v>1045</v>
      </c>
      <c r="G160" s="16">
        <v>521</v>
      </c>
      <c r="H160" s="16">
        <v>522</v>
      </c>
      <c r="I160" s="16">
        <v>522</v>
      </c>
      <c r="J160" s="16">
        <v>523</v>
      </c>
      <c r="L160" s="16">
        <v>1043</v>
      </c>
      <c r="M160" s="16">
        <v>522</v>
      </c>
      <c r="N160" s="16">
        <v>522</v>
      </c>
      <c r="P160" s="16">
        <v>1634</v>
      </c>
      <c r="Q160" s="16">
        <v>154</v>
      </c>
      <c r="R160" s="16">
        <v>187</v>
      </c>
      <c r="T160" s="16">
        <v>158</v>
      </c>
      <c r="U160" s="16">
        <v>484</v>
      </c>
      <c r="V160" s="16">
        <v>532</v>
      </c>
      <c r="W160" s="16">
        <v>425</v>
      </c>
      <c r="X160" s="16">
        <v>310</v>
      </c>
      <c r="Y160" s="16">
        <v>177</v>
      </c>
    </row>
    <row r="161" spans="2:25" x14ac:dyDescent="0.35">
      <c r="B161" s="17" t="s">
        <v>78</v>
      </c>
      <c r="C161" s="18">
        <v>0.51459834046123587</v>
      </c>
      <c r="D161" s="18">
        <v>0.4759331370159875</v>
      </c>
      <c r="E161" s="18">
        <v>0.55210272120870973</v>
      </c>
      <c r="G161" s="18">
        <v>0.48807600713133459</v>
      </c>
      <c r="H161" s="18">
        <v>0.47047976565344007</v>
      </c>
      <c r="I161" s="18">
        <v>0.50898431926811194</v>
      </c>
      <c r="J161" s="18">
        <v>0.58981650895117355</v>
      </c>
      <c r="L161" s="18">
        <v>0.47897023722969873</v>
      </c>
      <c r="M161" s="18">
        <v>0.50898431926811194</v>
      </c>
      <c r="N161" s="18">
        <v>0.58915871637563944</v>
      </c>
      <c r="P161" s="18">
        <v>0.52068202099695193</v>
      </c>
      <c r="Q161" s="18">
        <v>0.374315390512027</v>
      </c>
      <c r="R161" s="18">
        <v>0.49829107819838669</v>
      </c>
      <c r="T161" s="18">
        <v>0.42163477360384077</v>
      </c>
      <c r="U161" s="18">
        <v>0.45840800184063513</v>
      </c>
      <c r="V161" s="18">
        <v>0.51838934146166038</v>
      </c>
      <c r="W161" s="18">
        <v>0.57799878551357819</v>
      </c>
      <c r="X161" s="18">
        <v>0.57545855764906317</v>
      </c>
      <c r="Y161" s="18">
        <v>0.47908808952428339</v>
      </c>
    </row>
    <row r="162" spans="2:25" x14ac:dyDescent="0.35">
      <c r="B162" s="17" t="s">
        <v>79</v>
      </c>
      <c r="C162" s="18">
        <v>0.3811984868068734</v>
      </c>
      <c r="D162" s="18">
        <v>0.41663858666672432</v>
      </c>
      <c r="E162" s="18">
        <v>0.34667971889510429</v>
      </c>
      <c r="G162" s="18">
        <v>0.38188664075527839</v>
      </c>
      <c r="H162" s="18">
        <v>0.41461082467523119</v>
      </c>
      <c r="I162" s="18">
        <v>0.40081336168829079</v>
      </c>
      <c r="J162" s="18">
        <v>0.32824806398541601</v>
      </c>
      <c r="L162" s="18">
        <v>0.3984896314333381</v>
      </c>
      <c r="M162" s="18">
        <v>0.40081336168829079</v>
      </c>
      <c r="N162" s="18">
        <v>0.32877446044976638</v>
      </c>
      <c r="P162" s="18">
        <v>0.37170328898343319</v>
      </c>
      <c r="Q162" s="18">
        <v>0.5328639017138963</v>
      </c>
      <c r="R162" s="18">
        <v>0.41070131713654701</v>
      </c>
      <c r="T162" s="18">
        <v>0.49559976004358142</v>
      </c>
      <c r="U162" s="18">
        <v>0.44608054972053318</v>
      </c>
      <c r="V162" s="18">
        <v>0.36201477670576998</v>
      </c>
      <c r="W162" s="18">
        <v>0.34812356917934018</v>
      </c>
      <c r="X162" s="18">
        <v>0.29583014318080408</v>
      </c>
      <c r="Y162" s="18">
        <v>0.39149872102156308</v>
      </c>
    </row>
    <row r="163" spans="2:25" x14ac:dyDescent="0.35">
      <c r="B163" s="17" t="s">
        <v>80</v>
      </c>
      <c r="C163" s="18">
        <v>0.10420317273189079</v>
      </c>
      <c r="D163" s="18">
        <v>0.1074282763172881</v>
      </c>
      <c r="E163" s="18">
        <v>0.1012175598961861</v>
      </c>
      <c r="G163" s="18">
        <v>0.13003735211338699</v>
      </c>
      <c r="H163" s="18">
        <v>0.1149094096713288</v>
      </c>
      <c r="I163" s="18">
        <v>9.0202319043597393E-2</v>
      </c>
      <c r="J163" s="18">
        <v>8.1935427063410463E-2</v>
      </c>
      <c r="L163" s="18">
        <v>0.1225401313369634</v>
      </c>
      <c r="M163" s="18">
        <v>9.0202319043597393E-2</v>
      </c>
      <c r="N163" s="18">
        <v>8.2066823174594031E-2</v>
      </c>
      <c r="P163" s="18">
        <v>0.10761469001961479</v>
      </c>
      <c r="Q163" s="18">
        <v>9.2820707774076597E-2</v>
      </c>
      <c r="R163" s="18">
        <v>9.1007604665066202E-2</v>
      </c>
      <c r="T163" s="18">
        <v>8.2765466352577796E-2</v>
      </c>
      <c r="U163" s="18">
        <v>9.5511448438831678E-2</v>
      </c>
      <c r="V163" s="18">
        <v>0.11959588183256981</v>
      </c>
      <c r="W163" s="18">
        <v>7.3877645307081602E-2</v>
      </c>
      <c r="X163" s="18">
        <v>0.12871129917013269</v>
      </c>
      <c r="Y163" s="18">
        <v>0.1294131894541535</v>
      </c>
    </row>
    <row r="165" spans="2:25" ht="87" x14ac:dyDescent="0.35">
      <c r="B165" s="14" t="s">
        <v>85</v>
      </c>
    </row>
    <row r="166" spans="2:25" x14ac:dyDescent="0.35">
      <c r="B166" s="15" t="s">
        <v>15</v>
      </c>
    </row>
    <row r="167" spans="2:25" x14ac:dyDescent="0.35">
      <c r="B167" s="11" t="s">
        <v>50</v>
      </c>
      <c r="C167" s="16">
        <v>2090</v>
      </c>
      <c r="D167" s="16">
        <v>1050</v>
      </c>
      <c r="E167" s="16">
        <v>1035</v>
      </c>
      <c r="G167" s="16">
        <v>448</v>
      </c>
      <c r="H167" s="16">
        <v>548</v>
      </c>
      <c r="I167" s="16">
        <v>544</v>
      </c>
      <c r="J167" s="16">
        <v>548</v>
      </c>
      <c r="L167" s="16">
        <v>995</v>
      </c>
      <c r="M167" s="16">
        <v>544</v>
      </c>
      <c r="N167" s="16">
        <v>546</v>
      </c>
      <c r="P167" s="16">
        <v>1617</v>
      </c>
      <c r="Q167" s="16">
        <v>163</v>
      </c>
      <c r="R167" s="16">
        <v>191</v>
      </c>
      <c r="T167" s="16">
        <v>197</v>
      </c>
      <c r="U167" s="16">
        <v>521</v>
      </c>
      <c r="V167" s="16">
        <v>489</v>
      </c>
      <c r="W167" s="16">
        <v>441</v>
      </c>
      <c r="X167" s="16">
        <v>269</v>
      </c>
      <c r="Y167" s="16">
        <v>166</v>
      </c>
    </row>
    <row r="168" spans="2:25" x14ac:dyDescent="0.35">
      <c r="B168" s="12" t="s">
        <v>51</v>
      </c>
      <c r="C168" s="16">
        <v>2090</v>
      </c>
      <c r="D168" s="16">
        <v>1043</v>
      </c>
      <c r="E168" s="16">
        <v>1045</v>
      </c>
      <c r="G168" s="16">
        <v>521</v>
      </c>
      <c r="H168" s="16">
        <v>522</v>
      </c>
      <c r="I168" s="16">
        <v>522</v>
      </c>
      <c r="J168" s="16">
        <v>523</v>
      </c>
      <c r="L168" s="16">
        <v>1043</v>
      </c>
      <c r="M168" s="16">
        <v>522</v>
      </c>
      <c r="N168" s="16">
        <v>522</v>
      </c>
      <c r="P168" s="16">
        <v>1634</v>
      </c>
      <c r="Q168" s="16">
        <v>154</v>
      </c>
      <c r="R168" s="16">
        <v>187</v>
      </c>
      <c r="T168" s="16">
        <v>158</v>
      </c>
      <c r="U168" s="16">
        <v>484</v>
      </c>
      <c r="V168" s="16">
        <v>532</v>
      </c>
      <c r="W168" s="16">
        <v>425</v>
      </c>
      <c r="X168" s="16">
        <v>310</v>
      </c>
      <c r="Y168" s="16">
        <v>177</v>
      </c>
    </row>
    <row r="169" spans="2:25" x14ac:dyDescent="0.35">
      <c r="B169" s="17" t="s">
        <v>78</v>
      </c>
      <c r="C169" s="18">
        <v>0.80133253512002189</v>
      </c>
      <c r="D169" s="18">
        <v>0.79236328571660442</v>
      </c>
      <c r="E169" s="18">
        <v>0.8098397910939289</v>
      </c>
      <c r="G169" s="18">
        <v>0.81028563463582981</v>
      </c>
      <c r="H169" s="18">
        <v>0.79414570081694835</v>
      </c>
      <c r="I169" s="18">
        <v>0.84134370232967781</v>
      </c>
      <c r="J169" s="18">
        <v>0.75929353527768495</v>
      </c>
      <c r="L169" s="18">
        <v>0.80209606156363578</v>
      </c>
      <c r="M169" s="18">
        <v>0.84134370232967781</v>
      </c>
      <c r="N169" s="18">
        <v>0.75890752528744243</v>
      </c>
      <c r="P169" s="18">
        <v>0.81169136568437994</v>
      </c>
      <c r="Q169" s="18">
        <v>0.7627358535568487</v>
      </c>
      <c r="R169" s="18">
        <v>0.79289465599003184</v>
      </c>
      <c r="T169" s="18">
        <v>0.81867936623264859</v>
      </c>
      <c r="U169" s="18">
        <v>0.81075228872783667</v>
      </c>
      <c r="V169" s="18">
        <v>0.78518093301160863</v>
      </c>
      <c r="W169" s="18">
        <v>0.84063840004673551</v>
      </c>
      <c r="X169" s="18">
        <v>0.78093793981448234</v>
      </c>
      <c r="Y169" s="18">
        <v>0.74895489259831671</v>
      </c>
    </row>
    <row r="170" spans="2:25" x14ac:dyDescent="0.35">
      <c r="B170" s="17" t="s">
        <v>79</v>
      </c>
      <c r="C170" s="18">
        <v>0.13419243081193311</v>
      </c>
      <c r="D170" s="18">
        <v>0.14846111697823999</v>
      </c>
      <c r="E170" s="18">
        <v>0.12025150819005111</v>
      </c>
      <c r="G170" s="18">
        <v>0.1216800424828029</v>
      </c>
      <c r="H170" s="18">
        <v>0.13466658115188671</v>
      </c>
      <c r="I170" s="18">
        <v>0.11247243610061081</v>
      </c>
      <c r="J170" s="18">
        <v>0.16810285454301141</v>
      </c>
      <c r="L170" s="18">
        <v>0.12825155772052191</v>
      </c>
      <c r="M170" s="18">
        <v>0.11247243610061081</v>
      </c>
      <c r="N170" s="18">
        <v>0.1683724334316247</v>
      </c>
      <c r="P170" s="18">
        <v>0.12915781652920619</v>
      </c>
      <c r="Q170" s="18">
        <v>0.1777243232316742</v>
      </c>
      <c r="R170" s="18">
        <v>0.1380565973311593</v>
      </c>
      <c r="T170" s="18">
        <v>0.15250175833726329</v>
      </c>
      <c r="U170" s="18">
        <v>0.12905021428376121</v>
      </c>
      <c r="V170" s="18">
        <v>0.14572952329737071</v>
      </c>
      <c r="W170" s="18">
        <v>0.11120081537356211</v>
      </c>
      <c r="X170" s="18">
        <v>0.1249164318258045</v>
      </c>
      <c r="Y170" s="18">
        <v>0.1720536663713563</v>
      </c>
    </row>
    <row r="171" spans="2:25" x14ac:dyDescent="0.35">
      <c r="B171" s="17" t="s">
        <v>80</v>
      </c>
      <c r="C171" s="18">
        <v>6.447503406804507E-2</v>
      </c>
      <c r="D171" s="18">
        <v>5.9175597305155633E-2</v>
      </c>
      <c r="E171" s="18">
        <v>6.9908700716020039E-2</v>
      </c>
      <c r="G171" s="18">
        <v>6.8034322881367293E-2</v>
      </c>
      <c r="H171" s="18">
        <v>7.1187718031165026E-2</v>
      </c>
      <c r="I171" s="18">
        <v>4.6183861569711417E-2</v>
      </c>
      <c r="J171" s="18">
        <v>7.2603610179303543E-2</v>
      </c>
      <c r="L171" s="18">
        <v>6.9652380715842385E-2</v>
      </c>
      <c r="M171" s="18">
        <v>4.6183861569711417E-2</v>
      </c>
      <c r="N171" s="18">
        <v>7.2720041280932693E-2</v>
      </c>
      <c r="P171" s="18">
        <v>5.915081778641379E-2</v>
      </c>
      <c r="Q171" s="18">
        <v>5.9539823211476939E-2</v>
      </c>
      <c r="R171" s="18">
        <v>6.9048746678808781E-2</v>
      </c>
      <c r="T171" s="18">
        <v>2.8818875430088271E-2</v>
      </c>
      <c r="U171" s="18">
        <v>6.019749698840221E-2</v>
      </c>
      <c r="V171" s="18">
        <v>6.9089543691020869E-2</v>
      </c>
      <c r="W171" s="18">
        <v>4.8160784579702222E-2</v>
      </c>
      <c r="X171" s="18">
        <v>9.4145628359713129E-2</v>
      </c>
      <c r="Y171" s="18">
        <v>7.8991441030326917E-2</v>
      </c>
    </row>
    <row r="173" spans="2:25" ht="72.5" x14ac:dyDescent="0.35">
      <c r="B173" s="14" t="s">
        <v>86</v>
      </c>
    </row>
    <row r="174" spans="2:25" x14ac:dyDescent="0.35">
      <c r="B174" s="15" t="s">
        <v>15</v>
      </c>
    </row>
    <row r="175" spans="2:25" x14ac:dyDescent="0.35">
      <c r="B175" s="11" t="s">
        <v>50</v>
      </c>
      <c r="C175" s="16">
        <v>2090</v>
      </c>
      <c r="D175" s="16">
        <v>1050</v>
      </c>
      <c r="E175" s="16">
        <v>1035</v>
      </c>
      <c r="G175" s="16">
        <v>448</v>
      </c>
      <c r="H175" s="16">
        <v>548</v>
      </c>
      <c r="I175" s="16">
        <v>544</v>
      </c>
      <c r="J175" s="16">
        <v>548</v>
      </c>
      <c r="L175" s="16">
        <v>995</v>
      </c>
      <c r="M175" s="16">
        <v>544</v>
      </c>
      <c r="N175" s="16">
        <v>546</v>
      </c>
      <c r="P175" s="16">
        <v>1617</v>
      </c>
      <c r="Q175" s="16">
        <v>163</v>
      </c>
      <c r="R175" s="16">
        <v>191</v>
      </c>
      <c r="T175" s="16">
        <v>197</v>
      </c>
      <c r="U175" s="16">
        <v>521</v>
      </c>
      <c r="V175" s="16">
        <v>489</v>
      </c>
      <c r="W175" s="16">
        <v>441</v>
      </c>
      <c r="X175" s="16">
        <v>269</v>
      </c>
      <c r="Y175" s="16">
        <v>166</v>
      </c>
    </row>
    <row r="176" spans="2:25" x14ac:dyDescent="0.35">
      <c r="B176" s="12" t="s">
        <v>51</v>
      </c>
      <c r="C176" s="16">
        <v>2090</v>
      </c>
      <c r="D176" s="16">
        <v>1043</v>
      </c>
      <c r="E176" s="16">
        <v>1045</v>
      </c>
      <c r="G176" s="16">
        <v>521</v>
      </c>
      <c r="H176" s="16">
        <v>522</v>
      </c>
      <c r="I176" s="16">
        <v>522</v>
      </c>
      <c r="J176" s="16">
        <v>523</v>
      </c>
      <c r="L176" s="16">
        <v>1043</v>
      </c>
      <c r="M176" s="16">
        <v>522</v>
      </c>
      <c r="N176" s="16">
        <v>522</v>
      </c>
      <c r="P176" s="16">
        <v>1634</v>
      </c>
      <c r="Q176" s="16">
        <v>154</v>
      </c>
      <c r="R176" s="16">
        <v>187</v>
      </c>
      <c r="T176" s="16">
        <v>158</v>
      </c>
      <c r="U176" s="16">
        <v>484</v>
      </c>
      <c r="V176" s="16">
        <v>532</v>
      </c>
      <c r="W176" s="16">
        <v>425</v>
      </c>
      <c r="X176" s="16">
        <v>310</v>
      </c>
      <c r="Y176" s="16">
        <v>177</v>
      </c>
    </row>
    <row r="177" spans="2:25" x14ac:dyDescent="0.35">
      <c r="B177" s="17" t="s">
        <v>78</v>
      </c>
      <c r="C177" s="18">
        <v>0.32535523279391793</v>
      </c>
      <c r="D177" s="18">
        <v>0.28661857007911989</v>
      </c>
      <c r="E177" s="18">
        <v>0.36290654404674599</v>
      </c>
      <c r="G177" s="18">
        <v>0.29274989597273698</v>
      </c>
      <c r="H177" s="18">
        <v>0.26819361074619602</v>
      </c>
      <c r="I177" s="18">
        <v>0.31446650127309539</v>
      </c>
      <c r="J177" s="18">
        <v>0.42458973062231448</v>
      </c>
      <c r="L177" s="18">
        <v>0.2800465765964793</v>
      </c>
      <c r="M177" s="18">
        <v>0.31446650127309539</v>
      </c>
      <c r="N177" s="18">
        <v>0.42446565898708882</v>
      </c>
      <c r="P177" s="18">
        <v>0.32568428003814609</v>
      </c>
      <c r="Q177" s="18">
        <v>0.26195917010928732</v>
      </c>
      <c r="R177" s="18">
        <v>0.30052218747163911</v>
      </c>
      <c r="T177" s="18">
        <v>0.19965125275793419</v>
      </c>
      <c r="U177" s="18">
        <v>0.28696803598136772</v>
      </c>
      <c r="V177" s="18">
        <v>0.34761779708565221</v>
      </c>
      <c r="W177" s="18">
        <v>0.3778898758395276</v>
      </c>
      <c r="X177" s="18">
        <v>0.31762491559469508</v>
      </c>
      <c r="Y177" s="18">
        <v>0.36409769967497141</v>
      </c>
    </row>
    <row r="178" spans="2:25" x14ac:dyDescent="0.35">
      <c r="B178" s="17" t="s">
        <v>79</v>
      </c>
      <c r="C178" s="18">
        <v>0.56609517222294414</v>
      </c>
      <c r="D178" s="18">
        <v>0.60302126917935184</v>
      </c>
      <c r="E178" s="18">
        <v>0.53050725277923982</v>
      </c>
      <c r="G178" s="18">
        <v>0.58073690024794689</v>
      </c>
      <c r="H178" s="18">
        <v>0.63851036234561975</v>
      </c>
      <c r="I178" s="18">
        <v>0.5789451724988145</v>
      </c>
      <c r="J178" s="18">
        <v>0.46739952928209949</v>
      </c>
      <c r="L178" s="18">
        <v>0.6099946254196229</v>
      </c>
      <c r="M178" s="18">
        <v>0.5789451724988145</v>
      </c>
      <c r="N178" s="18">
        <v>0.46814907661123178</v>
      </c>
      <c r="P178" s="18">
        <v>0.5650508898633092</v>
      </c>
      <c r="Q178" s="18">
        <v>0.65263597853413668</v>
      </c>
      <c r="R178" s="18">
        <v>0.56625314912781033</v>
      </c>
      <c r="T178" s="18">
        <v>0.70268861307141994</v>
      </c>
      <c r="U178" s="18">
        <v>0.63541431164007822</v>
      </c>
      <c r="V178" s="18">
        <v>0.52543686590945415</v>
      </c>
      <c r="W178" s="18">
        <v>0.51177905961087755</v>
      </c>
      <c r="X178" s="18">
        <v>0.55228571580052488</v>
      </c>
      <c r="Y178" s="18">
        <v>0.53909350510254206</v>
      </c>
    </row>
    <row r="179" spans="2:25" x14ac:dyDescent="0.35">
      <c r="B179" s="17" t="s">
        <v>80</v>
      </c>
      <c r="C179" s="18">
        <v>0.1085495949831381</v>
      </c>
      <c r="D179" s="18">
        <v>0.1103601607415282</v>
      </c>
      <c r="E179" s="18">
        <v>0.1065862031740142</v>
      </c>
      <c r="G179" s="18">
        <v>0.1265132037793161</v>
      </c>
      <c r="H179" s="18">
        <v>9.3296026908184296E-2</v>
      </c>
      <c r="I179" s="18">
        <v>0.10658832622809029</v>
      </c>
      <c r="J179" s="18">
        <v>0.10801074009558589</v>
      </c>
      <c r="L179" s="18">
        <v>0.1099587979838981</v>
      </c>
      <c r="M179" s="18">
        <v>0.10658832622809029</v>
      </c>
      <c r="N179" s="18">
        <v>0.1073852644016791</v>
      </c>
      <c r="P179" s="18">
        <v>0.1092648300985446</v>
      </c>
      <c r="Q179" s="18">
        <v>8.5404851356575814E-2</v>
      </c>
      <c r="R179" s="18">
        <v>0.13322466340055061</v>
      </c>
      <c r="T179" s="18">
        <v>9.7660134170645702E-2</v>
      </c>
      <c r="U179" s="18">
        <v>7.7617652378554156E-2</v>
      </c>
      <c r="V179" s="18">
        <v>0.1269453370048938</v>
      </c>
      <c r="W179" s="18">
        <v>0.11033106454959481</v>
      </c>
      <c r="X179" s="18">
        <v>0.13008936860477999</v>
      </c>
      <c r="Y179" s="18">
        <v>9.6808795222486421E-2</v>
      </c>
    </row>
    <row r="181" spans="2:25" ht="87" x14ac:dyDescent="0.35">
      <c r="B181" s="14" t="s">
        <v>87</v>
      </c>
    </row>
    <row r="182" spans="2:25" x14ac:dyDescent="0.35">
      <c r="B182" s="15" t="s">
        <v>15</v>
      </c>
    </row>
    <row r="183" spans="2:25" x14ac:dyDescent="0.35">
      <c r="B183" s="11" t="s">
        <v>50</v>
      </c>
      <c r="C183" s="16">
        <v>2090</v>
      </c>
      <c r="D183" s="16">
        <v>1050</v>
      </c>
      <c r="E183" s="16">
        <v>1035</v>
      </c>
      <c r="G183" s="16">
        <v>448</v>
      </c>
      <c r="H183" s="16">
        <v>548</v>
      </c>
      <c r="I183" s="16">
        <v>544</v>
      </c>
      <c r="J183" s="16">
        <v>548</v>
      </c>
      <c r="L183" s="16">
        <v>995</v>
      </c>
      <c r="M183" s="16">
        <v>544</v>
      </c>
      <c r="N183" s="16">
        <v>546</v>
      </c>
      <c r="P183" s="16">
        <v>1617</v>
      </c>
      <c r="Q183" s="16">
        <v>163</v>
      </c>
      <c r="R183" s="16">
        <v>191</v>
      </c>
      <c r="T183" s="16">
        <v>197</v>
      </c>
      <c r="U183" s="16">
        <v>521</v>
      </c>
      <c r="V183" s="16">
        <v>489</v>
      </c>
      <c r="W183" s="16">
        <v>441</v>
      </c>
      <c r="X183" s="16">
        <v>269</v>
      </c>
      <c r="Y183" s="16">
        <v>166</v>
      </c>
    </row>
    <row r="184" spans="2:25" x14ac:dyDescent="0.35">
      <c r="B184" s="12" t="s">
        <v>51</v>
      </c>
      <c r="C184" s="16">
        <v>2090</v>
      </c>
      <c r="D184" s="16">
        <v>1043</v>
      </c>
      <c r="E184" s="16">
        <v>1045</v>
      </c>
      <c r="G184" s="16">
        <v>521</v>
      </c>
      <c r="H184" s="16">
        <v>522</v>
      </c>
      <c r="I184" s="16">
        <v>522</v>
      </c>
      <c r="J184" s="16">
        <v>523</v>
      </c>
      <c r="L184" s="16">
        <v>1043</v>
      </c>
      <c r="M184" s="16">
        <v>522</v>
      </c>
      <c r="N184" s="16">
        <v>522</v>
      </c>
      <c r="P184" s="16">
        <v>1634</v>
      </c>
      <c r="Q184" s="16">
        <v>154</v>
      </c>
      <c r="R184" s="16">
        <v>187</v>
      </c>
      <c r="T184" s="16">
        <v>158</v>
      </c>
      <c r="U184" s="16">
        <v>484</v>
      </c>
      <c r="V184" s="16">
        <v>532</v>
      </c>
      <c r="W184" s="16">
        <v>425</v>
      </c>
      <c r="X184" s="16">
        <v>310</v>
      </c>
      <c r="Y184" s="16">
        <v>177</v>
      </c>
    </row>
    <row r="185" spans="2:25" x14ac:dyDescent="0.35">
      <c r="B185" s="17" t="s">
        <v>78</v>
      </c>
      <c r="C185" s="18">
        <v>0.71298218554273918</v>
      </c>
      <c r="D185" s="18">
        <v>0.7089961376072611</v>
      </c>
      <c r="E185" s="18">
        <v>0.71775522550455551</v>
      </c>
      <c r="G185" s="18">
        <v>0.69075011946249576</v>
      </c>
      <c r="H185" s="18">
        <v>0.71559838791992059</v>
      </c>
      <c r="I185" s="18">
        <v>0.72537962403760226</v>
      </c>
      <c r="J185" s="18">
        <v>0.72136925865736445</v>
      </c>
      <c r="L185" s="18">
        <v>0.70359001417224443</v>
      </c>
      <c r="M185" s="18">
        <v>0.72537962403760226</v>
      </c>
      <c r="N185" s="18">
        <v>0.72092243123263766</v>
      </c>
      <c r="P185" s="18">
        <v>0.69956131178814374</v>
      </c>
      <c r="Q185" s="18">
        <v>0.8828018230121415</v>
      </c>
      <c r="R185" s="18">
        <v>0.75690273900401062</v>
      </c>
      <c r="T185" s="18">
        <v>0.83425002915754698</v>
      </c>
      <c r="U185" s="18">
        <v>0.78815066252513843</v>
      </c>
      <c r="V185" s="18">
        <v>0.67288902128907291</v>
      </c>
      <c r="W185" s="18">
        <v>0.67402975928251796</v>
      </c>
      <c r="X185" s="18">
        <v>0.70223054781501326</v>
      </c>
      <c r="Y185" s="18">
        <v>0.63263193960119146</v>
      </c>
    </row>
    <row r="186" spans="2:25" x14ac:dyDescent="0.35">
      <c r="B186" s="17" t="s">
        <v>79</v>
      </c>
      <c r="C186" s="18">
        <v>0.18374404856915311</v>
      </c>
      <c r="D186" s="18">
        <v>0.1880130923547734</v>
      </c>
      <c r="E186" s="18">
        <v>0.1798945927613049</v>
      </c>
      <c r="G186" s="18">
        <v>0.17234779724056379</v>
      </c>
      <c r="H186" s="18">
        <v>0.17581863049294319</v>
      </c>
      <c r="I186" s="18">
        <v>0.18416072669327899</v>
      </c>
      <c r="J186" s="18">
        <v>0.2029056775980638</v>
      </c>
      <c r="L186" s="18">
        <v>0.17418536236039031</v>
      </c>
      <c r="M186" s="18">
        <v>0.18416072669327899</v>
      </c>
      <c r="N186" s="18">
        <v>0.20323106818830039</v>
      </c>
      <c r="P186" s="18">
        <v>0.1907814021131532</v>
      </c>
      <c r="Q186" s="18">
        <v>6.5623056823815099E-2</v>
      </c>
      <c r="R186" s="18">
        <v>0.1866856106499678</v>
      </c>
      <c r="T186" s="18">
        <v>0.1111424051942398</v>
      </c>
      <c r="U186" s="18">
        <v>0.14723576893160939</v>
      </c>
      <c r="V186" s="18">
        <v>0.21077971403588841</v>
      </c>
      <c r="W186" s="18">
        <v>0.20425727722896689</v>
      </c>
      <c r="X186" s="18">
        <v>0.1819240215684117</v>
      </c>
      <c r="Y186" s="18">
        <v>0.2218447543908656</v>
      </c>
    </row>
    <row r="187" spans="2:25" x14ac:dyDescent="0.35">
      <c r="B187" s="17" t="s">
        <v>80</v>
      </c>
      <c r="C187" s="18">
        <v>0.1032737658881077</v>
      </c>
      <c r="D187" s="18">
        <v>0.1029907700379655</v>
      </c>
      <c r="E187" s="18">
        <v>0.10235018173413959</v>
      </c>
      <c r="G187" s="18">
        <v>0.1369020832969404</v>
      </c>
      <c r="H187" s="18">
        <v>0.10858298158713631</v>
      </c>
      <c r="I187" s="18">
        <v>9.0459649269118689E-2</v>
      </c>
      <c r="J187" s="18">
        <v>7.5725063744571691E-2</v>
      </c>
      <c r="L187" s="18">
        <v>0.1222246234673655</v>
      </c>
      <c r="M187" s="18">
        <v>9.0459649269118689E-2</v>
      </c>
      <c r="N187" s="18">
        <v>7.5846500579061657E-2</v>
      </c>
      <c r="P187" s="18">
        <v>0.109657286098703</v>
      </c>
      <c r="Q187" s="18">
        <v>5.1575120164043177E-2</v>
      </c>
      <c r="R187" s="18">
        <v>5.6411650346021323E-2</v>
      </c>
      <c r="T187" s="18">
        <v>5.4607565648213452E-2</v>
      </c>
      <c r="U187" s="18">
        <v>6.4613568543251926E-2</v>
      </c>
      <c r="V187" s="18">
        <v>0.116331264675039</v>
      </c>
      <c r="W187" s="18">
        <v>0.1217129634885151</v>
      </c>
      <c r="X187" s="18">
        <v>0.1158454306165748</v>
      </c>
      <c r="Y187" s="18">
        <v>0.1455233060079428</v>
      </c>
    </row>
    <row r="189" spans="2:25" ht="58" x14ac:dyDescent="0.35">
      <c r="B189" s="14" t="s">
        <v>88</v>
      </c>
    </row>
    <row r="190" spans="2:25" x14ac:dyDescent="0.35">
      <c r="B190" s="15" t="s">
        <v>15</v>
      </c>
    </row>
    <row r="191" spans="2:25" x14ac:dyDescent="0.35">
      <c r="B191" s="11" t="s">
        <v>50</v>
      </c>
      <c r="C191" s="16">
        <v>2090</v>
      </c>
      <c r="D191" s="16">
        <v>1050</v>
      </c>
      <c r="E191" s="16">
        <v>1035</v>
      </c>
      <c r="G191" s="16">
        <v>448</v>
      </c>
      <c r="H191" s="16">
        <v>548</v>
      </c>
      <c r="I191" s="16">
        <v>544</v>
      </c>
      <c r="J191" s="16">
        <v>548</v>
      </c>
      <c r="L191" s="16">
        <v>995</v>
      </c>
      <c r="M191" s="16">
        <v>544</v>
      </c>
      <c r="N191" s="16">
        <v>546</v>
      </c>
      <c r="P191" s="16">
        <v>1617</v>
      </c>
      <c r="Q191" s="16">
        <v>163</v>
      </c>
      <c r="R191" s="16">
        <v>191</v>
      </c>
      <c r="T191" s="16">
        <v>197</v>
      </c>
      <c r="U191" s="16">
        <v>521</v>
      </c>
      <c r="V191" s="16">
        <v>489</v>
      </c>
      <c r="W191" s="16">
        <v>441</v>
      </c>
      <c r="X191" s="16">
        <v>269</v>
      </c>
      <c r="Y191" s="16">
        <v>166</v>
      </c>
    </row>
    <row r="192" spans="2:25" x14ac:dyDescent="0.35">
      <c r="B192" s="12" t="s">
        <v>51</v>
      </c>
      <c r="C192" s="16">
        <v>2090</v>
      </c>
      <c r="D192" s="16">
        <v>1043</v>
      </c>
      <c r="E192" s="16">
        <v>1045</v>
      </c>
      <c r="G192" s="16">
        <v>521</v>
      </c>
      <c r="H192" s="16">
        <v>522</v>
      </c>
      <c r="I192" s="16">
        <v>522</v>
      </c>
      <c r="J192" s="16">
        <v>523</v>
      </c>
      <c r="L192" s="16">
        <v>1043</v>
      </c>
      <c r="M192" s="16">
        <v>522</v>
      </c>
      <c r="N192" s="16">
        <v>522</v>
      </c>
      <c r="P192" s="16">
        <v>1634</v>
      </c>
      <c r="Q192" s="16">
        <v>154</v>
      </c>
      <c r="R192" s="16">
        <v>187</v>
      </c>
      <c r="T192" s="16">
        <v>158</v>
      </c>
      <c r="U192" s="16">
        <v>484</v>
      </c>
      <c r="V192" s="16">
        <v>532</v>
      </c>
      <c r="W192" s="16">
        <v>425</v>
      </c>
      <c r="X192" s="16">
        <v>310</v>
      </c>
      <c r="Y192" s="16">
        <v>177</v>
      </c>
    </row>
    <row r="193" spans="2:25" ht="29" x14ac:dyDescent="0.35">
      <c r="B193" s="17" t="s">
        <v>89</v>
      </c>
      <c r="C193" s="18">
        <v>0.37302315293691762</v>
      </c>
      <c r="D193" s="18">
        <v>0.35142157442089461</v>
      </c>
      <c r="E193" s="18">
        <v>0.39501616830932229</v>
      </c>
      <c r="G193" s="18">
        <v>0.39847534604241641</v>
      </c>
      <c r="H193" s="18">
        <v>0.37308598512699648</v>
      </c>
      <c r="I193" s="18">
        <v>0.39852032315858338</v>
      </c>
      <c r="J193" s="18">
        <v>0.32277988189417828</v>
      </c>
      <c r="L193" s="18">
        <v>0.38599740419479589</v>
      </c>
      <c r="M193" s="18">
        <v>0.39852032315858338</v>
      </c>
      <c r="N193" s="18">
        <v>0.32249254244327741</v>
      </c>
      <c r="P193" s="18">
        <v>0.37683408006676261</v>
      </c>
      <c r="Q193" s="18">
        <v>0.32025906948002519</v>
      </c>
      <c r="R193" s="18">
        <v>0.39195763180807508</v>
      </c>
      <c r="T193" s="18">
        <v>0.39840460605728317</v>
      </c>
      <c r="U193" s="18">
        <v>0.41440843363630142</v>
      </c>
      <c r="V193" s="18">
        <v>0.33990654015975491</v>
      </c>
      <c r="W193" s="18">
        <v>0.37575038626042739</v>
      </c>
      <c r="X193" s="18">
        <v>0.36513564851384639</v>
      </c>
      <c r="Y193" s="18">
        <v>0.34246542012978221</v>
      </c>
    </row>
    <row r="194" spans="2:25" ht="29" x14ac:dyDescent="0.35">
      <c r="B194" s="17" t="s">
        <v>90</v>
      </c>
      <c r="C194" s="18">
        <v>0.42683736170414271</v>
      </c>
      <c r="D194" s="18">
        <v>0.43921263684192402</v>
      </c>
      <c r="E194" s="18">
        <v>0.41398680070177568</v>
      </c>
      <c r="G194" s="18">
        <v>0.43835132335964649</v>
      </c>
      <c r="H194" s="18">
        <v>0.45257047400707012</v>
      </c>
      <c r="I194" s="18">
        <v>0.38423473187624502</v>
      </c>
      <c r="J194" s="18">
        <v>0.43200694123380262</v>
      </c>
      <c r="L194" s="18">
        <v>0.44514286391083763</v>
      </c>
      <c r="M194" s="18">
        <v>0.38423473187624502</v>
      </c>
      <c r="N194" s="18">
        <v>0.43190104348552438</v>
      </c>
      <c r="P194" s="18">
        <v>0.4340475163955132</v>
      </c>
      <c r="Q194" s="18">
        <v>0.38236291786200138</v>
      </c>
      <c r="R194" s="18">
        <v>0.41590274976899949</v>
      </c>
      <c r="T194" s="18">
        <v>0.38852258736385892</v>
      </c>
      <c r="U194" s="18">
        <v>0.41220393772571312</v>
      </c>
      <c r="V194" s="18">
        <v>0.44809660014470409</v>
      </c>
      <c r="W194" s="18">
        <v>0.4287816930986062</v>
      </c>
      <c r="X194" s="18">
        <v>0.42225682641739382</v>
      </c>
      <c r="Y194" s="18">
        <v>0.44101839058597131</v>
      </c>
    </row>
    <row r="195" spans="2:25" ht="29" x14ac:dyDescent="0.35">
      <c r="B195" s="17" t="s">
        <v>91</v>
      </c>
      <c r="C195" s="18">
        <v>0.16267442373656171</v>
      </c>
      <c r="D195" s="18">
        <v>0.17715835505090491</v>
      </c>
      <c r="E195" s="18">
        <v>0.1482005097574601</v>
      </c>
      <c r="G195" s="18">
        <v>0.12617874887458441</v>
      </c>
      <c r="H195" s="18">
        <v>0.15018018760123139</v>
      </c>
      <c r="I195" s="18">
        <v>0.17775481015745639</v>
      </c>
      <c r="J195" s="18">
        <v>0.1959665163865788</v>
      </c>
      <c r="L195" s="18">
        <v>0.13826673384027879</v>
      </c>
      <c r="M195" s="18">
        <v>0.17775481015745639</v>
      </c>
      <c r="N195" s="18">
        <v>0.1962807789601474</v>
      </c>
      <c r="P195" s="18">
        <v>0.1555525161131899</v>
      </c>
      <c r="Q195" s="18">
        <v>0.25425780176901019</v>
      </c>
      <c r="R195" s="18">
        <v>0.16879311470366609</v>
      </c>
      <c r="T195" s="18">
        <v>0.2130728065788578</v>
      </c>
      <c r="U195" s="18">
        <v>0.15550917363414349</v>
      </c>
      <c r="V195" s="18">
        <v>0.16633329807415029</v>
      </c>
      <c r="W195" s="18">
        <v>0.15859650572637959</v>
      </c>
      <c r="X195" s="18">
        <v>0.1538047841551749</v>
      </c>
      <c r="Y195" s="18">
        <v>0.1556070320822863</v>
      </c>
    </row>
    <row r="196" spans="2:25" x14ac:dyDescent="0.35">
      <c r="B196" s="17" t="s">
        <v>71</v>
      </c>
      <c r="C196" s="18">
        <v>3.7465061622378067E-2</v>
      </c>
      <c r="D196" s="18">
        <v>3.2207433686276453E-2</v>
      </c>
      <c r="E196" s="18">
        <v>4.2796521231441877E-2</v>
      </c>
      <c r="G196" s="18">
        <v>3.6994581723352717E-2</v>
      </c>
      <c r="H196" s="18">
        <v>2.41633532647022E-2</v>
      </c>
      <c r="I196" s="18">
        <v>3.9490134807715287E-2</v>
      </c>
      <c r="J196" s="18">
        <v>4.924666048544013E-2</v>
      </c>
      <c r="L196" s="18">
        <v>3.0592998054087821E-2</v>
      </c>
      <c r="M196" s="18">
        <v>3.9490134807715287E-2</v>
      </c>
      <c r="N196" s="18">
        <v>4.9325635111050571E-2</v>
      </c>
      <c r="P196" s="18">
        <v>3.3565887424534382E-2</v>
      </c>
      <c r="Q196" s="18">
        <v>4.3120210888963013E-2</v>
      </c>
      <c r="R196" s="18">
        <v>2.3346503719259351E-2</v>
      </c>
      <c r="T196" s="18">
        <v>0</v>
      </c>
      <c r="U196" s="18">
        <v>1.787845500384198E-2</v>
      </c>
      <c r="V196" s="18">
        <v>4.5663561621390791E-2</v>
      </c>
      <c r="W196" s="18">
        <v>3.68714149145868E-2</v>
      </c>
      <c r="X196" s="18">
        <v>5.8802740913584901E-2</v>
      </c>
      <c r="Y196" s="18">
        <v>6.0909157201960072E-2</v>
      </c>
    </row>
    <row r="198" spans="2:25" ht="58" x14ac:dyDescent="0.35">
      <c r="B198" s="14" t="s">
        <v>92</v>
      </c>
    </row>
    <row r="199" spans="2:25" x14ac:dyDescent="0.35">
      <c r="B199" s="15" t="s">
        <v>15</v>
      </c>
    </row>
    <row r="200" spans="2:25" x14ac:dyDescent="0.35">
      <c r="B200" s="11" t="s">
        <v>50</v>
      </c>
      <c r="C200" s="16">
        <v>2090</v>
      </c>
      <c r="D200" s="16">
        <v>1050</v>
      </c>
      <c r="E200" s="16">
        <v>1035</v>
      </c>
      <c r="G200" s="16">
        <v>448</v>
      </c>
      <c r="H200" s="16">
        <v>548</v>
      </c>
      <c r="I200" s="16">
        <v>544</v>
      </c>
      <c r="J200" s="16">
        <v>548</v>
      </c>
      <c r="L200" s="16">
        <v>995</v>
      </c>
      <c r="M200" s="16">
        <v>544</v>
      </c>
      <c r="N200" s="16">
        <v>546</v>
      </c>
      <c r="P200" s="16">
        <v>1617</v>
      </c>
      <c r="Q200" s="16">
        <v>163</v>
      </c>
      <c r="R200" s="16">
        <v>191</v>
      </c>
      <c r="T200" s="16">
        <v>197</v>
      </c>
      <c r="U200" s="16">
        <v>521</v>
      </c>
      <c r="V200" s="16">
        <v>489</v>
      </c>
      <c r="W200" s="16">
        <v>441</v>
      </c>
      <c r="X200" s="16">
        <v>269</v>
      </c>
      <c r="Y200" s="16">
        <v>166</v>
      </c>
    </row>
    <row r="201" spans="2:25" x14ac:dyDescent="0.35">
      <c r="B201" s="12" t="s">
        <v>51</v>
      </c>
      <c r="C201" s="16">
        <v>2090</v>
      </c>
      <c r="D201" s="16">
        <v>1043</v>
      </c>
      <c r="E201" s="16">
        <v>1045</v>
      </c>
      <c r="G201" s="16">
        <v>521</v>
      </c>
      <c r="H201" s="16">
        <v>522</v>
      </c>
      <c r="I201" s="16">
        <v>522</v>
      </c>
      <c r="J201" s="16">
        <v>523</v>
      </c>
      <c r="L201" s="16">
        <v>1043</v>
      </c>
      <c r="M201" s="16">
        <v>522</v>
      </c>
      <c r="N201" s="16">
        <v>522</v>
      </c>
      <c r="P201" s="16">
        <v>1634</v>
      </c>
      <c r="Q201" s="16">
        <v>154</v>
      </c>
      <c r="R201" s="16">
        <v>187</v>
      </c>
      <c r="T201" s="16">
        <v>158</v>
      </c>
      <c r="U201" s="16">
        <v>484</v>
      </c>
      <c r="V201" s="16">
        <v>532</v>
      </c>
      <c r="W201" s="16">
        <v>425</v>
      </c>
      <c r="X201" s="16">
        <v>310</v>
      </c>
      <c r="Y201" s="16">
        <v>177</v>
      </c>
    </row>
    <row r="202" spans="2:25" ht="43.5" x14ac:dyDescent="0.35">
      <c r="B202" s="17" t="s">
        <v>93</v>
      </c>
      <c r="C202" s="18">
        <v>0.43818263112962819</v>
      </c>
      <c r="D202" s="18">
        <v>0.42528344874397139</v>
      </c>
      <c r="E202" s="18">
        <v>0.45203827773853023</v>
      </c>
      <c r="G202" s="18">
        <v>0.39069699325355939</v>
      </c>
      <c r="H202" s="18">
        <v>0.48106132452446182</v>
      </c>
      <c r="I202" s="18">
        <v>0.47100086159739007</v>
      </c>
      <c r="J202" s="18">
        <v>0.41070815098377428</v>
      </c>
      <c r="L202" s="18">
        <v>0.43615869863727658</v>
      </c>
      <c r="M202" s="18">
        <v>0.47100086159739007</v>
      </c>
      <c r="N202" s="18">
        <v>0.41136678493254109</v>
      </c>
      <c r="P202" s="18">
        <v>0.43556984688157818</v>
      </c>
      <c r="Q202" s="18">
        <v>0.55025654448944494</v>
      </c>
      <c r="R202" s="18">
        <v>0.47942484845124222</v>
      </c>
      <c r="T202" s="18">
        <v>0.61331449875020039</v>
      </c>
      <c r="U202" s="18">
        <v>0.52817059987471349</v>
      </c>
      <c r="V202" s="18">
        <v>0.37782271591304978</v>
      </c>
      <c r="W202" s="18">
        <v>0.40560849531160031</v>
      </c>
      <c r="X202" s="18">
        <v>0.38081309962515192</v>
      </c>
      <c r="Y202" s="18">
        <v>0.39761140810289841</v>
      </c>
    </row>
    <row r="203" spans="2:25" ht="58" x14ac:dyDescent="0.35">
      <c r="B203" s="17" t="s">
        <v>94</v>
      </c>
      <c r="C203" s="18">
        <v>0.45923998809886668</v>
      </c>
      <c r="D203" s="18">
        <v>0.4667093554251065</v>
      </c>
      <c r="E203" s="18">
        <v>0.45115395431046018</v>
      </c>
      <c r="G203" s="18">
        <v>0.48572561687616622</v>
      </c>
      <c r="H203" s="18">
        <v>0.43288797663477507</v>
      </c>
      <c r="I203" s="18">
        <v>0.45499771324360527</v>
      </c>
      <c r="J203" s="18">
        <v>0.4624470741543581</v>
      </c>
      <c r="L203" s="18">
        <v>0.45955826226912722</v>
      </c>
      <c r="M203" s="18">
        <v>0.45499771324360527</v>
      </c>
      <c r="N203" s="18">
        <v>0.4615850250195338</v>
      </c>
      <c r="P203" s="18">
        <v>0.46590315740627358</v>
      </c>
      <c r="Q203" s="18">
        <v>0.39887092800694018</v>
      </c>
      <c r="R203" s="18">
        <v>0.4436653897496956</v>
      </c>
      <c r="T203" s="18">
        <v>0.34347118946707572</v>
      </c>
      <c r="U203" s="18">
        <v>0.39686946811949569</v>
      </c>
      <c r="V203" s="18">
        <v>0.50865412793295417</v>
      </c>
      <c r="W203" s="18">
        <v>0.48142134002583459</v>
      </c>
      <c r="X203" s="18">
        <v>0.49356669529404679</v>
      </c>
      <c r="Y203" s="18">
        <v>0.4709616597929458</v>
      </c>
    </row>
    <row r="204" spans="2:25" ht="43.5" x14ac:dyDescent="0.35">
      <c r="B204" s="17" t="s">
        <v>95</v>
      </c>
      <c r="C204" s="18">
        <v>8.2821167002267118E-2</v>
      </c>
      <c r="D204" s="18">
        <v>8.5233909641192915E-2</v>
      </c>
      <c r="E204" s="18">
        <v>8.0018619429249774E-2</v>
      </c>
      <c r="G204" s="18">
        <v>9.7458857835108909E-2</v>
      </c>
      <c r="H204" s="18">
        <v>7.6961774947249831E-2</v>
      </c>
      <c r="I204" s="18">
        <v>5.4978501793401462E-2</v>
      </c>
      <c r="J204" s="18">
        <v>0.1020203796334606</v>
      </c>
      <c r="L204" s="18">
        <v>8.6674040991097379E-2</v>
      </c>
      <c r="M204" s="18">
        <v>5.4978501793401462E-2</v>
      </c>
      <c r="N204" s="18">
        <v>0.1021839850679564</v>
      </c>
      <c r="P204" s="18">
        <v>7.9895830116795227E-2</v>
      </c>
      <c r="Q204" s="18">
        <v>3.494453322059702E-2</v>
      </c>
      <c r="R204" s="18">
        <v>7.2791653301221684E-2</v>
      </c>
      <c r="T204" s="18">
        <v>4.3214311782723891E-2</v>
      </c>
      <c r="U204" s="18">
        <v>6.7875735318945349E-2</v>
      </c>
      <c r="V204" s="18">
        <v>8.2141067271610857E-2</v>
      </c>
      <c r="W204" s="18">
        <v>9.1703476037063664E-2</v>
      </c>
      <c r="X204" s="18">
        <v>0.1097970125800896</v>
      </c>
      <c r="Y204" s="18">
        <v>9.0571889176348688E-2</v>
      </c>
    </row>
    <row r="205" spans="2:25" x14ac:dyDescent="0.35">
      <c r="B205" s="17" t="s">
        <v>71</v>
      </c>
      <c r="C205" s="18">
        <v>1.9756213769237849E-2</v>
      </c>
      <c r="D205" s="18">
        <v>2.2773286189729149E-2</v>
      </c>
      <c r="E205" s="18">
        <v>1.6789148521759729E-2</v>
      </c>
      <c r="G205" s="18">
        <v>2.611853203516561E-2</v>
      </c>
      <c r="H205" s="18">
        <v>9.0889238935134373E-3</v>
      </c>
      <c r="I205" s="18">
        <v>1.90229233656031E-2</v>
      </c>
      <c r="J205" s="18">
        <v>2.4824395228406831E-2</v>
      </c>
      <c r="L205" s="18">
        <v>1.7608998102498968E-2</v>
      </c>
      <c r="M205" s="18">
        <v>1.90229233656031E-2</v>
      </c>
      <c r="N205" s="18">
        <v>2.4864204979968541E-2</v>
      </c>
      <c r="P205" s="18">
        <v>1.8631165595352869E-2</v>
      </c>
      <c r="Q205" s="18">
        <v>1.5927994283017711E-2</v>
      </c>
      <c r="R205" s="18">
        <v>4.1181084978404213E-3</v>
      </c>
      <c r="T205" s="18">
        <v>0</v>
      </c>
      <c r="U205" s="18">
        <v>7.0841966868454417E-3</v>
      </c>
      <c r="V205" s="18">
        <v>3.1382088882385251E-2</v>
      </c>
      <c r="W205" s="18">
        <v>2.126668862550133E-2</v>
      </c>
      <c r="X205" s="18">
        <v>1.582319250071175E-2</v>
      </c>
      <c r="Y205" s="18">
        <v>4.0855042927806902E-2</v>
      </c>
    </row>
    <row r="207" spans="2:25" ht="43.5" x14ac:dyDescent="0.35">
      <c r="B207" s="14" t="s">
        <v>96</v>
      </c>
    </row>
    <row r="208" spans="2:25" ht="29" x14ac:dyDescent="0.35">
      <c r="B208" s="15" t="s">
        <v>16</v>
      </c>
    </row>
    <row r="209" spans="2:25" x14ac:dyDescent="0.35">
      <c r="B209" s="11" t="s">
        <v>50</v>
      </c>
      <c r="C209" s="16">
        <v>564</v>
      </c>
      <c r="D209" s="16">
        <v>269</v>
      </c>
      <c r="E209" s="16">
        <v>293</v>
      </c>
      <c r="G209" s="16">
        <v>5</v>
      </c>
      <c r="H209" s="16">
        <v>13</v>
      </c>
      <c r="I209" s="16">
        <v>71</v>
      </c>
      <c r="J209" s="16">
        <v>475</v>
      </c>
      <c r="L209" s="16">
        <v>18</v>
      </c>
      <c r="M209" s="16">
        <v>71</v>
      </c>
      <c r="N209" s="16">
        <v>473</v>
      </c>
      <c r="P209" s="16">
        <v>360</v>
      </c>
      <c r="Q209" s="16">
        <v>60</v>
      </c>
      <c r="R209" s="16">
        <v>74</v>
      </c>
      <c r="T209" s="16">
        <v>29</v>
      </c>
      <c r="U209" s="16">
        <v>114</v>
      </c>
      <c r="V209" s="16">
        <v>164</v>
      </c>
      <c r="W209" s="16">
        <v>135</v>
      </c>
      <c r="X209" s="16">
        <v>81</v>
      </c>
      <c r="Y209" s="16">
        <v>38</v>
      </c>
    </row>
    <row r="210" spans="2:25" x14ac:dyDescent="0.35">
      <c r="B210" s="12" t="s">
        <v>51</v>
      </c>
      <c r="C210" s="16">
        <v>537</v>
      </c>
      <c r="D210" s="16">
        <v>259</v>
      </c>
      <c r="E210" s="16">
        <v>277</v>
      </c>
      <c r="G210" s="16">
        <v>5</v>
      </c>
      <c r="H210" s="16">
        <v>12</v>
      </c>
      <c r="I210" s="16">
        <v>67</v>
      </c>
      <c r="J210" s="16">
        <v>453</v>
      </c>
      <c r="L210" s="16">
        <v>17</v>
      </c>
      <c r="M210" s="16">
        <v>67</v>
      </c>
      <c r="N210" s="16">
        <v>452</v>
      </c>
      <c r="P210" s="16">
        <v>345</v>
      </c>
      <c r="Q210" s="16">
        <v>56</v>
      </c>
      <c r="R210" s="16">
        <v>70</v>
      </c>
      <c r="T210" s="16">
        <v>23</v>
      </c>
      <c r="U210" s="16">
        <v>99</v>
      </c>
      <c r="V210" s="16">
        <v>165</v>
      </c>
      <c r="W210" s="16">
        <v>122</v>
      </c>
      <c r="X210" s="16">
        <v>90</v>
      </c>
      <c r="Y210" s="16">
        <v>37</v>
      </c>
    </row>
    <row r="211" spans="2:25" x14ac:dyDescent="0.35">
      <c r="B211" s="17" t="s">
        <v>97</v>
      </c>
      <c r="C211" s="18">
        <v>0.35990411724081872</v>
      </c>
      <c r="D211" s="18">
        <v>0.33450627678002492</v>
      </c>
      <c r="E211" s="18">
        <v>0.38320794577352368</v>
      </c>
      <c r="G211" s="18">
        <v>0.18123490084160129</v>
      </c>
      <c r="H211" s="18">
        <v>0.56817666669374167</v>
      </c>
      <c r="I211" s="18">
        <v>0.22553743710618679</v>
      </c>
      <c r="J211" s="18">
        <v>0.37659659325524703</v>
      </c>
      <c r="L211" s="18">
        <v>0.44819828702961989</v>
      </c>
      <c r="M211" s="18">
        <v>0.22553743710618679</v>
      </c>
      <c r="N211" s="18">
        <v>0.37637141374376892</v>
      </c>
      <c r="P211" s="18">
        <v>0.3163810421445179</v>
      </c>
      <c r="Q211" s="18">
        <v>0.56101578924013051</v>
      </c>
      <c r="R211" s="18">
        <v>0.61087262312611368</v>
      </c>
      <c r="T211" s="18">
        <v>0.51901108715604904</v>
      </c>
      <c r="U211" s="18">
        <v>0.50612453374596289</v>
      </c>
      <c r="V211" s="18">
        <v>0.30800462119472838</v>
      </c>
      <c r="W211" s="18">
        <v>0.31463889308641679</v>
      </c>
      <c r="X211" s="18">
        <v>0.38227711748035842</v>
      </c>
      <c r="Y211" s="18">
        <v>0.2104472366124488</v>
      </c>
    </row>
    <row r="212" spans="2:25" x14ac:dyDescent="0.35">
      <c r="B212" s="17" t="s">
        <v>98</v>
      </c>
      <c r="C212" s="18">
        <v>0.44118677913724058</v>
      </c>
      <c r="D212" s="18">
        <v>0.42497646992691113</v>
      </c>
      <c r="E212" s="18">
        <v>0.45614338500308482</v>
      </c>
      <c r="G212" s="18">
        <v>0</v>
      </c>
      <c r="H212" s="18">
        <v>0.37045144230840182</v>
      </c>
      <c r="I212" s="18">
        <v>0.38572265178769821</v>
      </c>
      <c r="J212" s="18">
        <v>0.45635221184275271</v>
      </c>
      <c r="L212" s="18">
        <v>0.25558618940783251</v>
      </c>
      <c r="M212" s="18">
        <v>0.38572265178769821</v>
      </c>
      <c r="N212" s="18">
        <v>0.45626765183341661</v>
      </c>
      <c r="P212" s="18">
        <v>0.48120623810029062</v>
      </c>
      <c r="Q212" s="18">
        <v>0.27048171182371511</v>
      </c>
      <c r="R212" s="18">
        <v>0.30895750213009698</v>
      </c>
      <c r="T212" s="18">
        <v>0.2486641156762848</v>
      </c>
      <c r="U212" s="18">
        <v>0.32359045105686329</v>
      </c>
      <c r="V212" s="18">
        <v>0.47189172235787158</v>
      </c>
      <c r="W212" s="18">
        <v>0.48527492337919181</v>
      </c>
      <c r="X212" s="18">
        <v>0.46147983412044868</v>
      </c>
      <c r="Y212" s="18">
        <v>0.5344269164370099</v>
      </c>
    </row>
    <row r="213" spans="2:25" x14ac:dyDescent="0.35">
      <c r="B213" s="17" t="s">
        <v>99</v>
      </c>
      <c r="C213" s="18">
        <v>0.16350897724128061</v>
      </c>
      <c r="D213" s="18">
        <v>0.19422029167586571</v>
      </c>
      <c r="E213" s="18">
        <v>0.13531909535690831</v>
      </c>
      <c r="G213" s="18">
        <v>0.38432200409952422</v>
      </c>
      <c r="H213" s="18">
        <v>6.1371890997856407E-2</v>
      </c>
      <c r="I213" s="18">
        <v>0.29920863477310689</v>
      </c>
      <c r="J213" s="18">
        <v>0.1434023304559274</v>
      </c>
      <c r="L213" s="18">
        <v>0.16150848699687601</v>
      </c>
      <c r="M213" s="18">
        <v>0.29920863477310689</v>
      </c>
      <c r="N213" s="18">
        <v>0.14366822121561401</v>
      </c>
      <c r="P213" s="18">
        <v>0.1722650828165182</v>
      </c>
      <c r="Q213" s="18">
        <v>0.1010461804982202</v>
      </c>
      <c r="R213" s="18">
        <v>4.1222644329005943E-2</v>
      </c>
      <c r="T213" s="18">
        <v>0.2062177019477327</v>
      </c>
      <c r="U213" s="18">
        <v>0.1320656109956472</v>
      </c>
      <c r="V213" s="18">
        <v>0.16994278282235531</v>
      </c>
      <c r="W213" s="18">
        <v>0.17775856361905171</v>
      </c>
      <c r="X213" s="18">
        <v>0.11580005664616901</v>
      </c>
      <c r="Y213" s="18">
        <v>0.25512584695054141</v>
      </c>
    </row>
    <row r="214" spans="2:25" x14ac:dyDescent="0.35">
      <c r="B214" s="17" t="s">
        <v>100</v>
      </c>
      <c r="C214" s="18">
        <v>3.5400126380659952E-2</v>
      </c>
      <c r="D214" s="18">
        <v>4.629696161719829E-2</v>
      </c>
      <c r="E214" s="18">
        <v>2.532957386648332E-2</v>
      </c>
      <c r="G214" s="18">
        <v>0.43444309505887457</v>
      </c>
      <c r="H214" s="18">
        <v>0</v>
      </c>
      <c r="I214" s="18">
        <v>8.9531276333007892E-2</v>
      </c>
      <c r="J214" s="18">
        <v>2.3648864446072951E-2</v>
      </c>
      <c r="L214" s="18">
        <v>0.13470703656567171</v>
      </c>
      <c r="M214" s="18">
        <v>8.9531276333007892E-2</v>
      </c>
      <c r="N214" s="18">
        <v>2.369271320720048E-2</v>
      </c>
      <c r="P214" s="18">
        <v>3.014763693867337E-2</v>
      </c>
      <c r="Q214" s="18">
        <v>6.7456318437933996E-2</v>
      </c>
      <c r="R214" s="18">
        <v>3.8947230414783512E-2</v>
      </c>
      <c r="T214" s="18">
        <v>2.61070952199337E-2</v>
      </c>
      <c r="U214" s="18">
        <v>3.8219404201526308E-2</v>
      </c>
      <c r="V214" s="18">
        <v>5.0160873625044552E-2</v>
      </c>
      <c r="W214" s="18">
        <v>2.232761991533978E-2</v>
      </c>
      <c r="X214" s="18">
        <v>4.0442991753023898E-2</v>
      </c>
      <c r="Y214" s="18">
        <v>0</v>
      </c>
    </row>
    <row r="216" spans="2:25" ht="58" x14ac:dyDescent="0.35">
      <c r="B216" s="14" t="s">
        <v>101</v>
      </c>
    </row>
    <row r="217" spans="2:25" x14ac:dyDescent="0.35">
      <c r="B217" s="15" t="s">
        <v>15</v>
      </c>
    </row>
    <row r="218" spans="2:25" x14ac:dyDescent="0.35">
      <c r="B218" s="11" t="s">
        <v>50</v>
      </c>
      <c r="C218" s="16">
        <v>2090</v>
      </c>
      <c r="D218" s="16">
        <v>1050</v>
      </c>
      <c r="E218" s="16">
        <v>1035</v>
      </c>
      <c r="G218" s="16">
        <v>448</v>
      </c>
      <c r="H218" s="16">
        <v>548</v>
      </c>
      <c r="I218" s="16">
        <v>544</v>
      </c>
      <c r="J218" s="16">
        <v>548</v>
      </c>
      <c r="L218" s="16">
        <v>995</v>
      </c>
      <c r="M218" s="16">
        <v>544</v>
      </c>
      <c r="N218" s="16">
        <v>546</v>
      </c>
      <c r="P218" s="16">
        <v>1617</v>
      </c>
      <c r="Q218" s="16">
        <v>163</v>
      </c>
      <c r="R218" s="16">
        <v>191</v>
      </c>
      <c r="T218" s="16">
        <v>197</v>
      </c>
      <c r="U218" s="16">
        <v>521</v>
      </c>
      <c r="V218" s="16">
        <v>489</v>
      </c>
      <c r="W218" s="16">
        <v>441</v>
      </c>
      <c r="X218" s="16">
        <v>269</v>
      </c>
      <c r="Y218" s="16">
        <v>166</v>
      </c>
    </row>
    <row r="219" spans="2:25" x14ac:dyDescent="0.35">
      <c r="B219" s="12" t="s">
        <v>51</v>
      </c>
      <c r="C219" s="16">
        <v>2090</v>
      </c>
      <c r="D219" s="16">
        <v>1043</v>
      </c>
      <c r="E219" s="16">
        <v>1045</v>
      </c>
      <c r="G219" s="16">
        <v>521</v>
      </c>
      <c r="H219" s="16">
        <v>522</v>
      </c>
      <c r="I219" s="16">
        <v>522</v>
      </c>
      <c r="J219" s="16">
        <v>523</v>
      </c>
      <c r="L219" s="16">
        <v>1043</v>
      </c>
      <c r="M219" s="16">
        <v>522</v>
      </c>
      <c r="N219" s="16">
        <v>522</v>
      </c>
      <c r="P219" s="16">
        <v>1634</v>
      </c>
      <c r="Q219" s="16">
        <v>154</v>
      </c>
      <c r="R219" s="16">
        <v>187</v>
      </c>
      <c r="T219" s="16">
        <v>158</v>
      </c>
      <c r="U219" s="16">
        <v>484</v>
      </c>
      <c r="V219" s="16">
        <v>532</v>
      </c>
      <c r="W219" s="16">
        <v>425</v>
      </c>
      <c r="X219" s="16">
        <v>310</v>
      </c>
      <c r="Y219" s="16">
        <v>177</v>
      </c>
    </row>
    <row r="220" spans="2:25" ht="29" x14ac:dyDescent="0.35">
      <c r="B220" s="17" t="s">
        <v>102</v>
      </c>
      <c r="C220" s="18">
        <v>0.40054338316924309</v>
      </c>
      <c r="D220" s="18">
        <v>0.42396490967629458</v>
      </c>
      <c r="E220" s="18">
        <v>0.37806351528072052</v>
      </c>
      <c r="G220" s="18">
        <v>0.42939321321361318</v>
      </c>
      <c r="H220" s="18">
        <v>0.43084539361921481</v>
      </c>
      <c r="I220" s="18">
        <v>0.41519932976992552</v>
      </c>
      <c r="J220" s="18">
        <v>0.32761725201252728</v>
      </c>
      <c r="L220" s="18">
        <v>0.43036961509965421</v>
      </c>
      <c r="M220" s="18">
        <v>0.41519932976992552</v>
      </c>
      <c r="N220" s="18">
        <v>0.32814263687245832</v>
      </c>
      <c r="P220" s="18">
        <v>0.38958319925770057</v>
      </c>
      <c r="Q220" s="18">
        <v>0.58598185827912574</v>
      </c>
      <c r="R220" s="18">
        <v>0.41350693267368949</v>
      </c>
      <c r="T220" s="18">
        <v>0.60764264398322276</v>
      </c>
      <c r="U220" s="18">
        <v>0.49232985913314969</v>
      </c>
      <c r="V220" s="18">
        <v>0.32660410385836308</v>
      </c>
      <c r="W220" s="18">
        <v>0.38456182723415311</v>
      </c>
      <c r="X220" s="18">
        <v>0.32193879807748638</v>
      </c>
      <c r="Y220" s="18">
        <v>0.36370210279523391</v>
      </c>
    </row>
    <row r="221" spans="2:25" ht="43.5" x14ac:dyDescent="0.35">
      <c r="B221" s="17" t="s">
        <v>103</v>
      </c>
      <c r="C221" s="18">
        <v>0.29083914779714581</v>
      </c>
      <c r="D221" s="18">
        <v>0.2780384864661718</v>
      </c>
      <c r="E221" s="18">
        <v>0.30386406131920812</v>
      </c>
      <c r="G221" s="18">
        <v>0.26250716966235638</v>
      </c>
      <c r="H221" s="18">
        <v>0.26624146249348701</v>
      </c>
      <c r="I221" s="18">
        <v>0.28975716510539712</v>
      </c>
      <c r="J221" s="18">
        <v>0.34518978502237918</v>
      </c>
      <c r="L221" s="18">
        <v>0.26452899822015369</v>
      </c>
      <c r="M221" s="18">
        <v>0.28975716510539712</v>
      </c>
      <c r="N221" s="18">
        <v>0.34493838331206972</v>
      </c>
      <c r="P221" s="18">
        <v>0.29283288188376427</v>
      </c>
      <c r="Q221" s="18">
        <v>0.25338420497397651</v>
      </c>
      <c r="R221" s="18">
        <v>0.32517034497698621</v>
      </c>
      <c r="T221" s="18">
        <v>0.20712918137533209</v>
      </c>
      <c r="U221" s="18">
        <v>0.25655064195182842</v>
      </c>
      <c r="V221" s="18">
        <v>0.32733992910922283</v>
      </c>
      <c r="W221" s="18">
        <v>0.31056205831847039</v>
      </c>
      <c r="X221" s="18">
        <v>0.324825988214891</v>
      </c>
      <c r="Y221" s="18">
        <v>0.2464222090432962</v>
      </c>
    </row>
    <row r="222" spans="2:25" ht="58" x14ac:dyDescent="0.35">
      <c r="B222" s="17" t="s">
        <v>104</v>
      </c>
      <c r="C222" s="18">
        <v>0.27932816646831721</v>
      </c>
      <c r="D222" s="18">
        <v>0.27815408568892258</v>
      </c>
      <c r="E222" s="18">
        <v>0.2792888239870509</v>
      </c>
      <c r="G222" s="18">
        <v>0.26015172391170632</v>
      </c>
      <c r="H222" s="18">
        <v>0.27766997871482768</v>
      </c>
      <c r="I222" s="18">
        <v>0.2805923700311499</v>
      </c>
      <c r="J222" s="18">
        <v>0.2975955683981451</v>
      </c>
      <c r="L222" s="18">
        <v>0.26849120555934791</v>
      </c>
      <c r="M222" s="18">
        <v>0.2805923700311499</v>
      </c>
      <c r="N222" s="18">
        <v>0.29727412125539338</v>
      </c>
      <c r="P222" s="18">
        <v>0.28893319836807801</v>
      </c>
      <c r="Q222" s="18">
        <v>0.1427060434935282</v>
      </c>
      <c r="R222" s="18">
        <v>0.2297508362103875</v>
      </c>
      <c r="T222" s="18">
        <v>0.17574917422088629</v>
      </c>
      <c r="U222" s="18">
        <v>0.24614849596947461</v>
      </c>
      <c r="V222" s="18">
        <v>0.31279961203144979</v>
      </c>
      <c r="W222" s="18">
        <v>0.27820062527957901</v>
      </c>
      <c r="X222" s="18">
        <v>0.31212828139883753</v>
      </c>
      <c r="Y222" s="18">
        <v>0.30198384417642737</v>
      </c>
    </row>
    <row r="223" spans="2:25" x14ac:dyDescent="0.35">
      <c r="B223" s="17" t="s">
        <v>71</v>
      </c>
      <c r="C223" s="18">
        <v>2.9289302565293839E-2</v>
      </c>
      <c r="D223" s="18">
        <v>1.984251816861092E-2</v>
      </c>
      <c r="E223" s="18">
        <v>3.8783599413020529E-2</v>
      </c>
      <c r="G223" s="18">
        <v>4.7947893212324219E-2</v>
      </c>
      <c r="H223" s="18">
        <v>2.5243165172470671E-2</v>
      </c>
      <c r="I223" s="18">
        <v>1.445113509352754E-2</v>
      </c>
      <c r="J223" s="18">
        <v>2.9597394566948251E-2</v>
      </c>
      <c r="L223" s="18">
        <v>3.6610181120844382E-2</v>
      </c>
      <c r="M223" s="18">
        <v>1.445113509352754E-2</v>
      </c>
      <c r="N223" s="18">
        <v>2.9644858560078511E-2</v>
      </c>
      <c r="P223" s="18">
        <v>2.8650720490457051E-2</v>
      </c>
      <c r="Q223" s="18">
        <v>1.7927893253369291E-2</v>
      </c>
      <c r="R223" s="18">
        <v>3.1571886138936751E-2</v>
      </c>
      <c r="T223" s="18">
        <v>9.4790004205588443E-3</v>
      </c>
      <c r="U223" s="18">
        <v>4.9710029455472789E-3</v>
      </c>
      <c r="V223" s="18">
        <v>3.3256355000964397E-2</v>
      </c>
      <c r="W223" s="18">
        <v>2.6675489167797429E-2</v>
      </c>
      <c r="X223" s="18">
        <v>4.1106932308785073E-2</v>
      </c>
      <c r="Y223" s="18">
        <v>8.7891843985042448E-2</v>
      </c>
    </row>
    <row r="225" spans="2:25" ht="58" x14ac:dyDescent="0.35">
      <c r="B225" s="14" t="s">
        <v>105</v>
      </c>
    </row>
    <row r="226" spans="2:25" x14ac:dyDescent="0.35">
      <c r="B226" s="15" t="s">
        <v>15</v>
      </c>
    </row>
    <row r="227" spans="2:25" x14ac:dyDescent="0.35">
      <c r="B227" s="11" t="s">
        <v>50</v>
      </c>
      <c r="C227" s="16">
        <v>2090</v>
      </c>
      <c r="D227" s="16">
        <v>1050</v>
      </c>
      <c r="E227" s="16">
        <v>1035</v>
      </c>
      <c r="G227" s="16">
        <v>448</v>
      </c>
      <c r="H227" s="16">
        <v>548</v>
      </c>
      <c r="I227" s="16">
        <v>544</v>
      </c>
      <c r="J227" s="16">
        <v>548</v>
      </c>
      <c r="L227" s="16">
        <v>995</v>
      </c>
      <c r="M227" s="16">
        <v>544</v>
      </c>
      <c r="N227" s="16">
        <v>546</v>
      </c>
      <c r="P227" s="16">
        <v>1617</v>
      </c>
      <c r="Q227" s="16">
        <v>163</v>
      </c>
      <c r="R227" s="16">
        <v>191</v>
      </c>
      <c r="T227" s="16">
        <v>197</v>
      </c>
      <c r="U227" s="16">
        <v>521</v>
      </c>
      <c r="V227" s="16">
        <v>489</v>
      </c>
      <c r="W227" s="16">
        <v>441</v>
      </c>
      <c r="X227" s="16">
        <v>269</v>
      </c>
      <c r="Y227" s="16">
        <v>166</v>
      </c>
    </row>
    <row r="228" spans="2:25" x14ac:dyDescent="0.35">
      <c r="B228" s="12" t="s">
        <v>51</v>
      </c>
      <c r="C228" s="16">
        <v>2090</v>
      </c>
      <c r="D228" s="16">
        <v>1043</v>
      </c>
      <c r="E228" s="16">
        <v>1045</v>
      </c>
      <c r="G228" s="16">
        <v>521</v>
      </c>
      <c r="H228" s="16">
        <v>522</v>
      </c>
      <c r="I228" s="16">
        <v>522</v>
      </c>
      <c r="J228" s="16">
        <v>523</v>
      </c>
      <c r="L228" s="16">
        <v>1043</v>
      </c>
      <c r="M228" s="16">
        <v>522</v>
      </c>
      <c r="N228" s="16">
        <v>522</v>
      </c>
      <c r="P228" s="16">
        <v>1634</v>
      </c>
      <c r="Q228" s="16">
        <v>154</v>
      </c>
      <c r="R228" s="16">
        <v>187</v>
      </c>
      <c r="T228" s="16">
        <v>158</v>
      </c>
      <c r="U228" s="16">
        <v>484</v>
      </c>
      <c r="V228" s="16">
        <v>532</v>
      </c>
      <c r="W228" s="16">
        <v>425</v>
      </c>
      <c r="X228" s="16">
        <v>310</v>
      </c>
      <c r="Y228" s="16">
        <v>177</v>
      </c>
    </row>
    <row r="229" spans="2:25" x14ac:dyDescent="0.35">
      <c r="B229" s="17" t="s">
        <v>106</v>
      </c>
      <c r="C229" s="18">
        <v>0.24629516617473399</v>
      </c>
      <c r="D229" s="18">
        <v>0.24422705580862381</v>
      </c>
      <c r="E229" s="18">
        <v>0.24891080165145241</v>
      </c>
      <c r="G229" s="18">
        <v>0.2562385730225113</v>
      </c>
      <c r="H229" s="18">
        <v>0.26224863710452517</v>
      </c>
      <c r="I229" s="18">
        <v>0.24577640943990531</v>
      </c>
      <c r="J229" s="18">
        <v>0.2214102690727989</v>
      </c>
      <c r="L229" s="18">
        <v>0.25939596884780181</v>
      </c>
      <c r="M229" s="18">
        <v>0.24577640943990531</v>
      </c>
      <c r="N229" s="18">
        <v>0.2217653346332647</v>
      </c>
      <c r="P229" s="18">
        <v>0.22020547671665069</v>
      </c>
      <c r="Q229" s="18">
        <v>0.44230753638398551</v>
      </c>
      <c r="R229" s="18">
        <v>0.34641656150795208</v>
      </c>
      <c r="T229" s="18">
        <v>0.35975381707425158</v>
      </c>
      <c r="U229" s="18">
        <v>0.24792949058259051</v>
      </c>
      <c r="V229" s="18">
        <v>0.22890346570129949</v>
      </c>
      <c r="W229" s="18">
        <v>0.2376520573661875</v>
      </c>
      <c r="X229" s="18">
        <v>0.23652009642194141</v>
      </c>
      <c r="Y229" s="18">
        <v>0.23363222399513489</v>
      </c>
    </row>
    <row r="230" spans="2:25" x14ac:dyDescent="0.35">
      <c r="B230" s="17" t="s">
        <v>107</v>
      </c>
      <c r="C230" s="18">
        <v>0.51277935630533211</v>
      </c>
      <c r="D230" s="18">
        <v>0.53083398107678015</v>
      </c>
      <c r="E230" s="18">
        <v>0.49510560669765458</v>
      </c>
      <c r="G230" s="18">
        <v>0.49958665752456821</v>
      </c>
      <c r="H230" s="18">
        <v>0.5236393891959007</v>
      </c>
      <c r="I230" s="18">
        <v>0.54350499656510576</v>
      </c>
      <c r="J230" s="18">
        <v>0.48529268749135063</v>
      </c>
      <c r="L230" s="18">
        <v>0.51191725980148628</v>
      </c>
      <c r="M230" s="18">
        <v>0.54350499656510576</v>
      </c>
      <c r="N230" s="18">
        <v>0.48446727482572732</v>
      </c>
      <c r="P230" s="18">
        <v>0.53016057245153803</v>
      </c>
      <c r="Q230" s="18">
        <v>0.4043109050109302</v>
      </c>
      <c r="R230" s="18">
        <v>0.4791547925038448</v>
      </c>
      <c r="T230" s="18">
        <v>0.50954752364231448</v>
      </c>
      <c r="U230" s="18">
        <v>0.54391523356670335</v>
      </c>
      <c r="V230" s="18">
        <v>0.53236475168725783</v>
      </c>
      <c r="W230" s="18">
        <v>0.48372034384425638</v>
      </c>
      <c r="X230" s="18">
        <v>0.50034984466394472</v>
      </c>
      <c r="Y230" s="18">
        <v>0.46948468063505477</v>
      </c>
    </row>
    <row r="231" spans="2:25" x14ac:dyDescent="0.35">
      <c r="B231" s="17" t="s">
        <v>108</v>
      </c>
      <c r="C231" s="18">
        <v>0.15272823267979341</v>
      </c>
      <c r="D231" s="18">
        <v>0.13999248648120899</v>
      </c>
      <c r="E231" s="18">
        <v>0.16481979577792361</v>
      </c>
      <c r="G231" s="18">
        <v>0.13222452593552231</v>
      </c>
      <c r="H231" s="18">
        <v>0.14515413696094909</v>
      </c>
      <c r="I231" s="18">
        <v>0.14049904251717321</v>
      </c>
      <c r="J231" s="18">
        <v>0.19242474388787539</v>
      </c>
      <c r="L231" s="18">
        <v>0.1381926944021391</v>
      </c>
      <c r="M231" s="18">
        <v>0.14049904251717321</v>
      </c>
      <c r="N231" s="18">
        <v>0.19273332668226051</v>
      </c>
      <c r="P231" s="18">
        <v>0.15718975429662541</v>
      </c>
      <c r="Q231" s="18">
        <v>0.11454040301524521</v>
      </c>
      <c r="R231" s="18">
        <v>0.13342488881555531</v>
      </c>
      <c r="T231" s="18">
        <v>8.9613948631508858E-2</v>
      </c>
      <c r="U231" s="18">
        <v>0.15393958214287801</v>
      </c>
      <c r="V231" s="18">
        <v>0.1376744710023238</v>
      </c>
      <c r="W231" s="18">
        <v>0.18021927776626401</v>
      </c>
      <c r="X231" s="18">
        <v>0.16863929323508209</v>
      </c>
      <c r="Y231" s="18">
        <v>0.14890806832565351</v>
      </c>
    </row>
    <row r="232" spans="2:25" x14ac:dyDescent="0.35">
      <c r="B232" s="17" t="s">
        <v>109</v>
      </c>
      <c r="C232" s="18">
        <v>3.8665388366060018E-2</v>
      </c>
      <c r="D232" s="18">
        <v>4.0300758196525337E-2</v>
      </c>
      <c r="E232" s="18">
        <v>3.7119722488774952E-2</v>
      </c>
      <c r="G232" s="18">
        <v>1.508489524618116E-2</v>
      </c>
      <c r="H232" s="18">
        <v>3.7160147311950227E-2</v>
      </c>
      <c r="I232" s="18">
        <v>3.8077399711862213E-2</v>
      </c>
      <c r="J232" s="18">
        <v>6.4318075567248556E-2</v>
      </c>
      <c r="L232" s="18">
        <v>2.6144123792253549E-2</v>
      </c>
      <c r="M232" s="18">
        <v>3.8077399711862213E-2</v>
      </c>
      <c r="N232" s="18">
        <v>6.442121953453156E-2</v>
      </c>
      <c r="P232" s="18">
        <v>4.0179817133165083E-2</v>
      </c>
      <c r="Q232" s="18">
        <v>3.3000875918970482E-2</v>
      </c>
      <c r="R232" s="18">
        <v>1.9923330563593161E-2</v>
      </c>
      <c r="T232" s="18">
        <v>1.9452034573372919E-2</v>
      </c>
      <c r="U232" s="18">
        <v>1.9917833195266351E-2</v>
      </c>
      <c r="V232" s="18">
        <v>5.2498355316263033E-2</v>
      </c>
      <c r="W232" s="18">
        <v>4.7030537864932963E-2</v>
      </c>
      <c r="X232" s="18">
        <v>4.1701669552055141E-2</v>
      </c>
      <c r="Y232" s="18">
        <v>4.0991939517655611E-2</v>
      </c>
    </row>
    <row r="233" spans="2:25" x14ac:dyDescent="0.35">
      <c r="B233" s="17" t="s">
        <v>71</v>
      </c>
      <c r="C233" s="18">
        <v>4.9531856474080482E-2</v>
      </c>
      <c r="D233" s="18">
        <v>4.4645718436861617E-2</v>
      </c>
      <c r="E233" s="18">
        <v>5.4044073384194417E-2</v>
      </c>
      <c r="G233" s="18">
        <v>9.6865348271217178E-2</v>
      </c>
      <c r="H233" s="18">
        <v>3.1797689426674887E-2</v>
      </c>
      <c r="I233" s="18">
        <v>3.2142151765953662E-2</v>
      </c>
      <c r="J233" s="18">
        <v>3.6554223980726518E-2</v>
      </c>
      <c r="L233" s="18">
        <v>6.4349953156319528E-2</v>
      </c>
      <c r="M233" s="18">
        <v>3.2142151765953662E-2</v>
      </c>
      <c r="N233" s="18">
        <v>3.6612844324215833E-2</v>
      </c>
      <c r="P233" s="18">
        <v>5.2264379402020771E-2</v>
      </c>
      <c r="Q233" s="18">
        <v>5.8402796708684054E-3</v>
      </c>
      <c r="R233" s="18">
        <v>2.108042660905456E-2</v>
      </c>
      <c r="T233" s="18">
        <v>2.1632676078552189E-2</v>
      </c>
      <c r="U233" s="18">
        <v>3.4297860512561659E-2</v>
      </c>
      <c r="V233" s="18">
        <v>4.855895629285592E-2</v>
      </c>
      <c r="W233" s="18">
        <v>5.1377783158359253E-2</v>
      </c>
      <c r="X233" s="18">
        <v>5.2789096126976492E-2</v>
      </c>
      <c r="Y233" s="18">
        <v>0.106983087526501</v>
      </c>
    </row>
    <row r="235" spans="2:25" ht="58" x14ac:dyDescent="0.35">
      <c r="B235" s="14" t="s">
        <v>110</v>
      </c>
    </row>
    <row r="236" spans="2:25" x14ac:dyDescent="0.35">
      <c r="B236" s="15" t="s">
        <v>15</v>
      </c>
    </row>
    <row r="237" spans="2:25" x14ac:dyDescent="0.35">
      <c r="B237" s="11" t="s">
        <v>50</v>
      </c>
      <c r="C237" s="16">
        <v>2090</v>
      </c>
      <c r="D237" s="16">
        <v>1050</v>
      </c>
      <c r="E237" s="16">
        <v>1035</v>
      </c>
      <c r="G237" s="16">
        <v>448</v>
      </c>
      <c r="H237" s="16">
        <v>548</v>
      </c>
      <c r="I237" s="16">
        <v>544</v>
      </c>
      <c r="J237" s="16">
        <v>548</v>
      </c>
      <c r="L237" s="16">
        <v>995</v>
      </c>
      <c r="M237" s="16">
        <v>544</v>
      </c>
      <c r="N237" s="16">
        <v>546</v>
      </c>
      <c r="P237" s="16">
        <v>1617</v>
      </c>
      <c r="Q237" s="16">
        <v>163</v>
      </c>
      <c r="R237" s="16">
        <v>191</v>
      </c>
      <c r="T237" s="16">
        <v>197</v>
      </c>
      <c r="U237" s="16">
        <v>521</v>
      </c>
      <c r="V237" s="16">
        <v>489</v>
      </c>
      <c r="W237" s="16">
        <v>441</v>
      </c>
      <c r="X237" s="16">
        <v>269</v>
      </c>
      <c r="Y237" s="16">
        <v>166</v>
      </c>
    </row>
    <row r="238" spans="2:25" x14ac:dyDescent="0.35">
      <c r="B238" s="12" t="s">
        <v>51</v>
      </c>
      <c r="C238" s="16">
        <v>2090</v>
      </c>
      <c r="D238" s="16">
        <v>1043</v>
      </c>
      <c r="E238" s="16">
        <v>1045</v>
      </c>
      <c r="G238" s="16">
        <v>521</v>
      </c>
      <c r="H238" s="16">
        <v>522</v>
      </c>
      <c r="I238" s="16">
        <v>522</v>
      </c>
      <c r="J238" s="16">
        <v>523</v>
      </c>
      <c r="L238" s="16">
        <v>1043</v>
      </c>
      <c r="M238" s="16">
        <v>522</v>
      </c>
      <c r="N238" s="16">
        <v>522</v>
      </c>
      <c r="P238" s="16">
        <v>1634</v>
      </c>
      <c r="Q238" s="16">
        <v>154</v>
      </c>
      <c r="R238" s="16">
        <v>187</v>
      </c>
      <c r="T238" s="16">
        <v>158</v>
      </c>
      <c r="U238" s="16">
        <v>484</v>
      </c>
      <c r="V238" s="16">
        <v>532</v>
      </c>
      <c r="W238" s="16">
        <v>425</v>
      </c>
      <c r="X238" s="16">
        <v>310</v>
      </c>
      <c r="Y238" s="16">
        <v>177</v>
      </c>
    </row>
    <row r="239" spans="2:25" x14ac:dyDescent="0.35">
      <c r="B239" s="17" t="s">
        <v>111</v>
      </c>
      <c r="C239" s="18">
        <v>0.119112865992413</v>
      </c>
      <c r="D239" s="18">
        <v>0.1222960432396486</v>
      </c>
      <c r="E239" s="18">
        <v>0.116202483678602</v>
      </c>
      <c r="G239" s="18">
        <v>0.16294179953672261</v>
      </c>
      <c r="H239" s="18">
        <v>0.1202324661145128</v>
      </c>
      <c r="I239" s="18">
        <v>0.1015499098685648</v>
      </c>
      <c r="J239" s="18">
        <v>9.2059563541343661E-2</v>
      </c>
      <c r="L239" s="18">
        <v>0.1416569591431274</v>
      </c>
      <c r="M239" s="18">
        <v>0.1015499098685648</v>
      </c>
      <c r="N239" s="18">
        <v>9.2207195268914049E-2</v>
      </c>
      <c r="P239" s="18">
        <v>0.1083306916674522</v>
      </c>
      <c r="Q239" s="18">
        <v>0.23726104652772859</v>
      </c>
      <c r="R239" s="18">
        <v>0.1316306290451722</v>
      </c>
      <c r="T239" s="18">
        <v>0.17705451655578899</v>
      </c>
      <c r="U239" s="18">
        <v>9.7715251459683031E-2</v>
      </c>
      <c r="V239" s="18">
        <v>0.111418779630653</v>
      </c>
      <c r="W239" s="18">
        <v>0.11062128233739101</v>
      </c>
      <c r="X239" s="18">
        <v>0.13809575189600121</v>
      </c>
      <c r="Y239" s="18">
        <v>0.135986318098898</v>
      </c>
    </row>
    <row r="240" spans="2:25" x14ac:dyDescent="0.35">
      <c r="B240" s="17" t="s">
        <v>112</v>
      </c>
      <c r="C240" s="18">
        <v>0.32647202812456899</v>
      </c>
      <c r="D240" s="18">
        <v>0.32324650805241112</v>
      </c>
      <c r="E240" s="18">
        <v>0.33042238393060519</v>
      </c>
      <c r="G240" s="18">
        <v>0.3145765918288233</v>
      </c>
      <c r="H240" s="18">
        <v>0.34132621263298518</v>
      </c>
      <c r="I240" s="18">
        <v>0.34054338567496839</v>
      </c>
      <c r="J240" s="18">
        <v>0.31001653778418142</v>
      </c>
      <c r="L240" s="18">
        <v>0.32814972073682991</v>
      </c>
      <c r="M240" s="18">
        <v>0.34054338567496839</v>
      </c>
      <c r="N240" s="18">
        <v>0.3105136971806402</v>
      </c>
      <c r="P240" s="18">
        <v>0.31027661563903752</v>
      </c>
      <c r="Q240" s="18">
        <v>0.48407318509382091</v>
      </c>
      <c r="R240" s="18">
        <v>0.39775960477189132</v>
      </c>
      <c r="T240" s="18">
        <v>0.39815139357827672</v>
      </c>
      <c r="U240" s="18">
        <v>0.37037244023481358</v>
      </c>
      <c r="V240" s="18">
        <v>0.32399577175061489</v>
      </c>
      <c r="W240" s="18">
        <v>0.30608496356866249</v>
      </c>
      <c r="X240" s="18">
        <v>0.28960143095813351</v>
      </c>
      <c r="Y240" s="18">
        <v>0.26817374035343311</v>
      </c>
    </row>
    <row r="241" spans="2:25" x14ac:dyDescent="0.35">
      <c r="B241" s="17" t="s">
        <v>113</v>
      </c>
      <c r="C241" s="18">
        <v>0.37476078571093357</v>
      </c>
      <c r="D241" s="18">
        <v>0.37026918007695148</v>
      </c>
      <c r="E241" s="18">
        <v>0.37864564942073692</v>
      </c>
      <c r="G241" s="18">
        <v>0.39319785434641258</v>
      </c>
      <c r="H241" s="18">
        <v>0.38029643286523718</v>
      </c>
      <c r="I241" s="18">
        <v>0.3642419745022753</v>
      </c>
      <c r="J241" s="18">
        <v>0.36029729518612141</v>
      </c>
      <c r="L241" s="18">
        <v>0.38638710293902251</v>
      </c>
      <c r="M241" s="18">
        <v>0.3642419745022753</v>
      </c>
      <c r="N241" s="18">
        <v>0.3608750875422993</v>
      </c>
      <c r="P241" s="18">
        <v>0.39468225140849289</v>
      </c>
      <c r="Q241" s="18">
        <v>0.19357019721116989</v>
      </c>
      <c r="R241" s="18">
        <v>0.31798089744311442</v>
      </c>
      <c r="T241" s="18">
        <v>0.30463488811184419</v>
      </c>
      <c r="U241" s="18">
        <v>0.37244228477823887</v>
      </c>
      <c r="V241" s="18">
        <v>0.39199390665588368</v>
      </c>
      <c r="W241" s="18">
        <v>0.38896097054985979</v>
      </c>
      <c r="X241" s="18">
        <v>0.34932323122443232</v>
      </c>
      <c r="Y241" s="18">
        <v>0.40343551473024047</v>
      </c>
    </row>
    <row r="242" spans="2:25" x14ac:dyDescent="0.35">
      <c r="B242" s="17" t="s">
        <v>114</v>
      </c>
      <c r="C242" s="18">
        <v>0.1485955649495975</v>
      </c>
      <c r="D242" s="18">
        <v>0.1547733354791555</v>
      </c>
      <c r="E242" s="18">
        <v>0.141960506072563</v>
      </c>
      <c r="G242" s="18">
        <v>0.1136718352872524</v>
      </c>
      <c r="H242" s="18">
        <v>0.13952297125032559</v>
      </c>
      <c r="I242" s="18">
        <v>0.16538361899496121</v>
      </c>
      <c r="J242" s="18">
        <v>0.17594122838527579</v>
      </c>
      <c r="L242" s="18">
        <v>0.12667847840456001</v>
      </c>
      <c r="M242" s="18">
        <v>0.16538361899496121</v>
      </c>
      <c r="N242" s="18">
        <v>0.17461972287956701</v>
      </c>
      <c r="P242" s="18">
        <v>0.15838287846067389</v>
      </c>
      <c r="Q242" s="18">
        <v>6.2040916070104361E-2</v>
      </c>
      <c r="R242" s="18">
        <v>0.1319144369753858</v>
      </c>
      <c r="T242" s="18">
        <v>9.874732281348933E-2</v>
      </c>
      <c r="U242" s="18">
        <v>0.14950791812863279</v>
      </c>
      <c r="V242" s="18">
        <v>0.13467796825638639</v>
      </c>
      <c r="W242" s="18">
        <v>0.147161787897861</v>
      </c>
      <c r="X242" s="18">
        <v>0.19726281209513979</v>
      </c>
      <c r="Y242" s="18">
        <v>0.14421566827850271</v>
      </c>
    </row>
    <row r="243" spans="2:25" x14ac:dyDescent="0.35">
      <c r="B243" s="17" t="s">
        <v>115</v>
      </c>
      <c r="C243" s="18">
        <v>3.1058755222486991E-2</v>
      </c>
      <c r="D243" s="18">
        <v>2.94149331518332E-2</v>
      </c>
      <c r="E243" s="18">
        <v>3.2768976897492932E-2</v>
      </c>
      <c r="G243" s="18">
        <v>1.561191900078941E-2</v>
      </c>
      <c r="H243" s="18">
        <v>1.8621917136939281E-2</v>
      </c>
      <c r="I243" s="18">
        <v>2.8281110959230409E-2</v>
      </c>
      <c r="J243" s="18">
        <v>6.1685375103077693E-2</v>
      </c>
      <c r="L243" s="18">
        <v>1.7127738776460399E-2</v>
      </c>
      <c r="M243" s="18">
        <v>2.8281110959230409E-2</v>
      </c>
      <c r="N243" s="18">
        <v>6.1784297128579198E-2</v>
      </c>
      <c r="P243" s="18">
        <v>2.8327562824343459E-2</v>
      </c>
      <c r="Q243" s="18">
        <v>2.3054655097176229E-2</v>
      </c>
      <c r="R243" s="18">
        <v>2.071443176443629E-2</v>
      </c>
      <c r="T243" s="18">
        <v>2.141187894060077E-2</v>
      </c>
      <c r="U243" s="18">
        <v>9.962105398631689E-3</v>
      </c>
      <c r="V243" s="18">
        <v>3.7913573706461992E-2</v>
      </c>
      <c r="W243" s="18">
        <v>4.7170995646225587E-2</v>
      </c>
      <c r="X243" s="18">
        <v>2.5716773826293182E-2</v>
      </c>
      <c r="Y243" s="18">
        <v>4.8188758538925541E-2</v>
      </c>
    </row>
    <row r="245" spans="2:25" ht="43.5" x14ac:dyDescent="0.35">
      <c r="B245" s="14" t="s">
        <v>116</v>
      </c>
    </row>
    <row r="246" spans="2:25" x14ac:dyDescent="0.35">
      <c r="B246" s="15" t="s">
        <v>15</v>
      </c>
    </row>
    <row r="247" spans="2:25" x14ac:dyDescent="0.35">
      <c r="B247" s="11" t="s">
        <v>50</v>
      </c>
      <c r="C247" s="16">
        <v>2090</v>
      </c>
      <c r="D247" s="16">
        <v>1050</v>
      </c>
      <c r="E247" s="16">
        <v>1035</v>
      </c>
      <c r="G247" s="16">
        <v>448</v>
      </c>
      <c r="H247" s="16">
        <v>548</v>
      </c>
      <c r="I247" s="16">
        <v>544</v>
      </c>
      <c r="J247" s="16">
        <v>548</v>
      </c>
      <c r="L247" s="16">
        <v>995</v>
      </c>
      <c r="M247" s="16">
        <v>544</v>
      </c>
      <c r="N247" s="16">
        <v>546</v>
      </c>
      <c r="P247" s="16">
        <v>1617</v>
      </c>
      <c r="Q247" s="16">
        <v>163</v>
      </c>
      <c r="R247" s="16">
        <v>191</v>
      </c>
      <c r="T247" s="16">
        <v>197</v>
      </c>
      <c r="U247" s="16">
        <v>521</v>
      </c>
      <c r="V247" s="16">
        <v>489</v>
      </c>
      <c r="W247" s="16">
        <v>441</v>
      </c>
      <c r="X247" s="16">
        <v>269</v>
      </c>
      <c r="Y247" s="16">
        <v>166</v>
      </c>
    </row>
    <row r="248" spans="2:25" x14ac:dyDescent="0.35">
      <c r="B248" s="12" t="s">
        <v>51</v>
      </c>
      <c r="C248" s="16">
        <v>2090</v>
      </c>
      <c r="D248" s="16">
        <v>1043</v>
      </c>
      <c r="E248" s="16">
        <v>1045</v>
      </c>
      <c r="G248" s="16">
        <v>521</v>
      </c>
      <c r="H248" s="16">
        <v>522</v>
      </c>
      <c r="I248" s="16">
        <v>522</v>
      </c>
      <c r="J248" s="16">
        <v>523</v>
      </c>
      <c r="L248" s="16">
        <v>1043</v>
      </c>
      <c r="M248" s="16">
        <v>522</v>
      </c>
      <c r="N248" s="16">
        <v>522</v>
      </c>
      <c r="P248" s="16">
        <v>1634</v>
      </c>
      <c r="Q248" s="16">
        <v>154</v>
      </c>
      <c r="R248" s="16">
        <v>187</v>
      </c>
      <c r="T248" s="16">
        <v>158</v>
      </c>
      <c r="U248" s="16">
        <v>484</v>
      </c>
      <c r="V248" s="16">
        <v>532</v>
      </c>
      <c r="W248" s="16">
        <v>425</v>
      </c>
      <c r="X248" s="16">
        <v>310</v>
      </c>
      <c r="Y248" s="16">
        <v>177</v>
      </c>
    </row>
    <row r="249" spans="2:25" x14ac:dyDescent="0.35">
      <c r="B249" s="17" t="s">
        <v>117</v>
      </c>
      <c r="C249" s="18">
        <v>0.29677299160416343</v>
      </c>
      <c r="D249" s="18">
        <v>0.25723778351324528</v>
      </c>
      <c r="E249" s="18">
        <v>0.33506046177040377</v>
      </c>
      <c r="G249" s="18">
        <v>0.2427820168512804</v>
      </c>
      <c r="H249" s="18">
        <v>0.21852083530620561</v>
      </c>
      <c r="I249" s="18">
        <v>0.37723764581854741</v>
      </c>
      <c r="J249" s="18">
        <v>0.34710293415065552</v>
      </c>
      <c r="L249" s="18">
        <v>0.23019739080735671</v>
      </c>
      <c r="M249" s="18">
        <v>0.37723764581854741</v>
      </c>
      <c r="N249" s="18">
        <v>0.34686087971467261</v>
      </c>
      <c r="P249" s="18">
        <v>0.29445545452405258</v>
      </c>
      <c r="Q249" s="18">
        <v>0.2437560473800563</v>
      </c>
      <c r="R249" s="18">
        <v>0.27965285541410551</v>
      </c>
      <c r="T249" s="18">
        <v>0.21742555117666351</v>
      </c>
      <c r="U249" s="18">
        <v>0.25653152997443868</v>
      </c>
      <c r="V249" s="18">
        <v>0.30830985625363411</v>
      </c>
      <c r="W249" s="18">
        <v>0.29859772268592222</v>
      </c>
      <c r="X249" s="18">
        <v>0.33966356090395272</v>
      </c>
      <c r="Y249" s="18">
        <v>0.36070636537881551</v>
      </c>
    </row>
    <row r="250" spans="2:25" x14ac:dyDescent="0.35">
      <c r="B250" s="17" t="s">
        <v>118</v>
      </c>
      <c r="C250" s="18">
        <v>0.40454737957971071</v>
      </c>
      <c r="D250" s="18">
        <v>0.40508876960026519</v>
      </c>
      <c r="E250" s="18">
        <v>0.4045103665825015</v>
      </c>
      <c r="G250" s="18">
        <v>0.41372764915488219</v>
      </c>
      <c r="H250" s="18">
        <v>0.41887250160139727</v>
      </c>
      <c r="I250" s="18">
        <v>0.40960498960571801</v>
      </c>
      <c r="J250" s="18">
        <v>0.37675096349548992</v>
      </c>
      <c r="L250" s="18">
        <v>0.41654343333441951</v>
      </c>
      <c r="M250" s="18">
        <v>0.40960498960571801</v>
      </c>
      <c r="N250" s="18">
        <v>0.37655017500908561</v>
      </c>
      <c r="P250" s="18">
        <v>0.42084975088104781</v>
      </c>
      <c r="Q250" s="18">
        <v>0.30565232202894183</v>
      </c>
      <c r="R250" s="18">
        <v>0.43922792345165279</v>
      </c>
      <c r="T250" s="18">
        <v>0.42182712970729141</v>
      </c>
      <c r="U250" s="18">
        <v>0.45175588914653481</v>
      </c>
      <c r="V250" s="18">
        <v>0.41383798666364457</v>
      </c>
      <c r="W250" s="18">
        <v>0.39823879149506219</v>
      </c>
      <c r="X250" s="18">
        <v>0.35385935171640709</v>
      </c>
      <c r="Y250" s="18">
        <v>0.33153105932850718</v>
      </c>
    </row>
    <row r="251" spans="2:25" x14ac:dyDescent="0.35">
      <c r="B251" s="17" t="s">
        <v>119</v>
      </c>
      <c r="C251" s="18">
        <v>0.23573941426904921</v>
      </c>
      <c r="D251" s="18">
        <v>0.25878679380510539</v>
      </c>
      <c r="E251" s="18">
        <v>0.21326396420002519</v>
      </c>
      <c r="G251" s="18">
        <v>0.27504001319401361</v>
      </c>
      <c r="H251" s="18">
        <v>0.29372532521785788</v>
      </c>
      <c r="I251" s="18">
        <v>0.1728712203218829</v>
      </c>
      <c r="J251" s="18">
        <v>0.20189824658603589</v>
      </c>
      <c r="L251" s="18">
        <v>0.28455332786065968</v>
      </c>
      <c r="M251" s="18">
        <v>0.1728712203218829</v>
      </c>
      <c r="N251" s="18">
        <v>0.20222202160505981</v>
      </c>
      <c r="P251" s="18">
        <v>0.22694775087290181</v>
      </c>
      <c r="Q251" s="18">
        <v>0.35078236190983852</v>
      </c>
      <c r="R251" s="18">
        <v>0.21855038076870559</v>
      </c>
      <c r="T251" s="18">
        <v>0.25658418701076607</v>
      </c>
      <c r="U251" s="18">
        <v>0.24298228392225449</v>
      </c>
      <c r="V251" s="18">
        <v>0.21224284286831349</v>
      </c>
      <c r="W251" s="18">
        <v>0.24533137586791759</v>
      </c>
      <c r="X251" s="18">
        <v>0.25656056765438462</v>
      </c>
      <c r="Y251" s="18">
        <v>0.2140320220391885</v>
      </c>
    </row>
    <row r="252" spans="2:25" x14ac:dyDescent="0.35">
      <c r="B252" s="17" t="s">
        <v>120</v>
      </c>
      <c r="C252" s="18">
        <v>5.2257986912040318E-2</v>
      </c>
      <c r="D252" s="18">
        <v>6.7337276831675424E-2</v>
      </c>
      <c r="E252" s="18">
        <v>3.7324551146750783E-2</v>
      </c>
      <c r="G252" s="18">
        <v>5.1483373118760493E-2</v>
      </c>
      <c r="H252" s="18">
        <v>6.2634695419479414E-2</v>
      </c>
      <c r="I252" s="18">
        <v>3.5839613702869901E-2</v>
      </c>
      <c r="J252" s="18">
        <v>5.9159119951756677E-2</v>
      </c>
      <c r="L252" s="18">
        <v>5.7095430269485728E-2</v>
      </c>
      <c r="M252" s="18">
        <v>3.5839613702869901E-2</v>
      </c>
      <c r="N252" s="18">
        <v>5.925399073697498E-2</v>
      </c>
      <c r="P252" s="18">
        <v>4.8298897073092213E-2</v>
      </c>
      <c r="Q252" s="18">
        <v>9.396898901029492E-2</v>
      </c>
      <c r="R252" s="18">
        <v>6.2568840365536074E-2</v>
      </c>
      <c r="T252" s="18">
        <v>0.104163132105279</v>
      </c>
      <c r="U252" s="18">
        <v>4.8730296956772098E-2</v>
      </c>
      <c r="V252" s="18">
        <v>4.5375912023648782E-2</v>
      </c>
      <c r="W252" s="18">
        <v>5.1100750157462523E-2</v>
      </c>
      <c r="X252" s="18">
        <v>3.0594097476168938E-2</v>
      </c>
      <c r="Y252" s="18">
        <v>7.8419705904157491E-2</v>
      </c>
    </row>
    <row r="253" spans="2:25" x14ac:dyDescent="0.35">
      <c r="B253" s="17" t="s">
        <v>121</v>
      </c>
      <c r="C253" s="18">
        <v>1.068222763503646E-2</v>
      </c>
      <c r="D253" s="18">
        <v>1.154937624970866E-2</v>
      </c>
      <c r="E253" s="18">
        <v>9.8406563003186481E-3</v>
      </c>
      <c r="G253" s="18">
        <v>1.6966947681063341E-2</v>
      </c>
      <c r="H253" s="18">
        <v>6.2466424550598719E-3</v>
      </c>
      <c r="I253" s="18">
        <v>4.4465305509819586E-3</v>
      </c>
      <c r="J253" s="18">
        <v>1.508873581606191E-2</v>
      </c>
      <c r="L253" s="18">
        <v>1.16104177280785E-2</v>
      </c>
      <c r="M253" s="18">
        <v>4.4465305509819586E-3</v>
      </c>
      <c r="N253" s="18">
        <v>1.511293293420682E-2</v>
      </c>
      <c r="P253" s="18">
        <v>9.448146648905616E-3</v>
      </c>
      <c r="Q253" s="18">
        <v>5.8402796708684054E-3</v>
      </c>
      <c r="R253" s="18">
        <v>0</v>
      </c>
      <c r="T253" s="18">
        <v>0</v>
      </c>
      <c r="U253" s="18">
        <v>0</v>
      </c>
      <c r="V253" s="18">
        <v>2.023340219075909E-2</v>
      </c>
      <c r="W253" s="18">
        <v>6.7313597936355767E-3</v>
      </c>
      <c r="X253" s="18">
        <v>1.9322422249086531E-2</v>
      </c>
      <c r="Y253" s="18">
        <v>1.531084734933124E-2</v>
      </c>
    </row>
    <row r="255" spans="2:25" ht="29" x14ac:dyDescent="0.35">
      <c r="B255" s="14" t="s">
        <v>122</v>
      </c>
    </row>
    <row r="256" spans="2:25" x14ac:dyDescent="0.35">
      <c r="B256" s="15" t="s">
        <v>15</v>
      </c>
    </row>
    <row r="257" spans="2:25" x14ac:dyDescent="0.35">
      <c r="B257" s="11" t="s">
        <v>50</v>
      </c>
      <c r="C257" s="16">
        <v>2090</v>
      </c>
      <c r="D257" s="16">
        <v>1050</v>
      </c>
      <c r="E257" s="16">
        <v>1035</v>
      </c>
      <c r="G257" s="16">
        <v>448</v>
      </c>
      <c r="H257" s="16">
        <v>548</v>
      </c>
      <c r="I257" s="16">
        <v>544</v>
      </c>
      <c r="J257" s="16">
        <v>548</v>
      </c>
      <c r="L257" s="16">
        <v>995</v>
      </c>
      <c r="M257" s="16">
        <v>544</v>
      </c>
      <c r="N257" s="16">
        <v>546</v>
      </c>
      <c r="P257" s="16">
        <v>1617</v>
      </c>
      <c r="Q257" s="16">
        <v>163</v>
      </c>
      <c r="R257" s="16">
        <v>191</v>
      </c>
      <c r="T257" s="16">
        <v>197</v>
      </c>
      <c r="U257" s="16">
        <v>521</v>
      </c>
      <c r="V257" s="16">
        <v>489</v>
      </c>
      <c r="W257" s="16">
        <v>441</v>
      </c>
      <c r="X257" s="16">
        <v>269</v>
      </c>
      <c r="Y257" s="16">
        <v>166</v>
      </c>
    </row>
    <row r="258" spans="2:25" x14ac:dyDescent="0.35">
      <c r="B258" s="12" t="s">
        <v>51</v>
      </c>
      <c r="C258" s="16">
        <v>2090</v>
      </c>
      <c r="D258" s="16">
        <v>1043</v>
      </c>
      <c r="E258" s="16">
        <v>1045</v>
      </c>
      <c r="G258" s="16">
        <v>521</v>
      </c>
      <c r="H258" s="16">
        <v>522</v>
      </c>
      <c r="I258" s="16">
        <v>522</v>
      </c>
      <c r="J258" s="16">
        <v>523</v>
      </c>
      <c r="L258" s="16">
        <v>1043</v>
      </c>
      <c r="M258" s="16">
        <v>522</v>
      </c>
      <c r="N258" s="16">
        <v>522</v>
      </c>
      <c r="P258" s="16">
        <v>1634</v>
      </c>
      <c r="Q258" s="16">
        <v>154</v>
      </c>
      <c r="R258" s="16">
        <v>187</v>
      </c>
      <c r="T258" s="16">
        <v>158</v>
      </c>
      <c r="U258" s="16">
        <v>484</v>
      </c>
      <c r="V258" s="16">
        <v>532</v>
      </c>
      <c r="W258" s="16">
        <v>425</v>
      </c>
      <c r="X258" s="16">
        <v>310</v>
      </c>
      <c r="Y258" s="16">
        <v>177</v>
      </c>
    </row>
    <row r="259" spans="2:25" ht="72.5" x14ac:dyDescent="0.35">
      <c r="B259" s="17" t="s">
        <v>123</v>
      </c>
      <c r="C259" s="18">
        <v>0.70915948879849677</v>
      </c>
      <c r="D259" s="18">
        <v>0.70714908289107503</v>
      </c>
      <c r="E259" s="18">
        <v>0.71177158419921271</v>
      </c>
      <c r="G259" s="18">
        <v>0.66697373564951323</v>
      </c>
      <c r="H259" s="18">
        <v>0.7550208815681938</v>
      </c>
      <c r="I259" s="18">
        <v>0.70005130588010378</v>
      </c>
      <c r="J259" s="18">
        <v>0.71575128514858877</v>
      </c>
      <c r="L259" s="18">
        <v>0.71085503493129165</v>
      </c>
      <c r="M259" s="18">
        <v>0.70005130588010378</v>
      </c>
      <c r="N259" s="18">
        <v>0.71609413603225469</v>
      </c>
      <c r="P259" s="18">
        <v>0.70446204911195853</v>
      </c>
      <c r="Q259" s="18">
        <v>0.83681821202222517</v>
      </c>
      <c r="R259" s="18">
        <v>0.75242646826484005</v>
      </c>
      <c r="T259" s="18">
        <v>0.83928894619717576</v>
      </c>
      <c r="U259" s="18">
        <v>0.7895713257738266</v>
      </c>
      <c r="V259" s="18">
        <v>0.68880965363286328</v>
      </c>
      <c r="W259" s="18">
        <v>0.68945635663656646</v>
      </c>
      <c r="X259" s="18">
        <v>0.62017578944517338</v>
      </c>
      <c r="Y259" s="18">
        <v>0.63811641055502377</v>
      </c>
    </row>
    <row r="260" spans="2:25" ht="72.5" x14ac:dyDescent="0.35">
      <c r="B260" s="17" t="s">
        <v>124</v>
      </c>
      <c r="C260" s="18">
        <v>0.20337048691284601</v>
      </c>
      <c r="D260" s="18">
        <v>0.2051061709358582</v>
      </c>
      <c r="E260" s="18">
        <v>0.20161800863988799</v>
      </c>
      <c r="G260" s="18">
        <v>0.18138220255013221</v>
      </c>
      <c r="H260" s="18">
        <v>0.18223222023043739</v>
      </c>
      <c r="I260" s="18">
        <v>0.24076273558614431</v>
      </c>
      <c r="J260" s="18">
        <v>0.20843654505437181</v>
      </c>
      <c r="L260" s="18">
        <v>0.18191308443884199</v>
      </c>
      <c r="M260" s="18">
        <v>0.24076273558614431</v>
      </c>
      <c r="N260" s="18">
        <v>0.20877080524474689</v>
      </c>
      <c r="P260" s="18">
        <v>0.20299173162646331</v>
      </c>
      <c r="Q260" s="18">
        <v>0.13716607908260781</v>
      </c>
      <c r="R260" s="18">
        <v>0.20057478786561669</v>
      </c>
      <c r="T260" s="18">
        <v>0.14021756768002269</v>
      </c>
      <c r="U260" s="18">
        <v>0.13910517224411101</v>
      </c>
      <c r="V260" s="18">
        <v>0.22744791384515381</v>
      </c>
      <c r="W260" s="18">
        <v>0.21209008440041491</v>
      </c>
      <c r="X260" s="18">
        <v>0.26238077607777099</v>
      </c>
      <c r="Y260" s="18">
        <v>0.24354664483333691</v>
      </c>
    </row>
    <row r="261" spans="2:25" x14ac:dyDescent="0.35">
      <c r="B261" s="17" t="s">
        <v>71</v>
      </c>
      <c r="C261" s="18">
        <v>8.7470024288657244E-2</v>
      </c>
      <c r="D261" s="18">
        <v>8.7744746173066754E-2</v>
      </c>
      <c r="E261" s="18">
        <v>8.661040716089928E-2</v>
      </c>
      <c r="G261" s="18">
        <v>0.1516440618003545</v>
      </c>
      <c r="H261" s="18">
        <v>6.2746898201368848E-2</v>
      </c>
      <c r="I261" s="18">
        <v>5.9185958533751998E-2</v>
      </c>
      <c r="J261" s="18">
        <v>7.5812169797039405E-2</v>
      </c>
      <c r="L261" s="18">
        <v>0.1072318806298663</v>
      </c>
      <c r="M261" s="18">
        <v>5.9185958533751998E-2</v>
      </c>
      <c r="N261" s="18">
        <v>7.5135058722998097E-2</v>
      </c>
      <c r="P261" s="18">
        <v>9.2546219261578216E-2</v>
      </c>
      <c r="Q261" s="18">
        <v>2.6015708895167019E-2</v>
      </c>
      <c r="R261" s="18">
        <v>4.6998743869543072E-2</v>
      </c>
      <c r="T261" s="18">
        <v>2.049348612280167E-2</v>
      </c>
      <c r="U261" s="18">
        <v>7.1323501982062512E-2</v>
      </c>
      <c r="V261" s="18">
        <v>8.3742432521983101E-2</v>
      </c>
      <c r="W261" s="18">
        <v>9.8453558963018675E-2</v>
      </c>
      <c r="X261" s="18">
        <v>0.11744343447705539</v>
      </c>
      <c r="Y261" s="18">
        <v>0.1183369446116392</v>
      </c>
    </row>
    <row r="263" spans="2:25" ht="43.5" x14ac:dyDescent="0.35">
      <c r="B263" s="14" t="s">
        <v>125</v>
      </c>
    </row>
    <row r="264" spans="2:25" ht="29" x14ac:dyDescent="0.35">
      <c r="B264" s="15" t="s">
        <v>17</v>
      </c>
    </row>
    <row r="265" spans="2:25" x14ac:dyDescent="0.35">
      <c r="B265" s="11" t="s">
        <v>50</v>
      </c>
      <c r="C265" s="16">
        <v>1468</v>
      </c>
      <c r="D265" s="16">
        <v>737</v>
      </c>
      <c r="E265" s="16">
        <v>726</v>
      </c>
      <c r="G265" s="16">
        <v>24</v>
      </c>
      <c r="H265" s="16">
        <v>358</v>
      </c>
      <c r="I265" s="16">
        <v>540</v>
      </c>
      <c r="J265" s="16">
        <v>544</v>
      </c>
      <c r="L265" s="16">
        <v>381</v>
      </c>
      <c r="M265" s="16">
        <v>540</v>
      </c>
      <c r="N265" s="16">
        <v>542</v>
      </c>
      <c r="P265" s="16">
        <v>1086</v>
      </c>
      <c r="Q265" s="16">
        <v>125</v>
      </c>
      <c r="R265" s="16">
        <v>147</v>
      </c>
      <c r="T265" s="16">
        <v>144</v>
      </c>
      <c r="U265" s="16">
        <v>370</v>
      </c>
      <c r="V265" s="16">
        <v>338</v>
      </c>
      <c r="W265" s="16">
        <v>310</v>
      </c>
      <c r="X265" s="16">
        <v>197</v>
      </c>
      <c r="Y265" s="16">
        <v>104</v>
      </c>
    </row>
    <row r="266" spans="2:25" x14ac:dyDescent="0.35">
      <c r="B266" s="12" t="s">
        <v>51</v>
      </c>
      <c r="C266" s="16">
        <v>1402</v>
      </c>
      <c r="D266" s="16">
        <v>709</v>
      </c>
      <c r="E266" s="16">
        <v>690</v>
      </c>
      <c r="G266" s="16">
        <v>24</v>
      </c>
      <c r="H266" s="16">
        <v>339</v>
      </c>
      <c r="I266" s="16">
        <v>519</v>
      </c>
      <c r="J266" s="16">
        <v>519</v>
      </c>
      <c r="L266" s="16">
        <v>362</v>
      </c>
      <c r="M266" s="16">
        <v>519</v>
      </c>
      <c r="N266" s="16">
        <v>519</v>
      </c>
      <c r="P266" s="16">
        <v>1043</v>
      </c>
      <c r="Q266" s="16">
        <v>114</v>
      </c>
      <c r="R266" s="16">
        <v>139</v>
      </c>
      <c r="T266" s="16">
        <v>112</v>
      </c>
      <c r="U266" s="16">
        <v>329</v>
      </c>
      <c r="V266" s="16">
        <v>349</v>
      </c>
      <c r="W266" s="16">
        <v>285</v>
      </c>
      <c r="X266" s="16">
        <v>218</v>
      </c>
      <c r="Y266" s="16">
        <v>104</v>
      </c>
    </row>
    <row r="267" spans="2:25" ht="29" x14ac:dyDescent="0.35">
      <c r="B267" s="17" t="s">
        <v>126</v>
      </c>
      <c r="C267" s="18">
        <v>0.40768010345758088</v>
      </c>
      <c r="D267" s="18">
        <v>0.40699054840142251</v>
      </c>
      <c r="E267" s="18">
        <v>0.40828770584314222</v>
      </c>
      <c r="G267" s="18">
        <v>0.51316012288098278</v>
      </c>
      <c r="H267" s="18">
        <v>0.49093682526783877</v>
      </c>
      <c r="I267" s="18">
        <v>0.44688858804335041</v>
      </c>
      <c r="J267" s="18">
        <v>0.31010149939569343</v>
      </c>
      <c r="L267" s="18">
        <v>0.49155168131277821</v>
      </c>
      <c r="M267" s="18">
        <v>0.44688858804335041</v>
      </c>
      <c r="N267" s="18">
        <v>0.30979788922960061</v>
      </c>
      <c r="P267" s="18">
        <v>0.39697531548900078</v>
      </c>
      <c r="Q267" s="18">
        <v>0.58109140217529054</v>
      </c>
      <c r="R267" s="18">
        <v>0.44298221751758421</v>
      </c>
      <c r="T267" s="18">
        <v>0.59390725155929081</v>
      </c>
      <c r="U267" s="18">
        <v>0.49461150379093721</v>
      </c>
      <c r="V267" s="18">
        <v>0.37311218093488241</v>
      </c>
      <c r="W267" s="18">
        <v>0.38170176683967139</v>
      </c>
      <c r="X267" s="18">
        <v>0.31827273092845237</v>
      </c>
      <c r="Y267" s="18">
        <v>0.31234100389263292</v>
      </c>
    </row>
    <row r="268" spans="2:25" ht="58" x14ac:dyDescent="0.35">
      <c r="B268" s="17" t="s">
        <v>127</v>
      </c>
      <c r="C268" s="18">
        <v>0.4390991898891331</v>
      </c>
      <c r="D268" s="18">
        <v>0.43633987822021869</v>
      </c>
      <c r="E268" s="18">
        <v>0.44281142772679333</v>
      </c>
      <c r="G268" s="18">
        <v>0.29443608075278438</v>
      </c>
      <c r="H268" s="18">
        <v>0.38959494034696962</v>
      </c>
      <c r="I268" s="18">
        <v>0.40755020718517643</v>
      </c>
      <c r="J268" s="18">
        <v>0.51028710756125462</v>
      </c>
      <c r="L268" s="18">
        <v>0.38396551584674649</v>
      </c>
      <c r="M268" s="18">
        <v>0.40755020718517643</v>
      </c>
      <c r="N268" s="18">
        <v>0.51030056321355666</v>
      </c>
      <c r="P268" s="18">
        <v>0.44706849702492762</v>
      </c>
      <c r="Q268" s="18">
        <v>0.32998221393587229</v>
      </c>
      <c r="R268" s="18">
        <v>0.44340288271264749</v>
      </c>
      <c r="T268" s="18">
        <v>0.31638646239844692</v>
      </c>
      <c r="U268" s="18">
        <v>0.40158504243851512</v>
      </c>
      <c r="V268" s="18">
        <v>0.47672919551241433</v>
      </c>
      <c r="W268" s="18">
        <v>0.46602670229560977</v>
      </c>
      <c r="X268" s="18">
        <v>0.46787522548816041</v>
      </c>
      <c r="Y268" s="18">
        <v>0.43107435265359167</v>
      </c>
    </row>
    <row r="269" spans="2:25" ht="43.5" x14ac:dyDescent="0.35">
      <c r="B269" s="17" t="s">
        <v>128</v>
      </c>
      <c r="C269" s="18">
        <v>8.5870549169109286E-2</v>
      </c>
      <c r="D269" s="18">
        <v>7.4253478817063734E-2</v>
      </c>
      <c r="E269" s="18">
        <v>9.8090271053113298E-2</v>
      </c>
      <c r="G269" s="18">
        <v>4.8217982194215712E-2</v>
      </c>
      <c r="H269" s="18">
        <v>4.268578339835731E-2</v>
      </c>
      <c r="I269" s="18">
        <v>8.2040662534836523E-2</v>
      </c>
      <c r="J269" s="18">
        <v>0.119729523142941</v>
      </c>
      <c r="L269" s="18">
        <v>4.3122425325272849E-2</v>
      </c>
      <c r="M269" s="18">
        <v>8.2040662534836523E-2</v>
      </c>
      <c r="N269" s="18">
        <v>0.1199229410602866</v>
      </c>
      <c r="P269" s="18">
        <v>9.0235727126874887E-2</v>
      </c>
      <c r="Q269" s="18">
        <v>4.1364914122537552E-2</v>
      </c>
      <c r="R269" s="18">
        <v>7.8343473683006898E-2</v>
      </c>
      <c r="T269" s="18">
        <v>4.8761159627806971E-2</v>
      </c>
      <c r="U269" s="18">
        <v>7.0979718923200458E-2</v>
      </c>
      <c r="V269" s="18">
        <v>8.4280310968059352E-2</v>
      </c>
      <c r="W269" s="18">
        <v>8.7296427294483045E-2</v>
      </c>
      <c r="X269" s="18">
        <v>9.8972460439988641E-2</v>
      </c>
      <c r="Y269" s="18">
        <v>0.13784443172074451</v>
      </c>
    </row>
    <row r="270" spans="2:25" x14ac:dyDescent="0.35">
      <c r="B270" s="17" t="s">
        <v>71</v>
      </c>
      <c r="C270" s="18">
        <v>3.3508658068627281E-2</v>
      </c>
      <c r="D270" s="18">
        <v>3.9495283604837533E-2</v>
      </c>
      <c r="E270" s="18">
        <v>2.6177287540760728E-2</v>
      </c>
      <c r="G270" s="18">
        <v>5.6017945000603968E-2</v>
      </c>
      <c r="H270" s="18">
        <v>4.0355304074296307E-2</v>
      </c>
      <c r="I270" s="18">
        <v>3.3586723656003209E-2</v>
      </c>
      <c r="J270" s="18">
        <v>2.626473435293316E-2</v>
      </c>
      <c r="L270" s="18">
        <v>4.1456770733185357E-2</v>
      </c>
      <c r="M270" s="18">
        <v>3.3586723656003209E-2</v>
      </c>
      <c r="N270" s="18">
        <v>2.630716390652052E-2</v>
      </c>
      <c r="P270" s="18">
        <v>3.4747297152664093E-2</v>
      </c>
      <c r="Q270" s="18">
        <v>1.6630973434746121E-2</v>
      </c>
      <c r="R270" s="18">
        <v>1.3120717039227091E-2</v>
      </c>
      <c r="T270" s="18">
        <v>2.0404959379870271E-2</v>
      </c>
      <c r="U270" s="18">
        <v>1.789576625660835E-2</v>
      </c>
      <c r="V270" s="18">
        <v>3.2551231115235141E-2</v>
      </c>
      <c r="W270" s="18">
        <v>3.6045743791565978E-2</v>
      </c>
      <c r="X270" s="18">
        <v>5.6127268306179909E-2</v>
      </c>
      <c r="Y270" s="18">
        <v>4.6795930791477217E-2</v>
      </c>
    </row>
    <row r="271" spans="2:25" x14ac:dyDescent="0.35">
      <c r="B271" s="17" t="s">
        <v>129</v>
      </c>
      <c r="C271" s="18">
        <v>3.3841499415549259E-2</v>
      </c>
      <c r="D271" s="18">
        <v>4.292081095645766E-2</v>
      </c>
      <c r="E271" s="18">
        <v>2.4633307836190499E-2</v>
      </c>
      <c r="G271" s="18">
        <v>8.8167869171413102E-2</v>
      </c>
      <c r="H271" s="18">
        <v>3.6427146912538129E-2</v>
      </c>
      <c r="I271" s="18">
        <v>2.99338185806334E-2</v>
      </c>
      <c r="J271" s="18">
        <v>3.3617135547177893E-2</v>
      </c>
      <c r="L271" s="18">
        <v>3.990360678201723E-2</v>
      </c>
      <c r="M271" s="18">
        <v>2.99338185806334E-2</v>
      </c>
      <c r="N271" s="18">
        <v>3.3671442590035648E-2</v>
      </c>
      <c r="P271" s="18">
        <v>3.0973163206532661E-2</v>
      </c>
      <c r="Q271" s="18">
        <v>3.0930496331553439E-2</v>
      </c>
      <c r="R271" s="18">
        <v>2.2150709047534259E-2</v>
      </c>
      <c r="T271" s="18">
        <v>2.0540167034585149E-2</v>
      </c>
      <c r="U271" s="18">
        <v>1.4927968590739121E-2</v>
      </c>
      <c r="V271" s="18">
        <v>3.3327081469408937E-2</v>
      </c>
      <c r="W271" s="18">
        <v>2.892935977866962E-2</v>
      </c>
      <c r="X271" s="18">
        <v>5.8752314837218683E-2</v>
      </c>
      <c r="Y271" s="18">
        <v>7.1944280941553654E-2</v>
      </c>
    </row>
    <row r="273" spans="2:25" ht="43.5" x14ac:dyDescent="0.35">
      <c r="B273" s="14" t="s">
        <v>130</v>
      </c>
    </row>
    <row r="274" spans="2:25" ht="29" x14ac:dyDescent="0.35">
      <c r="B274" s="15" t="s">
        <v>16</v>
      </c>
    </row>
    <row r="275" spans="2:25" x14ac:dyDescent="0.35">
      <c r="B275" s="11" t="s">
        <v>50</v>
      </c>
      <c r="C275" s="16">
        <v>564</v>
      </c>
      <c r="D275" s="16">
        <v>269</v>
      </c>
      <c r="E275" s="16">
        <v>293</v>
      </c>
      <c r="G275" s="16">
        <v>5</v>
      </c>
      <c r="H275" s="16">
        <v>13</v>
      </c>
      <c r="I275" s="16">
        <v>71</v>
      </c>
      <c r="J275" s="16">
        <v>475</v>
      </c>
      <c r="L275" s="16">
        <v>18</v>
      </c>
      <c r="M275" s="16">
        <v>71</v>
      </c>
      <c r="N275" s="16">
        <v>473</v>
      </c>
      <c r="P275" s="16">
        <v>360</v>
      </c>
      <c r="Q275" s="16">
        <v>60</v>
      </c>
      <c r="R275" s="16">
        <v>74</v>
      </c>
      <c r="T275" s="16">
        <v>29</v>
      </c>
      <c r="U275" s="16">
        <v>114</v>
      </c>
      <c r="V275" s="16">
        <v>164</v>
      </c>
      <c r="W275" s="16">
        <v>135</v>
      </c>
      <c r="X275" s="16">
        <v>81</v>
      </c>
      <c r="Y275" s="16">
        <v>38</v>
      </c>
    </row>
    <row r="276" spans="2:25" x14ac:dyDescent="0.35">
      <c r="B276" s="12" t="s">
        <v>51</v>
      </c>
      <c r="C276" s="16">
        <v>537</v>
      </c>
      <c r="D276" s="16">
        <v>259</v>
      </c>
      <c r="E276" s="16">
        <v>277</v>
      </c>
      <c r="G276" s="16">
        <v>5</v>
      </c>
      <c r="H276" s="16">
        <v>12</v>
      </c>
      <c r="I276" s="16">
        <v>67</v>
      </c>
      <c r="J276" s="16">
        <v>453</v>
      </c>
      <c r="L276" s="16">
        <v>17</v>
      </c>
      <c r="M276" s="16">
        <v>67</v>
      </c>
      <c r="N276" s="16">
        <v>452</v>
      </c>
      <c r="P276" s="16">
        <v>345</v>
      </c>
      <c r="Q276" s="16">
        <v>56</v>
      </c>
      <c r="R276" s="16">
        <v>70</v>
      </c>
      <c r="T276" s="16">
        <v>23</v>
      </c>
      <c r="U276" s="16">
        <v>99</v>
      </c>
      <c r="V276" s="16">
        <v>165</v>
      </c>
      <c r="W276" s="16">
        <v>122</v>
      </c>
      <c r="X276" s="16">
        <v>90</v>
      </c>
      <c r="Y276" s="16">
        <v>37</v>
      </c>
    </row>
    <row r="277" spans="2:25" ht="43.5" x14ac:dyDescent="0.35">
      <c r="B277" s="17" t="s">
        <v>131</v>
      </c>
      <c r="C277" s="18">
        <v>0.36806995140990278</v>
      </c>
      <c r="D277" s="18">
        <v>0.39896991750410732</v>
      </c>
      <c r="E277" s="18">
        <v>0.34032219756885679</v>
      </c>
      <c r="G277" s="18">
        <v>0.78579634505007934</v>
      </c>
      <c r="H277" s="18">
        <v>0.51702066643760469</v>
      </c>
      <c r="I277" s="18">
        <v>0.45306239388076902</v>
      </c>
      <c r="J277" s="18">
        <v>0.34677310919251081</v>
      </c>
      <c r="L277" s="18">
        <v>0.60035948705324194</v>
      </c>
      <c r="M277" s="18">
        <v>0.45306239388076902</v>
      </c>
      <c r="N277" s="18">
        <v>0.34741608176589178</v>
      </c>
      <c r="P277" s="18">
        <v>0.36935286804322892</v>
      </c>
      <c r="Q277" s="18">
        <v>0.50028320749322053</v>
      </c>
      <c r="R277" s="18">
        <v>0.41602941236587038</v>
      </c>
      <c r="T277" s="18">
        <v>0.79752506934615308</v>
      </c>
      <c r="U277" s="18">
        <v>0.46849467569462527</v>
      </c>
      <c r="V277" s="18">
        <v>0.27287339872959898</v>
      </c>
      <c r="W277" s="18">
        <v>0.39678029364968798</v>
      </c>
      <c r="X277" s="18">
        <v>0.34850378760623912</v>
      </c>
      <c r="Y277" s="18">
        <v>0.21029910172531649</v>
      </c>
    </row>
    <row r="278" spans="2:25" ht="43.5" x14ac:dyDescent="0.35">
      <c r="B278" s="17" t="s">
        <v>132</v>
      </c>
      <c r="C278" s="18">
        <v>0.43730117657712769</v>
      </c>
      <c r="D278" s="18">
        <v>0.39743535755043902</v>
      </c>
      <c r="E278" s="18">
        <v>0.47435192926590691</v>
      </c>
      <c r="G278" s="18">
        <v>0</v>
      </c>
      <c r="H278" s="18">
        <v>0.48297933356239542</v>
      </c>
      <c r="I278" s="18">
        <v>0.39371532046895807</v>
      </c>
      <c r="J278" s="18">
        <v>0.44766196810456921</v>
      </c>
      <c r="L278" s="18">
        <v>0.3332227475178261</v>
      </c>
      <c r="M278" s="18">
        <v>0.39371532046895807</v>
      </c>
      <c r="N278" s="18">
        <v>0.44756855511631322</v>
      </c>
      <c r="P278" s="18">
        <v>0.45200950221903258</v>
      </c>
      <c r="Q278" s="18">
        <v>0.33616952848444942</v>
      </c>
      <c r="R278" s="18">
        <v>0.45701533512351461</v>
      </c>
      <c r="T278" s="18">
        <v>0.1372073032587024</v>
      </c>
      <c r="U278" s="18">
        <v>0.43335906990527501</v>
      </c>
      <c r="V278" s="18">
        <v>0.47758063605708939</v>
      </c>
      <c r="W278" s="18">
        <v>0.41184148199523068</v>
      </c>
      <c r="X278" s="18">
        <v>0.44890409347914961</v>
      </c>
      <c r="Y278" s="18">
        <v>0.50049432167614794</v>
      </c>
    </row>
    <row r="279" spans="2:25" ht="43.5" x14ac:dyDescent="0.35">
      <c r="B279" s="17" t="s">
        <v>133</v>
      </c>
      <c r="C279" s="18">
        <v>0.16572226921378941</v>
      </c>
      <c r="D279" s="18">
        <v>0.1679924919974681</v>
      </c>
      <c r="E279" s="18">
        <v>0.1625855590637883</v>
      </c>
      <c r="G279" s="18">
        <v>0</v>
      </c>
      <c r="H279" s="18">
        <v>0</v>
      </c>
      <c r="I279" s="18">
        <v>0.1121663829796244</v>
      </c>
      <c r="J279" s="18">
        <v>0.17986309807426501</v>
      </c>
      <c r="L279" s="18">
        <v>0</v>
      </c>
      <c r="M279" s="18">
        <v>0.1121663829796244</v>
      </c>
      <c r="N279" s="18">
        <v>0.1792658832128686</v>
      </c>
      <c r="P279" s="18">
        <v>0.16200031431114581</v>
      </c>
      <c r="Q279" s="18">
        <v>0.14744608013920321</v>
      </c>
      <c r="R279" s="18">
        <v>7.7671774599363669E-2</v>
      </c>
      <c r="T279" s="18">
        <v>6.5267627395144828E-2</v>
      </c>
      <c r="U279" s="18">
        <v>7.9761962332727837E-2</v>
      </c>
      <c r="V279" s="18">
        <v>0.2014600024012044</v>
      </c>
      <c r="W279" s="18">
        <v>0.1712873824156555</v>
      </c>
      <c r="X279" s="18">
        <v>0.1780209945053787</v>
      </c>
      <c r="Y279" s="18">
        <v>0.25873785992000292</v>
      </c>
    </row>
    <row r="280" spans="2:25" x14ac:dyDescent="0.35">
      <c r="B280" s="17" t="s">
        <v>121</v>
      </c>
      <c r="C280" s="18">
        <v>2.890660279918008E-2</v>
      </c>
      <c r="D280" s="18">
        <v>3.5602232947985708E-2</v>
      </c>
      <c r="E280" s="18">
        <v>2.2740314101448129E-2</v>
      </c>
      <c r="G280" s="18">
        <v>0.2142036549499208</v>
      </c>
      <c r="H280" s="18">
        <v>0</v>
      </c>
      <c r="I280" s="18">
        <v>4.1055902670648223E-2</v>
      </c>
      <c r="J280" s="18">
        <v>2.5701824628655001E-2</v>
      </c>
      <c r="L280" s="18">
        <v>6.6417765428931907E-2</v>
      </c>
      <c r="M280" s="18">
        <v>4.1055902670648223E-2</v>
      </c>
      <c r="N280" s="18">
        <v>2.5749479904926431E-2</v>
      </c>
      <c r="P280" s="18">
        <v>1.6637315426592709E-2</v>
      </c>
      <c r="Q280" s="18">
        <v>1.6101183883126868E-2</v>
      </c>
      <c r="R280" s="18">
        <v>4.928347791125131E-2</v>
      </c>
      <c r="T280" s="18">
        <v>0</v>
      </c>
      <c r="U280" s="18">
        <v>1.8384292067371751E-2</v>
      </c>
      <c r="V280" s="18">
        <v>4.8085962812107121E-2</v>
      </c>
      <c r="W280" s="18">
        <v>2.009084193942582E-2</v>
      </c>
      <c r="X280" s="18">
        <v>2.457112440923271E-2</v>
      </c>
      <c r="Y280" s="18">
        <v>3.0468716678532431E-2</v>
      </c>
    </row>
    <row r="282" spans="2:25" ht="87" x14ac:dyDescent="0.35">
      <c r="B282" s="14" t="s">
        <v>134</v>
      </c>
    </row>
    <row r="283" spans="2:25" x14ac:dyDescent="0.35">
      <c r="B283" s="15" t="s">
        <v>15</v>
      </c>
    </row>
    <row r="284" spans="2:25" x14ac:dyDescent="0.35">
      <c r="B284" s="11" t="s">
        <v>50</v>
      </c>
      <c r="C284" s="16">
        <v>2090</v>
      </c>
      <c r="D284" s="16">
        <v>1050</v>
      </c>
      <c r="E284" s="16">
        <v>1035</v>
      </c>
      <c r="G284" s="16">
        <v>448</v>
      </c>
      <c r="H284" s="16">
        <v>548</v>
      </c>
      <c r="I284" s="16">
        <v>544</v>
      </c>
      <c r="J284" s="16">
        <v>548</v>
      </c>
      <c r="L284" s="16">
        <v>995</v>
      </c>
      <c r="M284" s="16">
        <v>544</v>
      </c>
      <c r="N284" s="16">
        <v>546</v>
      </c>
      <c r="P284" s="16">
        <v>1617</v>
      </c>
      <c r="Q284" s="16">
        <v>163</v>
      </c>
      <c r="R284" s="16">
        <v>191</v>
      </c>
      <c r="T284" s="16">
        <v>197</v>
      </c>
      <c r="U284" s="16">
        <v>521</v>
      </c>
      <c r="V284" s="16">
        <v>489</v>
      </c>
      <c r="W284" s="16">
        <v>441</v>
      </c>
      <c r="X284" s="16">
        <v>269</v>
      </c>
      <c r="Y284" s="16">
        <v>166</v>
      </c>
    </row>
    <row r="285" spans="2:25" x14ac:dyDescent="0.35">
      <c r="B285" s="12" t="s">
        <v>51</v>
      </c>
      <c r="C285" s="16">
        <v>2090</v>
      </c>
      <c r="D285" s="16">
        <v>1043</v>
      </c>
      <c r="E285" s="16">
        <v>1045</v>
      </c>
      <c r="G285" s="16">
        <v>521</v>
      </c>
      <c r="H285" s="16">
        <v>522</v>
      </c>
      <c r="I285" s="16">
        <v>522</v>
      </c>
      <c r="J285" s="16">
        <v>523</v>
      </c>
      <c r="L285" s="16">
        <v>1043</v>
      </c>
      <c r="M285" s="16">
        <v>522</v>
      </c>
      <c r="N285" s="16">
        <v>522</v>
      </c>
      <c r="P285" s="16">
        <v>1634</v>
      </c>
      <c r="Q285" s="16">
        <v>154</v>
      </c>
      <c r="R285" s="16">
        <v>187</v>
      </c>
      <c r="T285" s="16">
        <v>158</v>
      </c>
      <c r="U285" s="16">
        <v>484</v>
      </c>
      <c r="V285" s="16">
        <v>532</v>
      </c>
      <c r="W285" s="16">
        <v>425</v>
      </c>
      <c r="X285" s="16">
        <v>310</v>
      </c>
      <c r="Y285" s="16">
        <v>177</v>
      </c>
    </row>
    <row r="286" spans="2:25" ht="29" x14ac:dyDescent="0.35">
      <c r="B286" s="17" t="s">
        <v>135</v>
      </c>
      <c r="C286" s="18">
        <v>0.35864978213199722</v>
      </c>
      <c r="D286" s="18">
        <v>0.38729953729870209</v>
      </c>
      <c r="E286" s="18">
        <v>0.33085788170954789</v>
      </c>
      <c r="G286" s="18">
        <v>0.38428171046192589</v>
      </c>
      <c r="H286" s="18">
        <v>0.3749268742995393</v>
      </c>
      <c r="I286" s="18">
        <v>0.35588438923461951</v>
      </c>
      <c r="J286" s="18">
        <v>0.32024396374916742</v>
      </c>
      <c r="L286" s="18">
        <v>0.37982211020868351</v>
      </c>
      <c r="M286" s="18">
        <v>0.35588438923461951</v>
      </c>
      <c r="N286" s="18">
        <v>0.3207575244026572</v>
      </c>
      <c r="P286" s="18">
        <v>0.348805235510874</v>
      </c>
      <c r="Q286" s="18">
        <v>0.46943672728169461</v>
      </c>
      <c r="R286" s="18">
        <v>0.46398272278745789</v>
      </c>
      <c r="T286" s="18">
        <v>0.51185594504969145</v>
      </c>
      <c r="U286" s="18">
        <v>0.397256755492915</v>
      </c>
      <c r="V286" s="18">
        <v>0.35103664879306029</v>
      </c>
      <c r="W286" s="18">
        <v>0.33962148883853288</v>
      </c>
      <c r="X286" s="18">
        <v>0.30186100710036068</v>
      </c>
      <c r="Y286" s="18">
        <v>0.29023911597613161</v>
      </c>
    </row>
    <row r="287" spans="2:25" ht="43.5" x14ac:dyDescent="0.35">
      <c r="B287" s="17" t="s">
        <v>136</v>
      </c>
      <c r="C287" s="18">
        <v>0.43110975663254542</v>
      </c>
      <c r="D287" s="18">
        <v>0.41486472374037631</v>
      </c>
      <c r="E287" s="18">
        <v>0.44730980854035141</v>
      </c>
      <c r="G287" s="18">
        <v>0.45594917477951058</v>
      </c>
      <c r="H287" s="18">
        <v>0.44559813284533312</v>
      </c>
      <c r="I287" s="18">
        <v>0.43428290978167011</v>
      </c>
      <c r="J287" s="18">
        <v>0.38947319606756609</v>
      </c>
      <c r="L287" s="18">
        <v>0.45045155340537057</v>
      </c>
      <c r="M287" s="18">
        <v>0.43428290978167011</v>
      </c>
      <c r="N287" s="18">
        <v>0.3892990888901165</v>
      </c>
      <c r="P287" s="18">
        <v>0.44172937378226029</v>
      </c>
      <c r="Q287" s="18">
        <v>0.38751226382866671</v>
      </c>
      <c r="R287" s="18">
        <v>0.42961314119591137</v>
      </c>
      <c r="T287" s="18">
        <v>0.4231136828055837</v>
      </c>
      <c r="U287" s="18">
        <v>0.4459133840042076</v>
      </c>
      <c r="V287" s="18">
        <v>0.43445238592246688</v>
      </c>
      <c r="W287" s="18">
        <v>0.42748243369131489</v>
      </c>
      <c r="X287" s="18">
        <v>0.43489596213459392</v>
      </c>
      <c r="Y287" s="18">
        <v>0.38640257611489642</v>
      </c>
    </row>
    <row r="288" spans="2:25" ht="29" x14ac:dyDescent="0.35">
      <c r="B288" s="17" t="s">
        <v>137</v>
      </c>
      <c r="C288" s="18">
        <v>0.16144697991074919</v>
      </c>
      <c r="D288" s="18">
        <v>0.15161376126824319</v>
      </c>
      <c r="E288" s="18">
        <v>0.17076547254300439</v>
      </c>
      <c r="G288" s="18">
        <v>9.8918827704573498E-2</v>
      </c>
      <c r="H288" s="18">
        <v>0.1407142087600336</v>
      </c>
      <c r="I288" s="18">
        <v>0.16240655445160249</v>
      </c>
      <c r="J288" s="18">
        <v>0.24204603760232651</v>
      </c>
      <c r="L288" s="18">
        <v>0.1198982950993101</v>
      </c>
      <c r="M288" s="18">
        <v>0.16240655445160249</v>
      </c>
      <c r="N288" s="18">
        <v>0.24243419580456199</v>
      </c>
      <c r="P288" s="18">
        <v>0.16189696282353391</v>
      </c>
      <c r="Q288" s="18">
        <v>0.1372107292187702</v>
      </c>
      <c r="R288" s="18">
        <v>8.7279917986601119E-2</v>
      </c>
      <c r="T288" s="18">
        <v>6.5030372144724874E-2</v>
      </c>
      <c r="U288" s="18">
        <v>0.12781805073381861</v>
      </c>
      <c r="V288" s="18">
        <v>0.1691855349725804</v>
      </c>
      <c r="W288" s="18">
        <v>0.1771976712037103</v>
      </c>
      <c r="X288" s="18">
        <v>0.2074483382779212</v>
      </c>
      <c r="Y288" s="18">
        <v>0.19411026009482321</v>
      </c>
    </row>
    <row r="289" spans="2:25" x14ac:dyDescent="0.35">
      <c r="B289" s="17" t="s">
        <v>71</v>
      </c>
      <c r="C289" s="18">
        <v>4.8793481324708107E-2</v>
      </c>
      <c r="D289" s="18">
        <v>4.6221977692678488E-2</v>
      </c>
      <c r="E289" s="18">
        <v>5.1066837207096268E-2</v>
      </c>
      <c r="G289" s="18">
        <v>6.0850287053990183E-2</v>
      </c>
      <c r="H289" s="18">
        <v>3.8760784095094078E-2</v>
      </c>
      <c r="I289" s="18">
        <v>4.7426146532108117E-2</v>
      </c>
      <c r="J289" s="18">
        <v>4.8236802580939889E-2</v>
      </c>
      <c r="L289" s="18">
        <v>4.9828041286635913E-2</v>
      </c>
      <c r="M289" s="18">
        <v>4.7426146532108117E-2</v>
      </c>
      <c r="N289" s="18">
        <v>4.7509190902664047E-2</v>
      </c>
      <c r="P289" s="18">
        <v>4.7568427883331758E-2</v>
      </c>
      <c r="Q289" s="18">
        <v>5.8402796708684054E-3</v>
      </c>
      <c r="R289" s="18">
        <v>1.91242180300293E-2</v>
      </c>
      <c r="T289" s="18">
        <v>0</v>
      </c>
      <c r="U289" s="18">
        <v>2.9011809769058761E-2</v>
      </c>
      <c r="V289" s="18">
        <v>4.5325430311892512E-2</v>
      </c>
      <c r="W289" s="18">
        <v>5.5698406266441902E-2</v>
      </c>
      <c r="X289" s="18">
        <v>5.5794692487124167E-2</v>
      </c>
      <c r="Y289" s="18">
        <v>0.1292480478141487</v>
      </c>
    </row>
    <row r="291" spans="2:25" ht="43.5" x14ac:dyDescent="0.35">
      <c r="B291" s="14" t="s">
        <v>138</v>
      </c>
    </row>
    <row r="292" spans="2:25" x14ac:dyDescent="0.35">
      <c r="B292" s="15" t="s">
        <v>15</v>
      </c>
    </row>
    <row r="293" spans="2:25" x14ac:dyDescent="0.35">
      <c r="B293" s="11" t="s">
        <v>50</v>
      </c>
      <c r="C293" s="16">
        <v>2090</v>
      </c>
      <c r="D293" s="16">
        <v>1050</v>
      </c>
      <c r="E293" s="16">
        <v>1035</v>
      </c>
      <c r="G293" s="16">
        <v>448</v>
      </c>
      <c r="H293" s="16">
        <v>548</v>
      </c>
      <c r="I293" s="16">
        <v>544</v>
      </c>
      <c r="J293" s="16">
        <v>548</v>
      </c>
      <c r="L293" s="16">
        <v>995</v>
      </c>
      <c r="M293" s="16">
        <v>544</v>
      </c>
      <c r="N293" s="16">
        <v>546</v>
      </c>
      <c r="P293" s="16">
        <v>1617</v>
      </c>
      <c r="Q293" s="16">
        <v>163</v>
      </c>
      <c r="R293" s="16">
        <v>191</v>
      </c>
      <c r="T293" s="16">
        <v>197</v>
      </c>
      <c r="U293" s="16">
        <v>521</v>
      </c>
      <c r="V293" s="16">
        <v>489</v>
      </c>
      <c r="W293" s="16">
        <v>441</v>
      </c>
      <c r="X293" s="16">
        <v>269</v>
      </c>
      <c r="Y293" s="16">
        <v>166</v>
      </c>
    </row>
    <row r="294" spans="2:25" x14ac:dyDescent="0.35">
      <c r="B294" s="12" t="s">
        <v>51</v>
      </c>
      <c r="C294" s="16">
        <v>2090</v>
      </c>
      <c r="D294" s="16">
        <v>1043</v>
      </c>
      <c r="E294" s="16">
        <v>1045</v>
      </c>
      <c r="G294" s="16">
        <v>521</v>
      </c>
      <c r="H294" s="16">
        <v>522</v>
      </c>
      <c r="I294" s="16">
        <v>522</v>
      </c>
      <c r="J294" s="16">
        <v>523</v>
      </c>
      <c r="L294" s="16">
        <v>1043</v>
      </c>
      <c r="M294" s="16">
        <v>522</v>
      </c>
      <c r="N294" s="16">
        <v>522</v>
      </c>
      <c r="P294" s="16">
        <v>1634</v>
      </c>
      <c r="Q294" s="16">
        <v>154</v>
      </c>
      <c r="R294" s="16">
        <v>187</v>
      </c>
      <c r="T294" s="16">
        <v>158</v>
      </c>
      <c r="U294" s="16">
        <v>484</v>
      </c>
      <c r="V294" s="16">
        <v>532</v>
      </c>
      <c r="W294" s="16">
        <v>425</v>
      </c>
      <c r="X294" s="16">
        <v>310</v>
      </c>
      <c r="Y294" s="16">
        <v>177</v>
      </c>
    </row>
    <row r="295" spans="2:25" ht="72.5" x14ac:dyDescent="0.35">
      <c r="B295" s="17" t="s">
        <v>139</v>
      </c>
      <c r="C295" s="18">
        <v>0.30125239101211798</v>
      </c>
      <c r="D295" s="18">
        <v>0.32368074405463609</v>
      </c>
      <c r="E295" s="18">
        <v>0.27914213063357862</v>
      </c>
      <c r="G295" s="18">
        <v>0.26537270068268581</v>
      </c>
      <c r="H295" s="18">
        <v>0.31031614731437751</v>
      </c>
      <c r="I295" s="18">
        <v>0.31398180589928731</v>
      </c>
      <c r="J295" s="18">
        <v>0.3157704227147029</v>
      </c>
      <c r="L295" s="18">
        <v>0.28802473741541151</v>
      </c>
      <c r="M295" s="18">
        <v>0.31398180589928731</v>
      </c>
      <c r="N295" s="18">
        <v>0.3154781217577235</v>
      </c>
      <c r="P295" s="18">
        <v>0.27908944736481478</v>
      </c>
      <c r="Q295" s="18">
        <v>0.5235286391319659</v>
      </c>
      <c r="R295" s="18">
        <v>0.36909181056721369</v>
      </c>
      <c r="T295" s="18">
        <v>0.52523806417723273</v>
      </c>
      <c r="U295" s="18">
        <v>0.31247824347212422</v>
      </c>
      <c r="V295" s="18">
        <v>0.28181062958964159</v>
      </c>
      <c r="W295" s="18">
        <v>0.25906340777662429</v>
      </c>
      <c r="X295" s="18">
        <v>0.27774465384107128</v>
      </c>
      <c r="Y295" s="18">
        <v>0.2761944996366183</v>
      </c>
    </row>
    <row r="296" spans="2:25" ht="43.5" x14ac:dyDescent="0.35">
      <c r="B296" s="17" t="s">
        <v>140</v>
      </c>
      <c r="C296" s="18">
        <v>0.49401719398684818</v>
      </c>
      <c r="D296" s="18">
        <v>0.49247850664089232</v>
      </c>
      <c r="E296" s="18">
        <v>0.49560374743140639</v>
      </c>
      <c r="G296" s="18">
        <v>0.53176754359283773</v>
      </c>
      <c r="H296" s="18">
        <v>0.51144578771222515</v>
      </c>
      <c r="I296" s="18">
        <v>0.47611294964525558</v>
      </c>
      <c r="J296" s="18">
        <v>0.45678362999849731</v>
      </c>
      <c r="L296" s="18">
        <v>0.52132281511297207</v>
      </c>
      <c r="M296" s="18">
        <v>0.47611294964525558</v>
      </c>
      <c r="N296" s="18">
        <v>0.45751615309363741</v>
      </c>
      <c r="P296" s="18">
        <v>0.50790698319665961</v>
      </c>
      <c r="Q296" s="18">
        <v>0.40873181361702782</v>
      </c>
      <c r="R296" s="18">
        <v>0.51632753814293997</v>
      </c>
      <c r="T296" s="18">
        <v>0.37959674672034588</v>
      </c>
      <c r="U296" s="18">
        <v>0.54177257656962974</v>
      </c>
      <c r="V296" s="18">
        <v>0.50020514515839032</v>
      </c>
      <c r="W296" s="18">
        <v>0.49236644378008138</v>
      </c>
      <c r="X296" s="18">
        <v>0.48873900173426471</v>
      </c>
      <c r="Y296" s="18">
        <v>0.45770882384186917</v>
      </c>
    </row>
    <row r="297" spans="2:25" ht="29" x14ac:dyDescent="0.35">
      <c r="B297" s="17" t="s">
        <v>141</v>
      </c>
      <c r="C297" s="18">
        <v>0.14892586286530879</v>
      </c>
      <c r="D297" s="18">
        <v>0.13429140758401389</v>
      </c>
      <c r="E297" s="18">
        <v>0.1630813717857599</v>
      </c>
      <c r="G297" s="18">
        <v>0.14004965655761359</v>
      </c>
      <c r="H297" s="18">
        <v>0.1205420557657714</v>
      </c>
      <c r="I297" s="18">
        <v>0.15131593134552879</v>
      </c>
      <c r="J297" s="18">
        <v>0.18319413171926899</v>
      </c>
      <c r="L297" s="18">
        <v>0.13036587638714511</v>
      </c>
      <c r="M297" s="18">
        <v>0.15131593134552879</v>
      </c>
      <c r="N297" s="18">
        <v>0.18268294496071411</v>
      </c>
      <c r="P297" s="18">
        <v>0.15529234123062899</v>
      </c>
      <c r="Q297" s="18">
        <v>4.2257415766950517E-2</v>
      </c>
      <c r="R297" s="18">
        <v>0.1052524694307394</v>
      </c>
      <c r="T297" s="18">
        <v>6.8935026562549864E-2</v>
      </c>
      <c r="U297" s="18">
        <v>0.1148227738165797</v>
      </c>
      <c r="V297" s="18">
        <v>0.15017233205394409</v>
      </c>
      <c r="W297" s="18">
        <v>0.17994665521695941</v>
      </c>
      <c r="X297" s="18">
        <v>0.1780175477685097</v>
      </c>
      <c r="Y297" s="18">
        <v>0.1808562965407933</v>
      </c>
    </row>
    <row r="298" spans="2:25" x14ac:dyDescent="0.35">
      <c r="B298" s="17" t="s">
        <v>71</v>
      </c>
      <c r="C298" s="18">
        <v>5.5804552135724918E-2</v>
      </c>
      <c r="D298" s="18">
        <v>4.9549341720457628E-2</v>
      </c>
      <c r="E298" s="18">
        <v>6.2172750149254982E-2</v>
      </c>
      <c r="G298" s="18">
        <v>6.281009916686292E-2</v>
      </c>
      <c r="H298" s="18">
        <v>5.7696009207625958E-2</v>
      </c>
      <c r="I298" s="18">
        <v>5.8589313109928397E-2</v>
      </c>
      <c r="J298" s="18">
        <v>4.4251815567530751E-2</v>
      </c>
      <c r="L298" s="18">
        <v>6.0286571084471462E-2</v>
      </c>
      <c r="M298" s="18">
        <v>5.8589313109928397E-2</v>
      </c>
      <c r="N298" s="18">
        <v>4.4322780187924883E-2</v>
      </c>
      <c r="P298" s="18">
        <v>5.7711228207896592E-2</v>
      </c>
      <c r="Q298" s="18">
        <v>2.548213148405554E-2</v>
      </c>
      <c r="R298" s="18">
        <v>9.3281818591068738E-3</v>
      </c>
      <c r="T298" s="18">
        <v>2.623016253987142E-2</v>
      </c>
      <c r="U298" s="18">
        <v>3.0926406141666571E-2</v>
      </c>
      <c r="V298" s="18">
        <v>6.7811893198024054E-2</v>
      </c>
      <c r="W298" s="18">
        <v>6.8623493226334903E-2</v>
      </c>
      <c r="X298" s="18">
        <v>5.5498796656154169E-2</v>
      </c>
      <c r="Y298" s="18">
        <v>8.5240379980718983E-2</v>
      </c>
    </row>
    <row r="300" spans="2:25" ht="29" x14ac:dyDescent="0.35">
      <c r="B300" s="14" t="s">
        <v>122</v>
      </c>
    </row>
    <row r="301" spans="2:25" x14ac:dyDescent="0.35">
      <c r="B301" s="15" t="s">
        <v>15</v>
      </c>
    </row>
    <row r="302" spans="2:25" x14ac:dyDescent="0.35">
      <c r="B302" s="11" t="s">
        <v>50</v>
      </c>
      <c r="C302" s="16">
        <v>2090</v>
      </c>
      <c r="D302" s="16">
        <v>1050</v>
      </c>
      <c r="E302" s="16">
        <v>1035</v>
      </c>
      <c r="G302" s="16">
        <v>448</v>
      </c>
      <c r="H302" s="16">
        <v>548</v>
      </c>
      <c r="I302" s="16">
        <v>544</v>
      </c>
      <c r="J302" s="16">
        <v>548</v>
      </c>
      <c r="L302" s="16">
        <v>995</v>
      </c>
      <c r="M302" s="16">
        <v>544</v>
      </c>
      <c r="N302" s="16">
        <v>546</v>
      </c>
      <c r="P302" s="16">
        <v>1617</v>
      </c>
      <c r="Q302" s="16">
        <v>163</v>
      </c>
      <c r="R302" s="16">
        <v>191</v>
      </c>
      <c r="T302" s="16">
        <v>197</v>
      </c>
      <c r="U302" s="16">
        <v>521</v>
      </c>
      <c r="V302" s="16">
        <v>489</v>
      </c>
      <c r="W302" s="16">
        <v>441</v>
      </c>
      <c r="X302" s="16">
        <v>269</v>
      </c>
      <c r="Y302" s="16">
        <v>166</v>
      </c>
    </row>
    <row r="303" spans="2:25" x14ac:dyDescent="0.35">
      <c r="B303" s="12" t="s">
        <v>51</v>
      </c>
      <c r="C303" s="16">
        <v>2090</v>
      </c>
      <c r="D303" s="16">
        <v>1043</v>
      </c>
      <c r="E303" s="16">
        <v>1045</v>
      </c>
      <c r="G303" s="16">
        <v>521</v>
      </c>
      <c r="H303" s="16">
        <v>522</v>
      </c>
      <c r="I303" s="16">
        <v>522</v>
      </c>
      <c r="J303" s="16">
        <v>523</v>
      </c>
      <c r="L303" s="16">
        <v>1043</v>
      </c>
      <c r="M303" s="16">
        <v>522</v>
      </c>
      <c r="N303" s="16">
        <v>522</v>
      </c>
      <c r="P303" s="16">
        <v>1634</v>
      </c>
      <c r="Q303" s="16">
        <v>154</v>
      </c>
      <c r="R303" s="16">
        <v>187</v>
      </c>
      <c r="T303" s="16">
        <v>158</v>
      </c>
      <c r="U303" s="16">
        <v>484</v>
      </c>
      <c r="V303" s="16">
        <v>532</v>
      </c>
      <c r="W303" s="16">
        <v>425</v>
      </c>
      <c r="X303" s="16">
        <v>310</v>
      </c>
      <c r="Y303" s="16">
        <v>177</v>
      </c>
    </row>
    <row r="304" spans="2:25" ht="58" x14ac:dyDescent="0.35">
      <c r="B304" s="17" t="s">
        <v>142</v>
      </c>
      <c r="C304" s="18">
        <v>0.38940543496143959</v>
      </c>
      <c r="D304" s="18">
        <v>0.36478278409523418</v>
      </c>
      <c r="E304" s="18">
        <v>0.4140510825370417</v>
      </c>
      <c r="G304" s="18">
        <v>0.363267546824596</v>
      </c>
      <c r="H304" s="18">
        <v>0.37539487288608853</v>
      </c>
      <c r="I304" s="18">
        <v>0.39640958602317539</v>
      </c>
      <c r="J304" s="18">
        <v>0.42310299169836751</v>
      </c>
      <c r="L304" s="18">
        <v>0.36954931258217399</v>
      </c>
      <c r="M304" s="18">
        <v>0.39640958602317539</v>
      </c>
      <c r="N304" s="18">
        <v>0.42217784825113053</v>
      </c>
      <c r="P304" s="18">
        <v>0.38503679521192058</v>
      </c>
      <c r="Q304" s="18">
        <v>0.40150741597279438</v>
      </c>
      <c r="R304" s="18">
        <v>0.48438348730165037</v>
      </c>
      <c r="T304" s="18">
        <v>0.47124946379206423</v>
      </c>
      <c r="U304" s="18">
        <v>0.44324543617378281</v>
      </c>
      <c r="V304" s="18">
        <v>0.37762023180261878</v>
      </c>
      <c r="W304" s="18">
        <v>0.35184070107500692</v>
      </c>
      <c r="X304" s="18">
        <v>0.37876667046039159</v>
      </c>
      <c r="Y304" s="18">
        <v>0.30869448523365911</v>
      </c>
    </row>
    <row r="305" spans="2:25" ht="72.5" x14ac:dyDescent="0.35">
      <c r="B305" s="17" t="s">
        <v>143</v>
      </c>
      <c r="C305" s="18">
        <v>0.491935122034311</v>
      </c>
      <c r="D305" s="18">
        <v>0.51686808694591968</v>
      </c>
      <c r="E305" s="18">
        <v>0.46757147724816572</v>
      </c>
      <c r="G305" s="18">
        <v>0.48319567261955321</v>
      </c>
      <c r="H305" s="18">
        <v>0.53599795576296072</v>
      </c>
      <c r="I305" s="18">
        <v>0.51103937390877252</v>
      </c>
      <c r="J305" s="18">
        <v>0.43845313730353452</v>
      </c>
      <c r="L305" s="18">
        <v>0.50932727213176521</v>
      </c>
      <c r="M305" s="18">
        <v>0.51103937390877252</v>
      </c>
      <c r="N305" s="18">
        <v>0.43915626462272622</v>
      </c>
      <c r="P305" s="18">
        <v>0.49809567744232253</v>
      </c>
      <c r="Q305" s="18">
        <v>0.50269684416201865</v>
      </c>
      <c r="R305" s="18">
        <v>0.42970951612292391</v>
      </c>
      <c r="T305" s="18">
        <v>0.49724101774661328</v>
      </c>
      <c r="U305" s="18">
        <v>0.45030164508396381</v>
      </c>
      <c r="V305" s="18">
        <v>0.49506479177166751</v>
      </c>
      <c r="W305" s="18">
        <v>0.52639058974634445</v>
      </c>
      <c r="X305" s="18">
        <v>0.49612751006622358</v>
      </c>
      <c r="Y305" s="18">
        <v>0.50342908898338212</v>
      </c>
    </row>
    <row r="306" spans="2:25" x14ac:dyDescent="0.35">
      <c r="B306" s="17" t="s">
        <v>144</v>
      </c>
      <c r="C306" s="18">
        <v>8.9370480041386091E-2</v>
      </c>
      <c r="D306" s="18">
        <v>8.8072339043444081E-2</v>
      </c>
      <c r="E306" s="18">
        <v>9.0390765762103226E-2</v>
      </c>
      <c r="G306" s="18">
        <v>0.10110819424803739</v>
      </c>
      <c r="H306" s="18">
        <v>6.9224973399035272E-2</v>
      </c>
      <c r="I306" s="18">
        <v>7.7157440591882065E-2</v>
      </c>
      <c r="J306" s="18">
        <v>0.1091692009221169</v>
      </c>
      <c r="L306" s="18">
        <v>8.5206782568361533E-2</v>
      </c>
      <c r="M306" s="18">
        <v>7.7157440591882065E-2</v>
      </c>
      <c r="N306" s="18">
        <v>0.1093442705955938</v>
      </c>
      <c r="P306" s="18">
        <v>9.0399423339020471E-2</v>
      </c>
      <c r="Q306" s="18">
        <v>6.4745653647834467E-2</v>
      </c>
      <c r="R306" s="18">
        <v>6.4212317225571025E-2</v>
      </c>
      <c r="T306" s="18">
        <v>2.59988110806731E-2</v>
      </c>
      <c r="U306" s="18">
        <v>8.8163119107624824E-2</v>
      </c>
      <c r="V306" s="18">
        <v>9.6695749611892839E-2</v>
      </c>
      <c r="W306" s="18">
        <v>8.9487162971387355E-2</v>
      </c>
      <c r="X306" s="18">
        <v>0.1004287814509804</v>
      </c>
      <c r="Y306" s="18">
        <v>0.10962430009549989</v>
      </c>
    </row>
    <row r="307" spans="2:25" x14ac:dyDescent="0.35">
      <c r="B307" s="17" t="s">
        <v>121</v>
      </c>
      <c r="C307" s="18">
        <v>2.9288962962863319E-2</v>
      </c>
      <c r="D307" s="18">
        <v>3.0276789915401978E-2</v>
      </c>
      <c r="E307" s="18">
        <v>2.7986674452689288E-2</v>
      </c>
      <c r="G307" s="18">
        <v>5.2428586307813559E-2</v>
      </c>
      <c r="H307" s="18">
        <v>1.9382197951915661E-2</v>
      </c>
      <c r="I307" s="18">
        <v>1.539359947617008E-2</v>
      </c>
      <c r="J307" s="18">
        <v>2.9274670075980939E-2</v>
      </c>
      <c r="L307" s="18">
        <v>3.5916632717699327E-2</v>
      </c>
      <c r="M307" s="18">
        <v>1.539359947617008E-2</v>
      </c>
      <c r="N307" s="18">
        <v>2.9321616530549221E-2</v>
      </c>
      <c r="P307" s="18">
        <v>2.6468104006736382E-2</v>
      </c>
      <c r="Q307" s="18">
        <v>3.1050086217352481E-2</v>
      </c>
      <c r="R307" s="18">
        <v>2.1694679349854511E-2</v>
      </c>
      <c r="T307" s="18">
        <v>5.5107073806493446E-3</v>
      </c>
      <c r="U307" s="18">
        <v>1.8289799634628609E-2</v>
      </c>
      <c r="V307" s="18">
        <v>3.0619226813820989E-2</v>
      </c>
      <c r="W307" s="18">
        <v>3.2281546207261189E-2</v>
      </c>
      <c r="X307" s="18">
        <v>2.4677038022404361E-2</v>
      </c>
      <c r="Y307" s="18">
        <v>7.8252125687458804E-2</v>
      </c>
    </row>
    <row r="309" spans="2:25" ht="58" x14ac:dyDescent="0.35">
      <c r="B309" s="14" t="s">
        <v>145</v>
      </c>
    </row>
    <row r="310" spans="2:25" x14ac:dyDescent="0.35">
      <c r="B310" s="15" t="s">
        <v>15</v>
      </c>
    </row>
    <row r="311" spans="2:25" x14ac:dyDescent="0.35">
      <c r="B311" s="11" t="s">
        <v>50</v>
      </c>
      <c r="C311" s="16">
        <v>2090</v>
      </c>
      <c r="D311" s="16">
        <v>1050</v>
      </c>
      <c r="E311" s="16">
        <v>1035</v>
      </c>
      <c r="G311" s="16">
        <v>448</v>
      </c>
      <c r="H311" s="16">
        <v>548</v>
      </c>
      <c r="I311" s="16">
        <v>544</v>
      </c>
      <c r="J311" s="16">
        <v>548</v>
      </c>
      <c r="L311" s="16">
        <v>995</v>
      </c>
      <c r="M311" s="16">
        <v>544</v>
      </c>
      <c r="N311" s="16">
        <v>546</v>
      </c>
      <c r="P311" s="16">
        <v>1617</v>
      </c>
      <c r="Q311" s="16">
        <v>163</v>
      </c>
      <c r="R311" s="16">
        <v>191</v>
      </c>
      <c r="T311" s="16">
        <v>197</v>
      </c>
      <c r="U311" s="16">
        <v>521</v>
      </c>
      <c r="V311" s="16">
        <v>489</v>
      </c>
      <c r="W311" s="16">
        <v>441</v>
      </c>
      <c r="X311" s="16">
        <v>269</v>
      </c>
      <c r="Y311" s="16">
        <v>166</v>
      </c>
    </row>
    <row r="312" spans="2:25" x14ac:dyDescent="0.35">
      <c r="B312" s="12" t="s">
        <v>51</v>
      </c>
      <c r="C312" s="16">
        <v>2090</v>
      </c>
      <c r="D312" s="16">
        <v>1043</v>
      </c>
      <c r="E312" s="16">
        <v>1045</v>
      </c>
      <c r="G312" s="16">
        <v>521</v>
      </c>
      <c r="H312" s="16">
        <v>522</v>
      </c>
      <c r="I312" s="16">
        <v>522</v>
      </c>
      <c r="J312" s="16">
        <v>523</v>
      </c>
      <c r="L312" s="16">
        <v>1043</v>
      </c>
      <c r="M312" s="16">
        <v>522</v>
      </c>
      <c r="N312" s="16">
        <v>522</v>
      </c>
      <c r="P312" s="16">
        <v>1634</v>
      </c>
      <c r="Q312" s="16">
        <v>154</v>
      </c>
      <c r="R312" s="16">
        <v>187</v>
      </c>
      <c r="T312" s="16">
        <v>158</v>
      </c>
      <c r="U312" s="16">
        <v>484</v>
      </c>
      <c r="V312" s="16">
        <v>532</v>
      </c>
      <c r="W312" s="16">
        <v>425</v>
      </c>
      <c r="X312" s="16">
        <v>310</v>
      </c>
      <c r="Y312" s="16">
        <v>177</v>
      </c>
    </row>
    <row r="313" spans="2:25" x14ac:dyDescent="0.35">
      <c r="B313" s="17" t="s">
        <v>146</v>
      </c>
      <c r="C313" s="18">
        <v>0.14834345327490631</v>
      </c>
      <c r="D313" s="18">
        <v>0.1733116031745208</v>
      </c>
      <c r="E313" s="18">
        <v>0.12375521801608221</v>
      </c>
      <c r="G313" s="18">
        <v>0.151716012479965</v>
      </c>
      <c r="H313" s="18">
        <v>0.15610764914449671</v>
      </c>
      <c r="I313" s="18">
        <v>0.12390076627749901</v>
      </c>
      <c r="J313" s="18">
        <v>0.1618943220362421</v>
      </c>
      <c r="L313" s="18">
        <v>0.15400252825745581</v>
      </c>
      <c r="M313" s="18">
        <v>0.12390076627749901</v>
      </c>
      <c r="N313" s="18">
        <v>0.16215394458415161</v>
      </c>
      <c r="P313" s="18">
        <v>0.1159049820102315</v>
      </c>
      <c r="Q313" s="18">
        <v>0.45174999868434018</v>
      </c>
      <c r="R313" s="18">
        <v>0.20018263020112051</v>
      </c>
      <c r="T313" s="18">
        <v>0.32914125814248402</v>
      </c>
      <c r="U313" s="18">
        <v>0.1646877370816601</v>
      </c>
      <c r="V313" s="18">
        <v>0.1193763025361389</v>
      </c>
      <c r="W313" s="18">
        <v>0.1230390260412149</v>
      </c>
      <c r="X313" s="18">
        <v>0.14133573022607901</v>
      </c>
      <c r="Y313" s="18">
        <v>0.103025049579337</v>
      </c>
    </row>
    <row r="314" spans="2:25" x14ac:dyDescent="0.35">
      <c r="B314" s="17" t="s">
        <v>147</v>
      </c>
      <c r="C314" s="18">
        <v>0.48277463003229248</v>
      </c>
      <c r="D314" s="18">
        <v>0.46806299515784838</v>
      </c>
      <c r="E314" s="18">
        <v>0.49813976531446041</v>
      </c>
      <c r="G314" s="18">
        <v>0.47815677266325363</v>
      </c>
      <c r="H314" s="18">
        <v>0.48852215284432587</v>
      </c>
      <c r="I314" s="18">
        <v>0.49272091647043659</v>
      </c>
      <c r="J314" s="18">
        <v>0.47253844264596118</v>
      </c>
      <c r="L314" s="18">
        <v>0.48362328864107668</v>
      </c>
      <c r="M314" s="18">
        <v>0.49272091647043659</v>
      </c>
      <c r="N314" s="18">
        <v>0.47249754341977368</v>
      </c>
      <c r="P314" s="18">
        <v>0.49381140560812709</v>
      </c>
      <c r="Q314" s="18">
        <v>0.40390098395155738</v>
      </c>
      <c r="R314" s="18">
        <v>0.54724080428347888</v>
      </c>
      <c r="T314" s="18">
        <v>0.43778955694891342</v>
      </c>
      <c r="U314" s="18">
        <v>0.51555118117502274</v>
      </c>
      <c r="V314" s="18">
        <v>0.49108957445614082</v>
      </c>
      <c r="W314" s="18">
        <v>0.48603755419034839</v>
      </c>
      <c r="X314" s="18">
        <v>0.44755668183281039</v>
      </c>
      <c r="Y314" s="18">
        <v>0.45982277778650971</v>
      </c>
    </row>
    <row r="315" spans="2:25" x14ac:dyDescent="0.35">
      <c r="B315" s="17" t="s">
        <v>148</v>
      </c>
      <c r="C315" s="18">
        <v>0.24065190467506201</v>
      </c>
      <c r="D315" s="18">
        <v>0.22554686535849811</v>
      </c>
      <c r="E315" s="18">
        <v>0.25528454866450168</v>
      </c>
      <c r="G315" s="18">
        <v>0.20413823059051231</v>
      </c>
      <c r="H315" s="18">
        <v>0.24586461742753729</v>
      </c>
      <c r="I315" s="18">
        <v>0.24512693641250999</v>
      </c>
      <c r="J315" s="18">
        <v>0.2677811118637341</v>
      </c>
      <c r="L315" s="18">
        <v>0.22456331475865021</v>
      </c>
      <c r="M315" s="18">
        <v>0.24512693641250999</v>
      </c>
      <c r="N315" s="18">
        <v>0.26740557339122689</v>
      </c>
      <c r="P315" s="18">
        <v>0.25819510279743679</v>
      </c>
      <c r="Q315" s="18">
        <v>0.10704939285597249</v>
      </c>
      <c r="R315" s="18">
        <v>0.15964502834280311</v>
      </c>
      <c r="T315" s="18">
        <v>0.14766895840816491</v>
      </c>
      <c r="U315" s="18">
        <v>0.22962236052072349</v>
      </c>
      <c r="V315" s="18">
        <v>0.24827961683047381</v>
      </c>
      <c r="W315" s="18">
        <v>0.24427666902526821</v>
      </c>
      <c r="X315" s="18">
        <v>0.27012974578831289</v>
      </c>
      <c r="Y315" s="18">
        <v>0.26918079851827248</v>
      </c>
    </row>
    <row r="316" spans="2:25" x14ac:dyDescent="0.35">
      <c r="B316" s="17" t="s">
        <v>149</v>
      </c>
      <c r="C316" s="18">
        <v>6.111199810308604E-2</v>
      </c>
      <c r="D316" s="18">
        <v>6.2367741309812208E-2</v>
      </c>
      <c r="E316" s="18">
        <v>5.9613560935234011E-2</v>
      </c>
      <c r="G316" s="18">
        <v>3.5654114356543018E-2</v>
      </c>
      <c r="H316" s="18">
        <v>4.7452180448092747E-2</v>
      </c>
      <c r="I316" s="18">
        <v>9.4565861322649408E-2</v>
      </c>
      <c r="J316" s="18">
        <v>6.6049923662311882E-2</v>
      </c>
      <c r="L316" s="18">
        <v>4.1580723118361453E-2</v>
      </c>
      <c r="M316" s="18">
        <v>9.4565861322649408E-2</v>
      </c>
      <c r="N316" s="18">
        <v>6.6155844915477297E-2</v>
      </c>
      <c r="P316" s="18">
        <v>6.1968369629057232E-2</v>
      </c>
      <c r="Q316" s="18">
        <v>1.9363992461705271E-2</v>
      </c>
      <c r="R316" s="18">
        <v>4.1932339044696398E-2</v>
      </c>
      <c r="T316" s="18">
        <v>5.7658642308178333E-2</v>
      </c>
      <c r="U316" s="18">
        <v>3.1018029448457579E-2</v>
      </c>
      <c r="V316" s="18">
        <v>6.0452042739299473E-2</v>
      </c>
      <c r="W316" s="18">
        <v>8.2107710320677221E-2</v>
      </c>
      <c r="X316" s="18">
        <v>7.4305281173393189E-2</v>
      </c>
      <c r="Y316" s="18">
        <v>7.639682290913645E-2</v>
      </c>
    </row>
    <row r="317" spans="2:25" x14ac:dyDescent="0.35">
      <c r="B317" s="17" t="s">
        <v>121</v>
      </c>
      <c r="C317" s="18">
        <v>6.7118013914653191E-2</v>
      </c>
      <c r="D317" s="18">
        <v>7.0710794999320425E-2</v>
      </c>
      <c r="E317" s="18">
        <v>6.3206907069721818E-2</v>
      </c>
      <c r="G317" s="18">
        <v>0.13033486990972601</v>
      </c>
      <c r="H317" s="18">
        <v>6.2053400135547471E-2</v>
      </c>
      <c r="I317" s="18">
        <v>4.3685519516904983E-2</v>
      </c>
      <c r="J317" s="18">
        <v>3.1736199791750692E-2</v>
      </c>
      <c r="L317" s="18">
        <v>9.6230145224455901E-2</v>
      </c>
      <c r="M317" s="18">
        <v>4.3685519516904983E-2</v>
      </c>
      <c r="N317" s="18">
        <v>3.1787093689370258E-2</v>
      </c>
      <c r="P317" s="18">
        <v>7.0120139955147251E-2</v>
      </c>
      <c r="Q317" s="18">
        <v>1.793563204642443E-2</v>
      </c>
      <c r="R317" s="18">
        <v>5.0999198127900922E-2</v>
      </c>
      <c r="T317" s="18">
        <v>2.774158419225942E-2</v>
      </c>
      <c r="U317" s="18">
        <v>5.9120691774136092E-2</v>
      </c>
      <c r="V317" s="18">
        <v>8.0802463437947211E-2</v>
      </c>
      <c r="W317" s="18">
        <v>6.4539040422491284E-2</v>
      </c>
      <c r="X317" s="18">
        <v>6.6672560979404383E-2</v>
      </c>
      <c r="Y317" s="18">
        <v>9.1574551206744306E-2</v>
      </c>
    </row>
    <row r="319" spans="2:25" ht="72.5" x14ac:dyDescent="0.35">
      <c r="B319" s="14" t="s">
        <v>150</v>
      </c>
    </row>
    <row r="320" spans="2:25" x14ac:dyDescent="0.35">
      <c r="B320" s="15" t="s">
        <v>15</v>
      </c>
    </row>
    <row r="321" spans="2:25" x14ac:dyDescent="0.35">
      <c r="B321" s="11" t="s">
        <v>50</v>
      </c>
      <c r="C321" s="16">
        <v>2090</v>
      </c>
      <c r="D321" s="16">
        <v>1050</v>
      </c>
      <c r="E321" s="16">
        <v>1035</v>
      </c>
      <c r="G321" s="16">
        <v>448</v>
      </c>
      <c r="H321" s="16">
        <v>548</v>
      </c>
      <c r="I321" s="16">
        <v>544</v>
      </c>
      <c r="J321" s="16">
        <v>548</v>
      </c>
      <c r="L321" s="16">
        <v>995</v>
      </c>
      <c r="M321" s="16">
        <v>544</v>
      </c>
      <c r="N321" s="16">
        <v>546</v>
      </c>
      <c r="P321" s="16">
        <v>1617</v>
      </c>
      <c r="Q321" s="16">
        <v>163</v>
      </c>
      <c r="R321" s="16">
        <v>191</v>
      </c>
      <c r="T321" s="16">
        <v>197</v>
      </c>
      <c r="U321" s="16">
        <v>521</v>
      </c>
      <c r="V321" s="16">
        <v>489</v>
      </c>
      <c r="W321" s="16">
        <v>441</v>
      </c>
      <c r="X321" s="16">
        <v>269</v>
      </c>
      <c r="Y321" s="16">
        <v>166</v>
      </c>
    </row>
    <row r="322" spans="2:25" x14ac:dyDescent="0.35">
      <c r="B322" s="12" t="s">
        <v>51</v>
      </c>
      <c r="C322" s="16">
        <v>2090</v>
      </c>
      <c r="D322" s="16">
        <v>1043</v>
      </c>
      <c r="E322" s="16">
        <v>1045</v>
      </c>
      <c r="G322" s="16">
        <v>521</v>
      </c>
      <c r="H322" s="16">
        <v>522</v>
      </c>
      <c r="I322" s="16">
        <v>522</v>
      </c>
      <c r="J322" s="16">
        <v>523</v>
      </c>
      <c r="L322" s="16">
        <v>1043</v>
      </c>
      <c r="M322" s="16">
        <v>522</v>
      </c>
      <c r="N322" s="16">
        <v>522</v>
      </c>
      <c r="P322" s="16">
        <v>1634</v>
      </c>
      <c r="Q322" s="16">
        <v>154</v>
      </c>
      <c r="R322" s="16">
        <v>187</v>
      </c>
      <c r="T322" s="16">
        <v>158</v>
      </c>
      <c r="U322" s="16">
        <v>484</v>
      </c>
      <c r="V322" s="16">
        <v>532</v>
      </c>
      <c r="W322" s="16">
        <v>425</v>
      </c>
      <c r="X322" s="16">
        <v>310</v>
      </c>
      <c r="Y322" s="16">
        <v>177</v>
      </c>
    </row>
    <row r="323" spans="2:25" x14ac:dyDescent="0.35">
      <c r="B323" s="17" t="s">
        <v>146</v>
      </c>
      <c r="C323" s="18">
        <v>0.22101261680960541</v>
      </c>
      <c r="D323" s="18">
        <v>0.2463371064411996</v>
      </c>
      <c r="E323" s="18">
        <v>0.196231437345146</v>
      </c>
      <c r="G323" s="18">
        <v>0.19446983127561909</v>
      </c>
      <c r="H323" s="18">
        <v>0.22067504477482189</v>
      </c>
      <c r="I323" s="18">
        <v>0.19888034626739801</v>
      </c>
      <c r="J323" s="18">
        <v>0.27027427243770641</v>
      </c>
      <c r="L323" s="18">
        <v>0.20770066077688801</v>
      </c>
      <c r="M323" s="18">
        <v>0.19888034626739801</v>
      </c>
      <c r="N323" s="18">
        <v>0.27070769897399333</v>
      </c>
      <c r="P323" s="18">
        <v>0.18821594756550841</v>
      </c>
      <c r="Q323" s="18">
        <v>0.56564569957929722</v>
      </c>
      <c r="R323" s="18">
        <v>0.29180810917352978</v>
      </c>
      <c r="T323" s="18">
        <v>0.48478495380050329</v>
      </c>
      <c r="U323" s="18">
        <v>0.27380965876568553</v>
      </c>
      <c r="V323" s="18">
        <v>0.18643262266955959</v>
      </c>
      <c r="W323" s="18">
        <v>0.18188076257403579</v>
      </c>
      <c r="X323" s="18">
        <v>0.16668016292272439</v>
      </c>
      <c r="Y323" s="18">
        <v>0.13365240141455911</v>
      </c>
    </row>
    <row r="324" spans="2:25" x14ac:dyDescent="0.35">
      <c r="B324" s="17" t="s">
        <v>147</v>
      </c>
      <c r="C324" s="18">
        <v>0.40017780125035562</v>
      </c>
      <c r="D324" s="18">
        <v>0.38047184007053569</v>
      </c>
      <c r="E324" s="18">
        <v>0.42034276688414429</v>
      </c>
      <c r="G324" s="18">
        <v>0.37295702430020328</v>
      </c>
      <c r="H324" s="18">
        <v>0.397006007633951</v>
      </c>
      <c r="I324" s="18">
        <v>0.39046510436755072</v>
      </c>
      <c r="J324" s="18">
        <v>0.44084967984147938</v>
      </c>
      <c r="L324" s="18">
        <v>0.38521218145914299</v>
      </c>
      <c r="M324" s="18">
        <v>0.39046510436755072</v>
      </c>
      <c r="N324" s="18">
        <v>0.4407579627902074</v>
      </c>
      <c r="P324" s="18">
        <v>0.41009660023623279</v>
      </c>
      <c r="Q324" s="18">
        <v>0.29946834184389343</v>
      </c>
      <c r="R324" s="18">
        <v>0.45422516713971861</v>
      </c>
      <c r="T324" s="18">
        <v>0.32405871481689003</v>
      </c>
      <c r="U324" s="18">
        <v>0.47975294395077422</v>
      </c>
      <c r="V324" s="18">
        <v>0.3924837578286226</v>
      </c>
      <c r="W324" s="18">
        <v>0.36228229593500488</v>
      </c>
      <c r="X324" s="18">
        <v>0.38001831031775768</v>
      </c>
      <c r="Y324" s="18">
        <v>0.39858830547037438</v>
      </c>
    </row>
    <row r="325" spans="2:25" x14ac:dyDescent="0.35">
      <c r="B325" s="17" t="s">
        <v>148</v>
      </c>
      <c r="C325" s="18">
        <v>0.17620119839608381</v>
      </c>
      <c r="D325" s="18">
        <v>0.1665350112502495</v>
      </c>
      <c r="E325" s="18">
        <v>0.18526108146983569</v>
      </c>
      <c r="G325" s="18">
        <v>0.1465840313171618</v>
      </c>
      <c r="H325" s="18">
        <v>0.1824542395044616</v>
      </c>
      <c r="I325" s="18">
        <v>0.21869379144303619</v>
      </c>
      <c r="J325" s="18">
        <v>0.1573531516881212</v>
      </c>
      <c r="L325" s="18">
        <v>0.16404418271230989</v>
      </c>
      <c r="M325" s="18">
        <v>0.21869379144303619</v>
      </c>
      <c r="N325" s="18">
        <v>0.1568005249272747</v>
      </c>
      <c r="P325" s="18">
        <v>0.1869850038970941</v>
      </c>
      <c r="Q325" s="18">
        <v>6.5825684651511882E-2</v>
      </c>
      <c r="R325" s="18">
        <v>0.1468914709980696</v>
      </c>
      <c r="T325" s="18">
        <v>7.8557544472397683E-2</v>
      </c>
      <c r="U325" s="18">
        <v>0.1214003076451262</v>
      </c>
      <c r="V325" s="18">
        <v>0.20802343283379929</v>
      </c>
      <c r="W325" s="18">
        <v>0.21216616142311129</v>
      </c>
      <c r="X325" s="18">
        <v>0.20800233117281269</v>
      </c>
      <c r="Y325" s="18">
        <v>0.17269622061183501</v>
      </c>
    </row>
    <row r="326" spans="2:25" x14ac:dyDescent="0.35">
      <c r="B326" s="17" t="s">
        <v>149</v>
      </c>
      <c r="C326" s="18">
        <v>6.010271031848187E-2</v>
      </c>
      <c r="D326" s="18">
        <v>5.2927505855446907E-2</v>
      </c>
      <c r="E326" s="18">
        <v>6.7398766686099551E-2</v>
      </c>
      <c r="G326" s="18">
        <v>4.6339075845240628E-2</v>
      </c>
      <c r="H326" s="18">
        <v>5.025559959453859E-2</v>
      </c>
      <c r="I326" s="18">
        <v>7.7797028853330827E-2</v>
      </c>
      <c r="J326" s="18">
        <v>6.6078916937297436E-2</v>
      </c>
      <c r="L326" s="18">
        <v>4.8326537384356563E-2</v>
      </c>
      <c r="M326" s="18">
        <v>7.7797028853330827E-2</v>
      </c>
      <c r="N326" s="18">
        <v>6.618488468565692E-2</v>
      </c>
      <c r="P326" s="18">
        <v>6.1193922426314377E-2</v>
      </c>
      <c r="Q326" s="18">
        <v>1.229386950803186E-2</v>
      </c>
      <c r="R326" s="18">
        <v>3.9697624796978012E-2</v>
      </c>
      <c r="T326" s="18">
        <v>4.7340785154096891E-2</v>
      </c>
      <c r="U326" s="18">
        <v>2.7069824533567041E-2</v>
      </c>
      <c r="V326" s="18">
        <v>7.0023719153957525E-2</v>
      </c>
      <c r="W326" s="18">
        <v>7.7592508317400249E-2</v>
      </c>
      <c r="X326" s="18">
        <v>7.7709736875771124E-2</v>
      </c>
      <c r="Y326" s="18">
        <v>6.0545892149318582E-2</v>
      </c>
    </row>
    <row r="327" spans="2:25" ht="29" x14ac:dyDescent="0.35">
      <c r="B327" s="17" t="s">
        <v>151</v>
      </c>
      <c r="C327" s="18">
        <v>0.14250567322547339</v>
      </c>
      <c r="D327" s="18">
        <v>0.15372853638256831</v>
      </c>
      <c r="E327" s="18">
        <v>0.1307659476147745</v>
      </c>
      <c r="G327" s="18">
        <v>0.23965003726177531</v>
      </c>
      <c r="H327" s="18">
        <v>0.149609108492227</v>
      </c>
      <c r="I327" s="18">
        <v>0.1141637290686844</v>
      </c>
      <c r="J327" s="18">
        <v>6.544397909539558E-2</v>
      </c>
      <c r="L327" s="18">
        <v>0.19471643766730259</v>
      </c>
      <c r="M327" s="18">
        <v>0.1141637290686844</v>
      </c>
      <c r="N327" s="18">
        <v>6.5548928622867486E-2</v>
      </c>
      <c r="P327" s="18">
        <v>0.15350852587485031</v>
      </c>
      <c r="Q327" s="18">
        <v>5.6766404417265437E-2</v>
      </c>
      <c r="R327" s="18">
        <v>6.7377627891703915E-2</v>
      </c>
      <c r="T327" s="18">
        <v>6.5258001756112294E-2</v>
      </c>
      <c r="U327" s="18">
        <v>9.7967265104847004E-2</v>
      </c>
      <c r="V327" s="18">
        <v>0.1430364675140611</v>
      </c>
      <c r="W327" s="18">
        <v>0.1660782717504477</v>
      </c>
      <c r="X327" s="18">
        <v>0.167589458710934</v>
      </c>
      <c r="Y327" s="18">
        <v>0.23451718035391261</v>
      </c>
    </row>
    <row r="329" spans="2:25" ht="87" x14ac:dyDescent="0.35">
      <c r="B329" s="14" t="s">
        <v>152</v>
      </c>
    </row>
    <row r="330" spans="2:25" x14ac:dyDescent="0.35">
      <c r="B330" s="15" t="s">
        <v>15</v>
      </c>
    </row>
    <row r="331" spans="2:25" x14ac:dyDescent="0.35">
      <c r="B331" s="11" t="s">
        <v>50</v>
      </c>
      <c r="C331" s="16">
        <v>2090</v>
      </c>
      <c r="D331" s="16">
        <v>1050</v>
      </c>
      <c r="E331" s="16">
        <v>1035</v>
      </c>
      <c r="G331" s="16">
        <v>448</v>
      </c>
      <c r="H331" s="16">
        <v>548</v>
      </c>
      <c r="I331" s="16">
        <v>544</v>
      </c>
      <c r="J331" s="16">
        <v>548</v>
      </c>
      <c r="L331" s="16">
        <v>995</v>
      </c>
      <c r="M331" s="16">
        <v>544</v>
      </c>
      <c r="N331" s="16">
        <v>546</v>
      </c>
      <c r="P331" s="16">
        <v>1617</v>
      </c>
      <c r="Q331" s="16">
        <v>163</v>
      </c>
      <c r="R331" s="16">
        <v>191</v>
      </c>
      <c r="T331" s="16">
        <v>197</v>
      </c>
      <c r="U331" s="16">
        <v>521</v>
      </c>
      <c r="V331" s="16">
        <v>489</v>
      </c>
      <c r="W331" s="16">
        <v>441</v>
      </c>
      <c r="X331" s="16">
        <v>269</v>
      </c>
      <c r="Y331" s="16">
        <v>166</v>
      </c>
    </row>
    <row r="332" spans="2:25" x14ac:dyDescent="0.35">
      <c r="B332" s="12" t="s">
        <v>51</v>
      </c>
      <c r="C332" s="16">
        <v>2090</v>
      </c>
      <c r="D332" s="16">
        <v>1043</v>
      </c>
      <c r="E332" s="16">
        <v>1045</v>
      </c>
      <c r="G332" s="16">
        <v>521</v>
      </c>
      <c r="H332" s="16">
        <v>522</v>
      </c>
      <c r="I332" s="16">
        <v>522</v>
      </c>
      <c r="J332" s="16">
        <v>523</v>
      </c>
      <c r="L332" s="16">
        <v>1043</v>
      </c>
      <c r="M332" s="16">
        <v>522</v>
      </c>
      <c r="N332" s="16">
        <v>522</v>
      </c>
      <c r="P332" s="16">
        <v>1634</v>
      </c>
      <c r="Q332" s="16">
        <v>154</v>
      </c>
      <c r="R332" s="16">
        <v>187</v>
      </c>
      <c r="T332" s="16">
        <v>158</v>
      </c>
      <c r="U332" s="16">
        <v>484</v>
      </c>
      <c r="V332" s="16">
        <v>532</v>
      </c>
      <c r="W332" s="16">
        <v>425</v>
      </c>
      <c r="X332" s="16">
        <v>310</v>
      </c>
      <c r="Y332" s="16">
        <v>177</v>
      </c>
    </row>
    <row r="333" spans="2:25" x14ac:dyDescent="0.35">
      <c r="B333" s="17" t="s">
        <v>146</v>
      </c>
      <c r="C333" s="18">
        <v>0.23451908939758101</v>
      </c>
      <c r="D333" s="18">
        <v>0.26129728894075938</v>
      </c>
      <c r="E333" s="18">
        <v>0.2079147401816388</v>
      </c>
      <c r="G333" s="18">
        <v>0.20161587885721821</v>
      </c>
      <c r="H333" s="18">
        <v>0.23938424422052079</v>
      </c>
      <c r="I333" s="18">
        <v>0.2166354720191625</v>
      </c>
      <c r="J333" s="18">
        <v>0.28070961378941678</v>
      </c>
      <c r="L333" s="18">
        <v>0.22063916088420321</v>
      </c>
      <c r="M333" s="18">
        <v>0.2166354720191625</v>
      </c>
      <c r="N333" s="18">
        <v>0.28035480816639058</v>
      </c>
      <c r="P333" s="18">
        <v>0.19927086841984379</v>
      </c>
      <c r="Q333" s="18">
        <v>0.53030661279209024</v>
      </c>
      <c r="R333" s="18">
        <v>0.34812611544122252</v>
      </c>
      <c r="T333" s="18">
        <v>0.43741247048180809</v>
      </c>
      <c r="U333" s="18">
        <v>0.25786570428083683</v>
      </c>
      <c r="V333" s="18">
        <v>0.20563695050816069</v>
      </c>
      <c r="W333" s="18">
        <v>0.2132818486986589</v>
      </c>
      <c r="X333" s="18">
        <v>0.222776066906376</v>
      </c>
      <c r="Y333" s="18">
        <v>0.15080489935022021</v>
      </c>
    </row>
    <row r="334" spans="2:25" x14ac:dyDescent="0.35">
      <c r="B334" s="17" t="s">
        <v>147</v>
      </c>
      <c r="C334" s="18">
        <v>0.49560534169621168</v>
      </c>
      <c r="D334" s="18">
        <v>0.45633076853334431</v>
      </c>
      <c r="E334" s="18">
        <v>0.53493529641642223</v>
      </c>
      <c r="G334" s="18">
        <v>0.47028784707363852</v>
      </c>
      <c r="H334" s="18">
        <v>0.48149860173893072</v>
      </c>
      <c r="I334" s="18">
        <v>0.5426270957042898</v>
      </c>
      <c r="J334" s="18">
        <v>0.48880959739759378</v>
      </c>
      <c r="L334" s="18">
        <v>0.47559199435878757</v>
      </c>
      <c r="M334" s="18">
        <v>0.5426270957042898</v>
      </c>
      <c r="N334" s="18">
        <v>0.48879479148092392</v>
      </c>
      <c r="P334" s="18">
        <v>0.5130499164184944</v>
      </c>
      <c r="Q334" s="18">
        <v>0.35027877037690158</v>
      </c>
      <c r="R334" s="18">
        <v>0.4631049817053805</v>
      </c>
      <c r="T334" s="18">
        <v>0.3974155317445433</v>
      </c>
      <c r="U334" s="18">
        <v>0.5566980928450016</v>
      </c>
      <c r="V334" s="18">
        <v>0.49526690354817438</v>
      </c>
      <c r="W334" s="18">
        <v>0.49129120825597189</v>
      </c>
      <c r="X334" s="18">
        <v>0.45052527234208389</v>
      </c>
      <c r="Y334" s="18">
        <v>0.50664805417979575</v>
      </c>
    </row>
    <row r="335" spans="2:25" x14ac:dyDescent="0.35">
      <c r="B335" s="17" t="s">
        <v>148</v>
      </c>
      <c r="C335" s="18">
        <v>0.13927392168541261</v>
      </c>
      <c r="D335" s="18">
        <v>0.15453383265542561</v>
      </c>
      <c r="E335" s="18">
        <v>0.1243550482258481</v>
      </c>
      <c r="G335" s="18">
        <v>0.10181729283513249</v>
      </c>
      <c r="H335" s="18">
        <v>0.1512108130836291</v>
      </c>
      <c r="I335" s="18">
        <v>0.15778046874844959</v>
      </c>
      <c r="J335" s="18">
        <v>0.1464517643167686</v>
      </c>
      <c r="L335" s="18">
        <v>0.12660193269995801</v>
      </c>
      <c r="M335" s="18">
        <v>0.15778046874844959</v>
      </c>
      <c r="N335" s="18">
        <v>0.14668662233846791</v>
      </c>
      <c r="P335" s="18">
        <v>0.14873148511834111</v>
      </c>
      <c r="Q335" s="18">
        <v>6.8928111124542973E-2</v>
      </c>
      <c r="R335" s="18">
        <v>9.104653667894054E-2</v>
      </c>
      <c r="T335" s="18">
        <v>7.9645278781055082E-2</v>
      </c>
      <c r="U335" s="18">
        <v>9.8272799523816651E-2</v>
      </c>
      <c r="V335" s="18">
        <v>0.15896596267763871</v>
      </c>
      <c r="W335" s="18">
        <v>0.14809488582489061</v>
      </c>
      <c r="X335" s="18">
        <v>0.18239557581905089</v>
      </c>
      <c r="Y335" s="18">
        <v>0.1488988674348706</v>
      </c>
    </row>
    <row r="336" spans="2:25" x14ac:dyDescent="0.35">
      <c r="B336" s="17" t="s">
        <v>149</v>
      </c>
      <c r="C336" s="18">
        <v>3.247136568327557E-2</v>
      </c>
      <c r="D336" s="18">
        <v>3.013657011674482E-2</v>
      </c>
      <c r="E336" s="18">
        <v>3.4874402174640363E-2</v>
      </c>
      <c r="G336" s="18">
        <v>3.061448611289486E-2</v>
      </c>
      <c r="H336" s="18">
        <v>2.3577868141716141E-2</v>
      </c>
      <c r="I336" s="18">
        <v>4.3996249646849943E-2</v>
      </c>
      <c r="J336" s="18">
        <v>3.1743486125523961E-2</v>
      </c>
      <c r="L336" s="18">
        <v>2.710987104202793E-2</v>
      </c>
      <c r="M336" s="18">
        <v>4.3996249646849943E-2</v>
      </c>
      <c r="N336" s="18">
        <v>3.1794391707905011E-2</v>
      </c>
      <c r="P336" s="18">
        <v>3.3647485997163259E-2</v>
      </c>
      <c r="Q336" s="18">
        <v>6.9119868028119282E-3</v>
      </c>
      <c r="R336" s="18">
        <v>2.5914067243764119E-2</v>
      </c>
      <c r="T336" s="18">
        <v>4.1843190509905287E-2</v>
      </c>
      <c r="U336" s="18">
        <v>1.083333904936155E-2</v>
      </c>
      <c r="V336" s="18">
        <v>3.9114948080809078E-2</v>
      </c>
      <c r="W336" s="18">
        <v>4.4738094654130992E-2</v>
      </c>
      <c r="X336" s="18">
        <v>2.6542087273178281E-2</v>
      </c>
      <c r="Y336" s="18">
        <v>4.1896416144842442E-2</v>
      </c>
    </row>
    <row r="337" spans="2:25" ht="29" x14ac:dyDescent="0.35">
      <c r="B337" s="17" t="s">
        <v>151</v>
      </c>
      <c r="C337" s="18">
        <v>9.8130281537519112E-2</v>
      </c>
      <c r="D337" s="18">
        <v>9.7701539753725905E-2</v>
      </c>
      <c r="E337" s="18">
        <v>9.7920513001450646E-2</v>
      </c>
      <c r="G337" s="18">
        <v>0.19566449512111589</v>
      </c>
      <c r="H337" s="18">
        <v>0.1043284728152034</v>
      </c>
      <c r="I337" s="18">
        <v>3.8960713881248173E-2</v>
      </c>
      <c r="J337" s="18">
        <v>5.2285538370696737E-2</v>
      </c>
      <c r="L337" s="18">
        <v>0.15005704101502329</v>
      </c>
      <c r="M337" s="18">
        <v>3.8960713881248173E-2</v>
      </c>
      <c r="N337" s="18">
        <v>5.2369386306312327E-2</v>
      </c>
      <c r="P337" s="18">
        <v>0.1053002440461573</v>
      </c>
      <c r="Q337" s="18">
        <v>4.3574518903653027E-2</v>
      </c>
      <c r="R337" s="18">
        <v>7.1808298930692238E-2</v>
      </c>
      <c r="T337" s="18">
        <v>4.3683528482688382E-2</v>
      </c>
      <c r="U337" s="18">
        <v>7.6330064300983505E-2</v>
      </c>
      <c r="V337" s="18">
        <v>0.10101523518521729</v>
      </c>
      <c r="W337" s="18">
        <v>0.10259396256634749</v>
      </c>
      <c r="X337" s="18">
        <v>0.11776099765931081</v>
      </c>
      <c r="Y337" s="18">
        <v>0.1517517628902709</v>
      </c>
    </row>
    <row r="339" spans="2:25" ht="87" x14ac:dyDescent="0.35">
      <c r="B339" s="14" t="s">
        <v>153</v>
      </c>
    </row>
    <row r="340" spans="2:25" x14ac:dyDescent="0.35">
      <c r="B340" s="15" t="s">
        <v>15</v>
      </c>
    </row>
    <row r="341" spans="2:25" x14ac:dyDescent="0.35">
      <c r="B341" s="11" t="s">
        <v>50</v>
      </c>
      <c r="C341" s="16">
        <v>2090</v>
      </c>
      <c r="D341" s="16">
        <v>1050</v>
      </c>
      <c r="E341" s="16">
        <v>1035</v>
      </c>
      <c r="G341" s="16">
        <v>448</v>
      </c>
      <c r="H341" s="16">
        <v>548</v>
      </c>
      <c r="I341" s="16">
        <v>544</v>
      </c>
      <c r="J341" s="16">
        <v>548</v>
      </c>
      <c r="L341" s="16">
        <v>995</v>
      </c>
      <c r="M341" s="16">
        <v>544</v>
      </c>
      <c r="N341" s="16">
        <v>546</v>
      </c>
      <c r="P341" s="16">
        <v>1617</v>
      </c>
      <c r="Q341" s="16">
        <v>163</v>
      </c>
      <c r="R341" s="16">
        <v>191</v>
      </c>
      <c r="T341" s="16">
        <v>197</v>
      </c>
      <c r="U341" s="16">
        <v>521</v>
      </c>
      <c r="V341" s="16">
        <v>489</v>
      </c>
      <c r="W341" s="16">
        <v>441</v>
      </c>
      <c r="X341" s="16">
        <v>269</v>
      </c>
      <c r="Y341" s="16">
        <v>166</v>
      </c>
    </row>
    <row r="342" spans="2:25" x14ac:dyDescent="0.35">
      <c r="B342" s="12" t="s">
        <v>51</v>
      </c>
      <c r="C342" s="16">
        <v>2090</v>
      </c>
      <c r="D342" s="16">
        <v>1043</v>
      </c>
      <c r="E342" s="16">
        <v>1045</v>
      </c>
      <c r="G342" s="16">
        <v>521</v>
      </c>
      <c r="H342" s="16">
        <v>522</v>
      </c>
      <c r="I342" s="16">
        <v>522</v>
      </c>
      <c r="J342" s="16">
        <v>523</v>
      </c>
      <c r="L342" s="16">
        <v>1043</v>
      </c>
      <c r="M342" s="16">
        <v>522</v>
      </c>
      <c r="N342" s="16">
        <v>522</v>
      </c>
      <c r="P342" s="16">
        <v>1634</v>
      </c>
      <c r="Q342" s="16">
        <v>154</v>
      </c>
      <c r="R342" s="16">
        <v>187</v>
      </c>
      <c r="T342" s="16">
        <v>158</v>
      </c>
      <c r="U342" s="16">
        <v>484</v>
      </c>
      <c r="V342" s="16">
        <v>532</v>
      </c>
      <c r="W342" s="16">
        <v>425</v>
      </c>
      <c r="X342" s="16">
        <v>310</v>
      </c>
      <c r="Y342" s="16">
        <v>177</v>
      </c>
    </row>
    <row r="343" spans="2:25" x14ac:dyDescent="0.35">
      <c r="B343" s="17" t="s">
        <v>146</v>
      </c>
      <c r="C343" s="18">
        <v>0.1202460765254969</v>
      </c>
      <c r="D343" s="18">
        <v>0.13892357338577621</v>
      </c>
      <c r="E343" s="18">
        <v>0.1018735488272647</v>
      </c>
      <c r="G343" s="18">
        <v>9.5076375565287974E-2</v>
      </c>
      <c r="H343" s="18">
        <v>0.13736870805232729</v>
      </c>
      <c r="I343" s="18">
        <v>8.9349592102442477E-2</v>
      </c>
      <c r="J343" s="18">
        <v>0.1592979489132624</v>
      </c>
      <c r="L343" s="18">
        <v>0.1163023753212217</v>
      </c>
      <c r="M343" s="18">
        <v>8.9349592102442477E-2</v>
      </c>
      <c r="N343" s="18">
        <v>0.15955340777589239</v>
      </c>
      <c r="P343" s="18">
        <v>0.10732584765193499</v>
      </c>
      <c r="Q343" s="18">
        <v>0.24878346339774071</v>
      </c>
      <c r="R343" s="18">
        <v>0.12911460453649221</v>
      </c>
      <c r="T343" s="18">
        <v>0.21000131414695841</v>
      </c>
      <c r="U343" s="18">
        <v>0.1133052716713651</v>
      </c>
      <c r="V343" s="18">
        <v>0.1233258362478669</v>
      </c>
      <c r="W343" s="18">
        <v>0.1009888705316284</v>
      </c>
      <c r="X343" s="18">
        <v>0.115891249611973</v>
      </c>
      <c r="Y343" s="18">
        <v>0.1036078995539627</v>
      </c>
    </row>
    <row r="344" spans="2:25" x14ac:dyDescent="0.35">
      <c r="B344" s="17" t="s">
        <v>147</v>
      </c>
      <c r="C344" s="18">
        <v>0.38504300518339668</v>
      </c>
      <c r="D344" s="18">
        <v>0.39756069458941018</v>
      </c>
      <c r="E344" s="18">
        <v>0.37260958494874652</v>
      </c>
      <c r="G344" s="18">
        <v>0.34077950780575361</v>
      </c>
      <c r="H344" s="18">
        <v>0.38361518285587559</v>
      </c>
      <c r="I344" s="18">
        <v>0.40482515955167842</v>
      </c>
      <c r="J344" s="18">
        <v>0.41148435557075291</v>
      </c>
      <c r="L344" s="18">
        <v>0.36242024244739118</v>
      </c>
      <c r="M344" s="18">
        <v>0.40482515955167842</v>
      </c>
      <c r="N344" s="18">
        <v>0.41054057984613418</v>
      </c>
      <c r="P344" s="18">
        <v>0.38067764877328969</v>
      </c>
      <c r="Q344" s="18">
        <v>0.43482108232329703</v>
      </c>
      <c r="R344" s="18">
        <v>0.44747185498555608</v>
      </c>
      <c r="T344" s="18">
        <v>0.41540862936175071</v>
      </c>
      <c r="U344" s="18">
        <v>0.41839061361710178</v>
      </c>
      <c r="V344" s="18">
        <v>0.3454265618949019</v>
      </c>
      <c r="W344" s="18">
        <v>0.40091349807582299</v>
      </c>
      <c r="X344" s="18">
        <v>0.3696587966199722</v>
      </c>
      <c r="Y344" s="18">
        <v>0.37421953905377298</v>
      </c>
    </row>
    <row r="345" spans="2:25" x14ac:dyDescent="0.35">
      <c r="B345" s="17" t="s">
        <v>148</v>
      </c>
      <c r="C345" s="18">
        <v>0.24285764651064809</v>
      </c>
      <c r="D345" s="18">
        <v>0.23490283650264029</v>
      </c>
      <c r="E345" s="18">
        <v>0.2507611595747779</v>
      </c>
      <c r="G345" s="18">
        <v>0.17879150037248709</v>
      </c>
      <c r="H345" s="18">
        <v>0.24332547572829349</v>
      </c>
      <c r="I345" s="18">
        <v>0.27734177682255712</v>
      </c>
      <c r="J345" s="18">
        <v>0.27221906755906972</v>
      </c>
      <c r="L345" s="18">
        <v>0.2106189174250343</v>
      </c>
      <c r="M345" s="18">
        <v>0.27734177682255712</v>
      </c>
      <c r="N345" s="18">
        <v>0.27265561287468271</v>
      </c>
      <c r="P345" s="18">
        <v>0.25075556524368781</v>
      </c>
      <c r="Q345" s="18">
        <v>0.1712448502227964</v>
      </c>
      <c r="R345" s="18">
        <v>0.18451836600501509</v>
      </c>
      <c r="T345" s="18">
        <v>0.20726583569368981</v>
      </c>
      <c r="U345" s="18">
        <v>0.2439008107854379</v>
      </c>
      <c r="V345" s="18">
        <v>0.25541251105610552</v>
      </c>
      <c r="W345" s="18">
        <v>0.25291786530976518</v>
      </c>
      <c r="X345" s="18">
        <v>0.26103982263566872</v>
      </c>
      <c r="Y345" s="18">
        <v>0.17630809126372721</v>
      </c>
    </row>
    <row r="346" spans="2:25" x14ac:dyDescent="0.35">
      <c r="B346" s="17" t="s">
        <v>149</v>
      </c>
      <c r="C346" s="18">
        <v>7.6059847772897399E-2</v>
      </c>
      <c r="D346" s="18">
        <v>6.2855257228304734E-2</v>
      </c>
      <c r="E346" s="18">
        <v>8.9409487195369661E-2</v>
      </c>
      <c r="G346" s="18">
        <v>6.2913833381897266E-2</v>
      </c>
      <c r="H346" s="18">
        <v>6.7567114872250145E-2</v>
      </c>
      <c r="I346" s="18">
        <v>9.6727440322646074E-2</v>
      </c>
      <c r="J346" s="18">
        <v>7.7128209998911124E-2</v>
      </c>
      <c r="L346" s="18">
        <v>6.5279731811222194E-2</v>
      </c>
      <c r="M346" s="18">
        <v>9.6727440322646074E-2</v>
      </c>
      <c r="N346" s="18">
        <v>7.7251896995118072E-2</v>
      </c>
      <c r="P346" s="18">
        <v>7.702679955227329E-2</v>
      </c>
      <c r="Q346" s="18">
        <v>3.7807257487798937E-2</v>
      </c>
      <c r="R346" s="18">
        <v>8.0440218628881399E-2</v>
      </c>
      <c r="T346" s="18">
        <v>7.574945200155983E-2</v>
      </c>
      <c r="U346" s="18">
        <v>6.3707636329565137E-2</v>
      </c>
      <c r="V346" s="18">
        <v>8.3821554157543041E-2</v>
      </c>
      <c r="W346" s="18">
        <v>7.6687237762812319E-2</v>
      </c>
      <c r="X346" s="18">
        <v>6.5775972712622116E-2</v>
      </c>
      <c r="Y346" s="18">
        <v>0.1013789241867393</v>
      </c>
    </row>
    <row r="347" spans="2:25" ht="29" x14ac:dyDescent="0.35">
      <c r="B347" s="17" t="s">
        <v>151</v>
      </c>
      <c r="C347" s="18">
        <v>0.17579342400756079</v>
      </c>
      <c r="D347" s="18">
        <v>0.16575763829386861</v>
      </c>
      <c r="E347" s="18">
        <v>0.18534621945384119</v>
      </c>
      <c r="G347" s="18">
        <v>0.32243878287457411</v>
      </c>
      <c r="H347" s="18">
        <v>0.16812351849125359</v>
      </c>
      <c r="I347" s="18">
        <v>0.13175603120067611</v>
      </c>
      <c r="J347" s="18">
        <v>7.9870417958003814E-2</v>
      </c>
      <c r="L347" s="18">
        <v>0.24537873299513061</v>
      </c>
      <c r="M347" s="18">
        <v>0.13175603120067611</v>
      </c>
      <c r="N347" s="18">
        <v>7.9998502508172406E-2</v>
      </c>
      <c r="P347" s="18">
        <v>0.18421413877881421</v>
      </c>
      <c r="Q347" s="18">
        <v>0.1073433465683668</v>
      </c>
      <c r="R347" s="18">
        <v>0.15845495584405511</v>
      </c>
      <c r="T347" s="18">
        <v>9.1574768796041178E-2</v>
      </c>
      <c r="U347" s="18">
        <v>0.16069566759653001</v>
      </c>
      <c r="V347" s="18">
        <v>0.19201353664358281</v>
      </c>
      <c r="W347" s="18">
        <v>0.16849252831997111</v>
      </c>
      <c r="X347" s="18">
        <v>0.18763415841976391</v>
      </c>
      <c r="Y347" s="18">
        <v>0.24448554594179761</v>
      </c>
    </row>
    <row r="349" spans="2:25" ht="72.5" x14ac:dyDescent="0.35">
      <c r="B349" s="14" t="s">
        <v>154</v>
      </c>
    </row>
    <row r="350" spans="2:25" x14ac:dyDescent="0.35">
      <c r="B350" s="15" t="s">
        <v>15</v>
      </c>
    </row>
    <row r="351" spans="2:25" x14ac:dyDescent="0.35">
      <c r="B351" s="11" t="s">
        <v>50</v>
      </c>
      <c r="C351" s="16">
        <v>2090</v>
      </c>
      <c r="D351" s="16">
        <v>1050</v>
      </c>
      <c r="E351" s="16">
        <v>1035</v>
      </c>
      <c r="G351" s="16">
        <v>448</v>
      </c>
      <c r="H351" s="16">
        <v>548</v>
      </c>
      <c r="I351" s="16">
        <v>544</v>
      </c>
      <c r="J351" s="16">
        <v>548</v>
      </c>
      <c r="L351" s="16">
        <v>995</v>
      </c>
      <c r="M351" s="16">
        <v>544</v>
      </c>
      <c r="N351" s="16">
        <v>546</v>
      </c>
      <c r="P351" s="16">
        <v>1617</v>
      </c>
      <c r="Q351" s="16">
        <v>163</v>
      </c>
      <c r="R351" s="16">
        <v>191</v>
      </c>
      <c r="T351" s="16">
        <v>197</v>
      </c>
      <c r="U351" s="16">
        <v>521</v>
      </c>
      <c r="V351" s="16">
        <v>489</v>
      </c>
      <c r="W351" s="16">
        <v>441</v>
      </c>
      <c r="X351" s="16">
        <v>269</v>
      </c>
      <c r="Y351" s="16">
        <v>166</v>
      </c>
    </row>
    <row r="352" spans="2:25" x14ac:dyDescent="0.35">
      <c r="B352" s="12" t="s">
        <v>51</v>
      </c>
      <c r="C352" s="16">
        <v>2090</v>
      </c>
      <c r="D352" s="16">
        <v>1043</v>
      </c>
      <c r="E352" s="16">
        <v>1045</v>
      </c>
      <c r="G352" s="16">
        <v>521</v>
      </c>
      <c r="H352" s="16">
        <v>522</v>
      </c>
      <c r="I352" s="16">
        <v>522</v>
      </c>
      <c r="J352" s="16">
        <v>523</v>
      </c>
      <c r="L352" s="16">
        <v>1043</v>
      </c>
      <c r="M352" s="16">
        <v>522</v>
      </c>
      <c r="N352" s="16">
        <v>522</v>
      </c>
      <c r="P352" s="16">
        <v>1634</v>
      </c>
      <c r="Q352" s="16">
        <v>154</v>
      </c>
      <c r="R352" s="16">
        <v>187</v>
      </c>
      <c r="T352" s="16">
        <v>158</v>
      </c>
      <c r="U352" s="16">
        <v>484</v>
      </c>
      <c r="V352" s="16">
        <v>532</v>
      </c>
      <c r="W352" s="16">
        <v>425</v>
      </c>
      <c r="X352" s="16">
        <v>310</v>
      </c>
      <c r="Y352" s="16">
        <v>177</v>
      </c>
    </row>
    <row r="353" spans="2:25" x14ac:dyDescent="0.35">
      <c r="B353" s="17" t="s">
        <v>146</v>
      </c>
      <c r="C353" s="18">
        <v>0.14177383239894331</v>
      </c>
      <c r="D353" s="18">
        <v>0.1615316259685127</v>
      </c>
      <c r="E353" s="18">
        <v>0.12237127725531349</v>
      </c>
      <c r="G353" s="18">
        <v>0.13621772162245371</v>
      </c>
      <c r="H353" s="18">
        <v>0.13596272464116299</v>
      </c>
      <c r="I353" s="18">
        <v>0.10766326698711</v>
      </c>
      <c r="J353" s="18">
        <v>0.18740660619248281</v>
      </c>
      <c r="L353" s="18">
        <v>0.13616921404817151</v>
      </c>
      <c r="M353" s="18">
        <v>0.10766326698711</v>
      </c>
      <c r="N353" s="18">
        <v>0.18770714162808549</v>
      </c>
      <c r="P353" s="18">
        <v>0.11148903314883531</v>
      </c>
      <c r="Q353" s="18">
        <v>0.40690460853358479</v>
      </c>
      <c r="R353" s="18">
        <v>0.2099443651608367</v>
      </c>
      <c r="T353" s="18">
        <v>0.30612022619329338</v>
      </c>
      <c r="U353" s="18">
        <v>0.13649417307156331</v>
      </c>
      <c r="V353" s="18">
        <v>0.1380728218275398</v>
      </c>
      <c r="W353" s="18">
        <v>0.10993226761373839</v>
      </c>
      <c r="X353" s="18">
        <v>0.13400994531741789</v>
      </c>
      <c r="Y353" s="18">
        <v>0.11436246665531009</v>
      </c>
    </row>
    <row r="354" spans="2:25" x14ac:dyDescent="0.35">
      <c r="B354" s="17" t="s">
        <v>147</v>
      </c>
      <c r="C354" s="18">
        <v>0.37840957176470791</v>
      </c>
      <c r="D354" s="18">
        <v>0.38051496520728151</v>
      </c>
      <c r="E354" s="18">
        <v>0.3767561612064162</v>
      </c>
      <c r="G354" s="18">
        <v>0.35036741928901771</v>
      </c>
      <c r="H354" s="18">
        <v>0.41168371688901528</v>
      </c>
      <c r="I354" s="18">
        <v>0.38831016012797098</v>
      </c>
      <c r="J354" s="18">
        <v>0.36392045872760598</v>
      </c>
      <c r="L354" s="18">
        <v>0.38126478353448201</v>
      </c>
      <c r="M354" s="18">
        <v>0.38831016012797098</v>
      </c>
      <c r="N354" s="18">
        <v>0.3637053737895356</v>
      </c>
      <c r="P354" s="18">
        <v>0.37785467454869293</v>
      </c>
      <c r="Q354" s="18">
        <v>0.39363704761942031</v>
      </c>
      <c r="R354" s="18">
        <v>0.42955901622119808</v>
      </c>
      <c r="T354" s="18">
        <v>0.39891338550941269</v>
      </c>
      <c r="U354" s="18">
        <v>0.40633582341819491</v>
      </c>
      <c r="V354" s="18">
        <v>0.36028384317492601</v>
      </c>
      <c r="W354" s="18">
        <v>0.40562193665285562</v>
      </c>
      <c r="X354" s="18">
        <v>0.34539828556698338</v>
      </c>
      <c r="Y354" s="18">
        <v>0.32571511514717427</v>
      </c>
    </row>
    <row r="355" spans="2:25" x14ac:dyDescent="0.35">
      <c r="B355" s="17" t="s">
        <v>148</v>
      </c>
      <c r="C355" s="18">
        <v>0.27351209985605168</v>
      </c>
      <c r="D355" s="18">
        <v>0.25983885276029922</v>
      </c>
      <c r="E355" s="18">
        <v>0.28678926774267338</v>
      </c>
      <c r="G355" s="18">
        <v>0.2051028400541981</v>
      </c>
      <c r="H355" s="18">
        <v>0.28993312478966149</v>
      </c>
      <c r="I355" s="18">
        <v>0.30421704386092829</v>
      </c>
      <c r="J355" s="18">
        <v>0.2951112961489521</v>
      </c>
      <c r="L355" s="18">
        <v>0.24710550200412021</v>
      </c>
      <c r="M355" s="18">
        <v>0.30421704386092829</v>
      </c>
      <c r="N355" s="18">
        <v>0.29477958584774661</v>
      </c>
      <c r="P355" s="18">
        <v>0.29154883296666001</v>
      </c>
      <c r="Q355" s="18">
        <v>0.1468581360541116</v>
      </c>
      <c r="R355" s="18">
        <v>0.19538323497529761</v>
      </c>
      <c r="T355" s="18">
        <v>0.16704556871195439</v>
      </c>
      <c r="U355" s="18">
        <v>0.29343327830578941</v>
      </c>
      <c r="V355" s="18">
        <v>0.29603907479325609</v>
      </c>
      <c r="W355" s="18">
        <v>0.25059182359218141</v>
      </c>
      <c r="X355" s="18">
        <v>0.28317246614204572</v>
      </c>
      <c r="Y355" s="18">
        <v>0.28473894043669629</v>
      </c>
    </row>
    <row r="356" spans="2:25" x14ac:dyDescent="0.35">
      <c r="B356" s="17" t="s">
        <v>149</v>
      </c>
      <c r="C356" s="18">
        <v>7.7417059332041946E-2</v>
      </c>
      <c r="D356" s="18">
        <v>7.3256326213440817E-2</v>
      </c>
      <c r="E356" s="18">
        <v>8.1743178959818155E-2</v>
      </c>
      <c r="G356" s="18">
        <v>5.3827522075283782E-2</v>
      </c>
      <c r="H356" s="18">
        <v>5.167119283958059E-2</v>
      </c>
      <c r="I356" s="18">
        <v>0.106112825625651</v>
      </c>
      <c r="J356" s="18">
        <v>9.8091891404102155E-2</v>
      </c>
      <c r="L356" s="18">
        <v>5.2779375871659463E-2</v>
      </c>
      <c r="M356" s="18">
        <v>0.106112825625651</v>
      </c>
      <c r="N356" s="18">
        <v>9.8249196901016994E-2</v>
      </c>
      <c r="P356" s="18">
        <v>7.7873804023048429E-2</v>
      </c>
      <c r="Q356" s="18">
        <v>1.856867079501575E-2</v>
      </c>
      <c r="R356" s="18">
        <v>8.0977051515646228E-2</v>
      </c>
      <c r="T356" s="18">
        <v>6.2363859832977528E-2</v>
      </c>
      <c r="U356" s="18">
        <v>5.5227646961440252E-2</v>
      </c>
      <c r="V356" s="18">
        <v>7.3514713274869581E-2</v>
      </c>
      <c r="W356" s="18">
        <v>0.1092741494586825</v>
      </c>
      <c r="X356" s="18">
        <v>7.5756149076753113E-2</v>
      </c>
      <c r="Y356" s="18">
        <v>8.7693874094021115E-2</v>
      </c>
    </row>
    <row r="357" spans="2:25" ht="29" x14ac:dyDescent="0.35">
      <c r="B357" s="17" t="s">
        <v>151</v>
      </c>
      <c r="C357" s="18">
        <v>0.12888743664825519</v>
      </c>
      <c r="D357" s="18">
        <v>0.1248582298504658</v>
      </c>
      <c r="E357" s="18">
        <v>0.1323401148357787</v>
      </c>
      <c r="G357" s="18">
        <v>0.25448449695904679</v>
      </c>
      <c r="H357" s="18">
        <v>0.1107492408405796</v>
      </c>
      <c r="I357" s="18">
        <v>9.3696703398339867E-2</v>
      </c>
      <c r="J357" s="18">
        <v>5.5469747526856877E-2</v>
      </c>
      <c r="L357" s="18">
        <v>0.18268112454156701</v>
      </c>
      <c r="M357" s="18">
        <v>9.3696703398339867E-2</v>
      </c>
      <c r="N357" s="18">
        <v>5.5558701833615103E-2</v>
      </c>
      <c r="P357" s="18">
        <v>0.14123365531276341</v>
      </c>
      <c r="Q357" s="18">
        <v>3.403153699786738E-2</v>
      </c>
      <c r="R357" s="18">
        <v>8.4136332127021346E-2</v>
      </c>
      <c r="T357" s="18">
        <v>6.5556959752361976E-2</v>
      </c>
      <c r="U357" s="18">
        <v>0.1085090782430122</v>
      </c>
      <c r="V357" s="18">
        <v>0.13208954692940869</v>
      </c>
      <c r="W357" s="18">
        <v>0.1245798226825421</v>
      </c>
      <c r="X357" s="18">
        <v>0.1616631538968</v>
      </c>
      <c r="Y357" s="18">
        <v>0.18748960366679801</v>
      </c>
    </row>
    <row r="359" spans="2:25" ht="87" x14ac:dyDescent="0.35">
      <c r="B359" s="14" t="s">
        <v>155</v>
      </c>
    </row>
    <row r="360" spans="2:25" x14ac:dyDescent="0.35">
      <c r="B360" s="15" t="s">
        <v>15</v>
      </c>
    </row>
    <row r="361" spans="2:25" x14ac:dyDescent="0.35">
      <c r="B361" s="11" t="s">
        <v>50</v>
      </c>
      <c r="C361" s="16">
        <v>2090</v>
      </c>
      <c r="D361" s="16">
        <v>1050</v>
      </c>
      <c r="E361" s="16">
        <v>1035</v>
      </c>
      <c r="G361" s="16">
        <v>448</v>
      </c>
      <c r="H361" s="16">
        <v>548</v>
      </c>
      <c r="I361" s="16">
        <v>544</v>
      </c>
      <c r="J361" s="16">
        <v>548</v>
      </c>
      <c r="L361" s="16">
        <v>995</v>
      </c>
      <c r="M361" s="16">
        <v>544</v>
      </c>
      <c r="N361" s="16">
        <v>546</v>
      </c>
      <c r="P361" s="16">
        <v>1617</v>
      </c>
      <c r="Q361" s="16">
        <v>163</v>
      </c>
      <c r="R361" s="16">
        <v>191</v>
      </c>
      <c r="T361" s="16">
        <v>197</v>
      </c>
      <c r="U361" s="16">
        <v>521</v>
      </c>
      <c r="V361" s="16">
        <v>489</v>
      </c>
      <c r="W361" s="16">
        <v>441</v>
      </c>
      <c r="X361" s="16">
        <v>269</v>
      </c>
      <c r="Y361" s="16">
        <v>166</v>
      </c>
    </row>
    <row r="362" spans="2:25" x14ac:dyDescent="0.35">
      <c r="B362" s="12" t="s">
        <v>51</v>
      </c>
      <c r="C362" s="16">
        <v>2090</v>
      </c>
      <c r="D362" s="16">
        <v>1043</v>
      </c>
      <c r="E362" s="16">
        <v>1045</v>
      </c>
      <c r="G362" s="16">
        <v>521</v>
      </c>
      <c r="H362" s="16">
        <v>522</v>
      </c>
      <c r="I362" s="16">
        <v>522</v>
      </c>
      <c r="J362" s="16">
        <v>523</v>
      </c>
      <c r="L362" s="16">
        <v>1043</v>
      </c>
      <c r="M362" s="16">
        <v>522</v>
      </c>
      <c r="N362" s="16">
        <v>522</v>
      </c>
      <c r="P362" s="16">
        <v>1634</v>
      </c>
      <c r="Q362" s="16">
        <v>154</v>
      </c>
      <c r="R362" s="16">
        <v>187</v>
      </c>
      <c r="T362" s="16">
        <v>158</v>
      </c>
      <c r="U362" s="16">
        <v>484</v>
      </c>
      <c r="V362" s="16">
        <v>532</v>
      </c>
      <c r="W362" s="16">
        <v>425</v>
      </c>
      <c r="X362" s="16">
        <v>310</v>
      </c>
      <c r="Y362" s="16">
        <v>177</v>
      </c>
    </row>
    <row r="363" spans="2:25" x14ac:dyDescent="0.35">
      <c r="B363" s="17" t="s">
        <v>146</v>
      </c>
      <c r="C363" s="18">
        <v>0.1235090246372906</v>
      </c>
      <c r="D363" s="18">
        <v>0.1428559850980875</v>
      </c>
      <c r="E363" s="18">
        <v>0.1044756199445479</v>
      </c>
      <c r="G363" s="18">
        <v>0.12380410690305541</v>
      </c>
      <c r="H363" s="18">
        <v>0.1286043138586819</v>
      </c>
      <c r="I363" s="18">
        <v>0.10492040774068929</v>
      </c>
      <c r="J363" s="18">
        <v>0.13690198609003029</v>
      </c>
      <c r="L363" s="18">
        <v>0.1262789292975379</v>
      </c>
      <c r="M363" s="18">
        <v>0.10492040774068929</v>
      </c>
      <c r="N363" s="18">
        <v>0.1371215295675009</v>
      </c>
      <c r="P363" s="18">
        <v>0.104540427665248</v>
      </c>
      <c r="Q363" s="18">
        <v>0.32362084243283329</v>
      </c>
      <c r="R363" s="18">
        <v>0.1548430881611402</v>
      </c>
      <c r="T363" s="18">
        <v>0.26793265726427229</v>
      </c>
      <c r="U363" s="18">
        <v>0.1197765735859308</v>
      </c>
      <c r="V363" s="18">
        <v>0.10298582506979299</v>
      </c>
      <c r="W363" s="18">
        <v>0.1070015637418366</v>
      </c>
      <c r="X363" s="18">
        <v>0.13021827776101411</v>
      </c>
      <c r="Y363" s="18">
        <v>9.4375193408512165E-2</v>
      </c>
    </row>
    <row r="364" spans="2:25" x14ac:dyDescent="0.35">
      <c r="B364" s="17" t="s">
        <v>147</v>
      </c>
      <c r="C364" s="18">
        <v>0.40561611213185522</v>
      </c>
      <c r="D364" s="18">
        <v>0.41130068121528418</v>
      </c>
      <c r="E364" s="18">
        <v>0.40045129034040539</v>
      </c>
      <c r="G364" s="18">
        <v>0.39276632501895792</v>
      </c>
      <c r="H364" s="18">
        <v>0.42490149161035029</v>
      </c>
      <c r="I364" s="18">
        <v>0.43382794222887511</v>
      </c>
      <c r="J364" s="18">
        <v>0.37170849649866311</v>
      </c>
      <c r="L364" s="18">
        <v>0.40908078530602721</v>
      </c>
      <c r="M364" s="18">
        <v>0.43382794222887511</v>
      </c>
      <c r="N364" s="18">
        <v>0.37150590088192209</v>
      </c>
      <c r="P364" s="18">
        <v>0.41004154629575018</v>
      </c>
      <c r="Q364" s="18">
        <v>0.3789744642136112</v>
      </c>
      <c r="R364" s="18">
        <v>0.47429837326952801</v>
      </c>
      <c r="T364" s="18">
        <v>0.48065304773345802</v>
      </c>
      <c r="U364" s="18">
        <v>0.47723604682253679</v>
      </c>
      <c r="V364" s="18">
        <v>0.39121142226325117</v>
      </c>
      <c r="W364" s="18">
        <v>0.38838948233563592</v>
      </c>
      <c r="X364" s="18">
        <v>0.33685189137295413</v>
      </c>
      <c r="Y364" s="18">
        <v>0.3518102727103829</v>
      </c>
    </row>
    <row r="365" spans="2:25" x14ac:dyDescent="0.35">
      <c r="B365" s="17" t="s">
        <v>148</v>
      </c>
      <c r="C365" s="18">
        <v>0.28356902065285139</v>
      </c>
      <c r="D365" s="18">
        <v>0.26403089182203221</v>
      </c>
      <c r="E365" s="18">
        <v>0.30330223596153161</v>
      </c>
      <c r="G365" s="18">
        <v>0.23259440143321591</v>
      </c>
      <c r="H365" s="18">
        <v>0.2694174257523409</v>
      </c>
      <c r="I365" s="18">
        <v>0.30008271392664221</v>
      </c>
      <c r="J365" s="18">
        <v>0.33248131935584618</v>
      </c>
      <c r="L365" s="18">
        <v>0.2511624609215467</v>
      </c>
      <c r="M365" s="18">
        <v>0.30008271392664221</v>
      </c>
      <c r="N365" s="18">
        <v>0.33220953765817901</v>
      </c>
      <c r="P365" s="18">
        <v>0.28886748009661423</v>
      </c>
      <c r="Q365" s="18">
        <v>0.22835355524962461</v>
      </c>
      <c r="R365" s="18">
        <v>0.23048584915126141</v>
      </c>
      <c r="T365" s="18">
        <v>0.14487548874686379</v>
      </c>
      <c r="U365" s="18">
        <v>0.26418355277844319</v>
      </c>
      <c r="V365" s="18">
        <v>0.3001658287626584</v>
      </c>
      <c r="W365" s="18">
        <v>0.31259236183618733</v>
      </c>
      <c r="X365" s="18">
        <v>0.31501189820027242</v>
      </c>
      <c r="Y365" s="18">
        <v>0.27733837627468622</v>
      </c>
    </row>
    <row r="366" spans="2:25" x14ac:dyDescent="0.35">
      <c r="B366" s="17" t="s">
        <v>149</v>
      </c>
      <c r="C366" s="18">
        <v>8.4060342437121363E-2</v>
      </c>
      <c r="D366" s="18">
        <v>7.5496489314517939E-2</v>
      </c>
      <c r="E366" s="18">
        <v>9.2216169722593166E-2</v>
      </c>
      <c r="G366" s="18">
        <v>6.5146651184332965E-2</v>
      </c>
      <c r="H366" s="18">
        <v>8.3326826978152163E-2</v>
      </c>
      <c r="I366" s="18">
        <v>8.5747430197882904E-2</v>
      </c>
      <c r="J366" s="18">
        <v>0.1020989780074132</v>
      </c>
      <c r="L366" s="18">
        <v>7.3704185034206324E-2</v>
      </c>
      <c r="M366" s="18">
        <v>8.5747430197882904E-2</v>
      </c>
      <c r="N366" s="18">
        <v>0.1022627094865402</v>
      </c>
      <c r="P366" s="18">
        <v>8.7413287526775379E-2</v>
      </c>
      <c r="Q366" s="18">
        <v>3.053648002819298E-2</v>
      </c>
      <c r="R366" s="18">
        <v>6.1147606664318073E-2</v>
      </c>
      <c r="T366" s="18">
        <v>6.1913343771594589E-2</v>
      </c>
      <c r="U366" s="18">
        <v>5.8198412918187933E-2</v>
      </c>
      <c r="V366" s="18">
        <v>8.6323579209856061E-2</v>
      </c>
      <c r="W366" s="18">
        <v>9.4651389712268566E-2</v>
      </c>
      <c r="X366" s="18">
        <v>0.1012332975821333</v>
      </c>
      <c r="Y366" s="18">
        <v>0.1142335210304017</v>
      </c>
    </row>
    <row r="367" spans="2:25" ht="29" x14ac:dyDescent="0.35">
      <c r="B367" s="17" t="s">
        <v>151</v>
      </c>
      <c r="C367" s="18">
        <v>0.1032455001408815</v>
      </c>
      <c r="D367" s="18">
        <v>0.1063159525500781</v>
      </c>
      <c r="E367" s="18">
        <v>9.9554684030922005E-2</v>
      </c>
      <c r="G367" s="18">
        <v>0.18568851546043791</v>
      </c>
      <c r="H367" s="18">
        <v>9.3749941800474787E-2</v>
      </c>
      <c r="I367" s="18">
        <v>7.5421505905910555E-2</v>
      </c>
      <c r="J367" s="18">
        <v>5.6809220048047053E-2</v>
      </c>
      <c r="L367" s="18">
        <v>0.139773639440682</v>
      </c>
      <c r="M367" s="18">
        <v>7.5421505905910555E-2</v>
      </c>
      <c r="N367" s="18">
        <v>5.6900322405857517E-2</v>
      </c>
      <c r="P367" s="18">
        <v>0.1091372584156123</v>
      </c>
      <c r="Q367" s="18">
        <v>3.8514658075737833E-2</v>
      </c>
      <c r="R367" s="18">
        <v>7.9225082753752132E-2</v>
      </c>
      <c r="T367" s="18">
        <v>4.4625462483811239E-2</v>
      </c>
      <c r="U367" s="18">
        <v>8.0605413894901334E-2</v>
      </c>
      <c r="V367" s="18">
        <v>0.1193133446944414</v>
      </c>
      <c r="W367" s="18">
        <v>9.7365202374071605E-2</v>
      </c>
      <c r="X367" s="18">
        <v>0.116684635083626</v>
      </c>
      <c r="Y367" s="18">
        <v>0.16224263657601701</v>
      </c>
    </row>
    <row r="369" spans="2:25" ht="29" x14ac:dyDescent="0.35">
      <c r="B369" s="14" t="s">
        <v>156</v>
      </c>
    </row>
    <row r="370" spans="2:25" x14ac:dyDescent="0.35">
      <c r="B370" s="15" t="s">
        <v>15</v>
      </c>
    </row>
    <row r="371" spans="2:25" x14ac:dyDescent="0.35">
      <c r="B371" s="11" t="s">
        <v>50</v>
      </c>
      <c r="C371" s="16">
        <v>2090</v>
      </c>
      <c r="D371" s="16">
        <v>1050</v>
      </c>
      <c r="E371" s="16">
        <v>1035</v>
      </c>
      <c r="G371" s="16">
        <v>448</v>
      </c>
      <c r="H371" s="16">
        <v>548</v>
      </c>
      <c r="I371" s="16">
        <v>544</v>
      </c>
      <c r="J371" s="16">
        <v>548</v>
      </c>
      <c r="L371" s="16">
        <v>995</v>
      </c>
      <c r="M371" s="16">
        <v>544</v>
      </c>
      <c r="N371" s="16">
        <v>546</v>
      </c>
      <c r="P371" s="16">
        <v>1617</v>
      </c>
      <c r="Q371" s="16">
        <v>163</v>
      </c>
      <c r="R371" s="16">
        <v>191</v>
      </c>
      <c r="T371" s="16">
        <v>197</v>
      </c>
      <c r="U371" s="16">
        <v>521</v>
      </c>
      <c r="V371" s="16">
        <v>489</v>
      </c>
      <c r="W371" s="16">
        <v>441</v>
      </c>
      <c r="X371" s="16">
        <v>269</v>
      </c>
      <c r="Y371" s="16">
        <v>166</v>
      </c>
    </row>
    <row r="372" spans="2:25" x14ac:dyDescent="0.35">
      <c r="B372" s="12" t="s">
        <v>51</v>
      </c>
      <c r="C372" s="16">
        <v>2090</v>
      </c>
      <c r="D372" s="16">
        <v>1043</v>
      </c>
      <c r="E372" s="16">
        <v>1045</v>
      </c>
      <c r="G372" s="16">
        <v>521</v>
      </c>
      <c r="H372" s="16">
        <v>522</v>
      </c>
      <c r="I372" s="16">
        <v>522</v>
      </c>
      <c r="J372" s="16">
        <v>523</v>
      </c>
      <c r="L372" s="16">
        <v>1043</v>
      </c>
      <c r="M372" s="16">
        <v>522</v>
      </c>
      <c r="N372" s="16">
        <v>522</v>
      </c>
      <c r="P372" s="16">
        <v>1634</v>
      </c>
      <c r="Q372" s="16">
        <v>154</v>
      </c>
      <c r="R372" s="16">
        <v>187</v>
      </c>
      <c r="T372" s="16">
        <v>158</v>
      </c>
      <c r="U372" s="16">
        <v>484</v>
      </c>
      <c r="V372" s="16">
        <v>532</v>
      </c>
      <c r="W372" s="16">
        <v>425</v>
      </c>
      <c r="X372" s="16">
        <v>310</v>
      </c>
      <c r="Y372" s="16">
        <v>177</v>
      </c>
    </row>
    <row r="373" spans="2:25" ht="43.5" x14ac:dyDescent="0.35">
      <c r="B373" s="17" t="s">
        <v>157</v>
      </c>
      <c r="C373" s="18">
        <v>0.30010975672235152</v>
      </c>
      <c r="D373" s="18">
        <v>0.29251708552911582</v>
      </c>
      <c r="E373" s="18">
        <v>0.30755805635962108</v>
      </c>
      <c r="G373" s="18">
        <v>0.19362518467021489</v>
      </c>
      <c r="H373" s="18">
        <v>0.30983851681115993</v>
      </c>
      <c r="I373" s="18">
        <v>0.30641168295824378</v>
      </c>
      <c r="J373" s="18">
        <v>0.39073668364631547</v>
      </c>
      <c r="L373" s="18">
        <v>0.25191192980478111</v>
      </c>
      <c r="M373" s="18">
        <v>0.30641168295824378</v>
      </c>
      <c r="N373" s="18">
        <v>0.38975963582555118</v>
      </c>
      <c r="P373" s="18">
        <v>0.27722390205333841</v>
      </c>
      <c r="Q373" s="18">
        <v>0.49479713211915438</v>
      </c>
      <c r="R373" s="18">
        <v>0.3825530854928979</v>
      </c>
      <c r="T373" s="18">
        <v>0.42660907304091561</v>
      </c>
      <c r="U373" s="18">
        <v>0.32877713773283518</v>
      </c>
      <c r="V373" s="18">
        <v>0.27074301414055729</v>
      </c>
      <c r="W373" s="18">
        <v>0.25634743177774733</v>
      </c>
      <c r="X373" s="18">
        <v>0.35271723440762709</v>
      </c>
      <c r="Y373" s="18">
        <v>0.21416899353370669</v>
      </c>
    </row>
    <row r="374" spans="2:25" ht="58" x14ac:dyDescent="0.35">
      <c r="B374" s="17" t="s">
        <v>158</v>
      </c>
      <c r="C374" s="18">
        <v>0.48467722212043712</v>
      </c>
      <c r="D374" s="18">
        <v>0.47457185998822399</v>
      </c>
      <c r="E374" s="18">
        <v>0.49479315121005041</v>
      </c>
      <c r="G374" s="18">
        <v>0.42197037370995272</v>
      </c>
      <c r="H374" s="18">
        <v>0.49317764700583622</v>
      </c>
      <c r="I374" s="18">
        <v>0.52889295320426499</v>
      </c>
      <c r="J374" s="18">
        <v>0.49441893647807861</v>
      </c>
      <c r="L374" s="18">
        <v>0.45727960186998018</v>
      </c>
      <c r="M374" s="18">
        <v>0.52889295320426499</v>
      </c>
      <c r="N374" s="18">
        <v>0.49521181359945432</v>
      </c>
      <c r="P374" s="18">
        <v>0.49860882424087288</v>
      </c>
      <c r="Q374" s="18">
        <v>0.40002682593316141</v>
      </c>
      <c r="R374" s="18">
        <v>0.44791684627914069</v>
      </c>
      <c r="T374" s="18">
        <v>0.48459634404521418</v>
      </c>
      <c r="U374" s="18">
        <v>0.46445395199411932</v>
      </c>
      <c r="V374" s="18">
        <v>0.48332209557466632</v>
      </c>
      <c r="W374" s="18">
        <v>0.53973766594799943</v>
      </c>
      <c r="X374" s="18">
        <v>0.42296886979498483</v>
      </c>
      <c r="Y374" s="18">
        <v>0.51867572753526014</v>
      </c>
    </row>
    <row r="375" spans="2:25" ht="29" x14ac:dyDescent="0.35">
      <c r="B375" s="17" t="s">
        <v>159</v>
      </c>
      <c r="C375" s="18">
        <v>0.21521302115721139</v>
      </c>
      <c r="D375" s="18">
        <v>0.2329110544826602</v>
      </c>
      <c r="E375" s="18">
        <v>0.19764879243032851</v>
      </c>
      <c r="G375" s="18">
        <v>0.3844044416198325</v>
      </c>
      <c r="H375" s="18">
        <v>0.19698383618300411</v>
      </c>
      <c r="I375" s="18">
        <v>0.16469536383749131</v>
      </c>
      <c r="J375" s="18">
        <v>0.1148443798756059</v>
      </c>
      <c r="L375" s="18">
        <v>0.29080846832523882</v>
      </c>
      <c r="M375" s="18">
        <v>0.16469536383749131</v>
      </c>
      <c r="N375" s="18">
        <v>0.1150285505749942</v>
      </c>
      <c r="P375" s="18">
        <v>0.22416727370578871</v>
      </c>
      <c r="Q375" s="18">
        <v>0.1051760419476841</v>
      </c>
      <c r="R375" s="18">
        <v>0.16953006822796121</v>
      </c>
      <c r="T375" s="18">
        <v>8.8794582913870213E-2</v>
      </c>
      <c r="U375" s="18">
        <v>0.2067689102730455</v>
      </c>
      <c r="V375" s="18">
        <v>0.24593489028477639</v>
      </c>
      <c r="W375" s="18">
        <v>0.2039149022742531</v>
      </c>
      <c r="X375" s="18">
        <v>0.224313895797388</v>
      </c>
      <c r="Y375" s="18">
        <v>0.26715527893103308</v>
      </c>
    </row>
    <row r="377" spans="2:25" ht="58" x14ac:dyDescent="0.35">
      <c r="B377" s="14" t="s">
        <v>160</v>
      </c>
    </row>
    <row r="378" spans="2:25" x14ac:dyDescent="0.35">
      <c r="B378" s="15" t="s">
        <v>15</v>
      </c>
    </row>
    <row r="379" spans="2:25" x14ac:dyDescent="0.35">
      <c r="B379" s="11" t="s">
        <v>50</v>
      </c>
      <c r="C379" s="16">
        <v>2090</v>
      </c>
      <c r="D379" s="16">
        <v>1050</v>
      </c>
      <c r="E379" s="16">
        <v>1035</v>
      </c>
      <c r="G379" s="16">
        <v>448</v>
      </c>
      <c r="H379" s="16">
        <v>548</v>
      </c>
      <c r="I379" s="16">
        <v>544</v>
      </c>
      <c r="J379" s="16">
        <v>548</v>
      </c>
      <c r="L379" s="16">
        <v>995</v>
      </c>
      <c r="M379" s="16">
        <v>544</v>
      </c>
      <c r="N379" s="16">
        <v>546</v>
      </c>
      <c r="P379" s="16">
        <v>1617</v>
      </c>
      <c r="Q379" s="16">
        <v>163</v>
      </c>
      <c r="R379" s="16">
        <v>191</v>
      </c>
      <c r="T379" s="16">
        <v>197</v>
      </c>
      <c r="U379" s="16">
        <v>521</v>
      </c>
      <c r="V379" s="16">
        <v>489</v>
      </c>
      <c r="W379" s="16">
        <v>441</v>
      </c>
      <c r="X379" s="16">
        <v>269</v>
      </c>
      <c r="Y379" s="16">
        <v>166</v>
      </c>
    </row>
    <row r="380" spans="2:25" x14ac:dyDescent="0.35">
      <c r="B380" s="12" t="s">
        <v>51</v>
      </c>
      <c r="C380" s="16">
        <v>2090</v>
      </c>
      <c r="D380" s="16">
        <v>1043</v>
      </c>
      <c r="E380" s="16">
        <v>1045</v>
      </c>
      <c r="G380" s="16">
        <v>521</v>
      </c>
      <c r="H380" s="16">
        <v>522</v>
      </c>
      <c r="I380" s="16">
        <v>522</v>
      </c>
      <c r="J380" s="16">
        <v>523</v>
      </c>
      <c r="L380" s="16">
        <v>1043</v>
      </c>
      <c r="M380" s="16">
        <v>522</v>
      </c>
      <c r="N380" s="16">
        <v>522</v>
      </c>
      <c r="P380" s="16">
        <v>1634</v>
      </c>
      <c r="Q380" s="16">
        <v>154</v>
      </c>
      <c r="R380" s="16">
        <v>187</v>
      </c>
      <c r="T380" s="16">
        <v>158</v>
      </c>
      <c r="U380" s="16">
        <v>484</v>
      </c>
      <c r="V380" s="16">
        <v>532</v>
      </c>
      <c r="W380" s="16">
        <v>425</v>
      </c>
      <c r="X380" s="16">
        <v>310</v>
      </c>
      <c r="Y380" s="16">
        <v>177</v>
      </c>
    </row>
    <row r="381" spans="2:25" x14ac:dyDescent="0.35">
      <c r="B381" s="17" t="s">
        <v>161</v>
      </c>
      <c r="C381" s="18">
        <v>9.3808789069328644E-2</v>
      </c>
      <c r="D381" s="18">
        <v>0.1110485521423919</v>
      </c>
      <c r="E381" s="18">
        <v>7.6812049244598571E-2</v>
      </c>
      <c r="G381" s="18">
        <v>6.7666404220321524E-2</v>
      </c>
      <c r="H381" s="18">
        <v>6.9695663690434465E-2</v>
      </c>
      <c r="I381" s="18">
        <v>8.1077169438634578E-2</v>
      </c>
      <c r="J381" s="18">
        <v>0.1567877569104856</v>
      </c>
      <c r="L381" s="18">
        <v>6.8721526686862988E-2</v>
      </c>
      <c r="M381" s="18">
        <v>8.1077169438634578E-2</v>
      </c>
      <c r="N381" s="18">
        <v>0.15703919029257191</v>
      </c>
      <c r="P381" s="18">
        <v>7.2106214265605137E-2</v>
      </c>
      <c r="Q381" s="18">
        <v>0.2422418859766764</v>
      </c>
      <c r="R381" s="18">
        <v>0.15483376433940849</v>
      </c>
      <c r="T381" s="18">
        <v>0.2013902237397554</v>
      </c>
      <c r="U381" s="18">
        <v>7.4895559380460885E-2</v>
      </c>
      <c r="V381" s="18">
        <v>9.2803720298806694E-2</v>
      </c>
      <c r="W381" s="18">
        <v>6.2860622877782379E-2</v>
      </c>
      <c r="X381" s="18">
        <v>0.12114999773026371</v>
      </c>
      <c r="Y381" s="18">
        <v>7.8345674630969073E-2</v>
      </c>
    </row>
    <row r="382" spans="2:25" x14ac:dyDescent="0.35">
      <c r="B382" s="17" t="s">
        <v>162</v>
      </c>
      <c r="C382" s="18">
        <v>0.47852805969118878</v>
      </c>
      <c r="D382" s="18">
        <v>0.48521046508579457</v>
      </c>
      <c r="E382" s="18">
        <v>0.47165260271085341</v>
      </c>
      <c r="G382" s="18">
        <v>0.4010042680315769</v>
      </c>
      <c r="H382" s="18">
        <v>0.49477177350912083</v>
      </c>
      <c r="I382" s="18">
        <v>0.5281508840430853</v>
      </c>
      <c r="J382" s="18">
        <v>0.48990065050097081</v>
      </c>
      <c r="L382" s="18">
        <v>0.44817552801940808</v>
      </c>
      <c r="M382" s="18">
        <v>0.5281508840430853</v>
      </c>
      <c r="N382" s="18">
        <v>0.48908262741567499</v>
      </c>
      <c r="P382" s="18">
        <v>0.47399273658151009</v>
      </c>
      <c r="Q382" s="18">
        <v>0.53931316242099325</v>
      </c>
      <c r="R382" s="18">
        <v>0.54495945230532727</v>
      </c>
      <c r="T382" s="18">
        <v>0.5782640287728591</v>
      </c>
      <c r="U382" s="18">
        <v>0.55939692715346012</v>
      </c>
      <c r="V382" s="18">
        <v>0.44079806137402833</v>
      </c>
      <c r="W382" s="18">
        <v>0.46926218267996028</v>
      </c>
      <c r="X382" s="18">
        <v>0.41770418381650098</v>
      </c>
      <c r="Y382" s="18">
        <v>0.41586997753634519</v>
      </c>
    </row>
    <row r="383" spans="2:25" x14ac:dyDescent="0.35">
      <c r="B383" s="17" t="s">
        <v>163</v>
      </c>
      <c r="C383" s="18">
        <v>0.29672094724194048</v>
      </c>
      <c r="D383" s="18">
        <v>0.28185099114848089</v>
      </c>
      <c r="E383" s="18">
        <v>0.31222685029252317</v>
      </c>
      <c r="G383" s="18">
        <v>0.3068856084925119</v>
      </c>
      <c r="H383" s="18">
        <v>0.30164318278431579</v>
      </c>
      <c r="I383" s="18">
        <v>0.28078698527943841</v>
      </c>
      <c r="J383" s="18">
        <v>0.29809776158961609</v>
      </c>
      <c r="L383" s="18">
        <v>0.3044396398945684</v>
      </c>
      <c r="M383" s="18">
        <v>0.28078698527943841</v>
      </c>
      <c r="N383" s="18">
        <v>0.29857580738774309</v>
      </c>
      <c r="P383" s="18">
        <v>0.30767166716123662</v>
      </c>
      <c r="Q383" s="18">
        <v>0.18290835460843971</v>
      </c>
      <c r="R383" s="18">
        <v>0.24628938478950729</v>
      </c>
      <c r="T383" s="18">
        <v>0.16434472448200829</v>
      </c>
      <c r="U383" s="18">
        <v>0.25258669916731441</v>
      </c>
      <c r="V383" s="18">
        <v>0.33496726406223781</v>
      </c>
      <c r="W383" s="18">
        <v>0.30192248296118518</v>
      </c>
      <c r="X383" s="18">
        <v>0.33215970107534037</v>
      </c>
      <c r="Y383" s="18">
        <v>0.33827084303027288</v>
      </c>
    </row>
    <row r="384" spans="2:25" x14ac:dyDescent="0.35">
      <c r="B384" s="17" t="s">
        <v>164</v>
      </c>
      <c r="C384" s="18">
        <v>6.8227334177564769E-2</v>
      </c>
      <c r="D384" s="18">
        <v>6.5862633866891146E-2</v>
      </c>
      <c r="E384" s="18">
        <v>6.9778482226311306E-2</v>
      </c>
      <c r="G384" s="18">
        <v>6.7609282611223273E-2</v>
      </c>
      <c r="H384" s="18">
        <v>8.3271953844659907E-2</v>
      </c>
      <c r="I384" s="18">
        <v>8.2759839723933498E-2</v>
      </c>
      <c r="J384" s="18">
        <v>3.8678860582870088E-2</v>
      </c>
      <c r="L384" s="18">
        <v>7.4908030777111861E-2</v>
      </c>
      <c r="M384" s="18">
        <v>8.2759839723933498E-2</v>
      </c>
      <c r="N384" s="18">
        <v>3.8740888109274112E-2</v>
      </c>
      <c r="P384" s="18">
        <v>7.5353230567496113E-2</v>
      </c>
      <c r="Q384" s="18">
        <v>2.4112109068673001E-2</v>
      </c>
      <c r="R384" s="18">
        <v>2.030591510208922E-2</v>
      </c>
      <c r="T384" s="18">
        <v>3.9675787563235317E-2</v>
      </c>
      <c r="U384" s="18">
        <v>6.7674847815338668E-2</v>
      </c>
      <c r="V384" s="18">
        <v>6.5172522263071894E-2</v>
      </c>
      <c r="W384" s="18">
        <v>9.0341614282903646E-2</v>
      </c>
      <c r="X384" s="18">
        <v>4.911450708820659E-2</v>
      </c>
      <c r="Y384" s="18">
        <v>8.6423386180559864E-2</v>
      </c>
    </row>
    <row r="385" spans="2:25" x14ac:dyDescent="0.35">
      <c r="B385" s="17" t="s">
        <v>165</v>
      </c>
      <c r="C385" s="18">
        <v>6.2714869819977301E-2</v>
      </c>
      <c r="D385" s="18">
        <v>5.6027357756441382E-2</v>
      </c>
      <c r="E385" s="18">
        <v>6.9530015525713529E-2</v>
      </c>
      <c r="G385" s="18">
        <v>0.15683443664436639</v>
      </c>
      <c r="H385" s="18">
        <v>5.0617426171469193E-2</v>
      </c>
      <c r="I385" s="18">
        <v>2.722512151490836E-2</v>
      </c>
      <c r="J385" s="18">
        <v>1.653497041605724E-2</v>
      </c>
      <c r="L385" s="18">
        <v>0.1037552746220487</v>
      </c>
      <c r="M385" s="18">
        <v>2.722512151490836E-2</v>
      </c>
      <c r="N385" s="18">
        <v>1.6561486794735829E-2</v>
      </c>
      <c r="P385" s="18">
        <v>7.0876151424152045E-2</v>
      </c>
      <c r="Q385" s="18">
        <v>1.1424487925217421E-2</v>
      </c>
      <c r="R385" s="18">
        <v>3.361148346366763E-2</v>
      </c>
      <c r="T385" s="18">
        <v>1.632523544214191E-2</v>
      </c>
      <c r="U385" s="18">
        <v>4.5445966483425922E-2</v>
      </c>
      <c r="V385" s="18">
        <v>6.6258432001855383E-2</v>
      </c>
      <c r="W385" s="18">
        <v>7.5613097198168375E-2</v>
      </c>
      <c r="X385" s="18">
        <v>7.9871610289688186E-2</v>
      </c>
      <c r="Y385" s="18">
        <v>8.109011862185278E-2</v>
      </c>
    </row>
    <row r="387" spans="2:25" ht="58" x14ac:dyDescent="0.35">
      <c r="B387" s="14" t="s">
        <v>166</v>
      </c>
    </row>
    <row r="388" spans="2:25" x14ac:dyDescent="0.35">
      <c r="B388" s="15" t="s">
        <v>15</v>
      </c>
    </row>
    <row r="389" spans="2:25" x14ac:dyDescent="0.35">
      <c r="B389" s="11" t="s">
        <v>50</v>
      </c>
      <c r="C389" s="16">
        <v>2090</v>
      </c>
      <c r="D389" s="16">
        <v>1050</v>
      </c>
      <c r="E389" s="16">
        <v>1035</v>
      </c>
      <c r="G389" s="16">
        <v>448</v>
      </c>
      <c r="H389" s="16">
        <v>548</v>
      </c>
      <c r="I389" s="16">
        <v>544</v>
      </c>
      <c r="J389" s="16">
        <v>548</v>
      </c>
      <c r="L389" s="16">
        <v>995</v>
      </c>
      <c r="M389" s="16">
        <v>544</v>
      </c>
      <c r="N389" s="16">
        <v>546</v>
      </c>
      <c r="P389" s="16">
        <v>1617</v>
      </c>
      <c r="Q389" s="16">
        <v>163</v>
      </c>
      <c r="R389" s="16">
        <v>191</v>
      </c>
      <c r="T389" s="16">
        <v>197</v>
      </c>
      <c r="U389" s="16">
        <v>521</v>
      </c>
      <c r="V389" s="16">
        <v>489</v>
      </c>
      <c r="W389" s="16">
        <v>441</v>
      </c>
      <c r="X389" s="16">
        <v>269</v>
      </c>
      <c r="Y389" s="16">
        <v>166</v>
      </c>
    </row>
    <row r="390" spans="2:25" x14ac:dyDescent="0.35">
      <c r="B390" s="12" t="s">
        <v>51</v>
      </c>
      <c r="C390" s="16">
        <v>2090</v>
      </c>
      <c r="D390" s="16">
        <v>1043</v>
      </c>
      <c r="E390" s="16">
        <v>1045</v>
      </c>
      <c r="G390" s="16">
        <v>521</v>
      </c>
      <c r="H390" s="16">
        <v>522</v>
      </c>
      <c r="I390" s="16">
        <v>522</v>
      </c>
      <c r="J390" s="16">
        <v>523</v>
      </c>
      <c r="L390" s="16">
        <v>1043</v>
      </c>
      <c r="M390" s="16">
        <v>522</v>
      </c>
      <c r="N390" s="16">
        <v>522</v>
      </c>
      <c r="P390" s="16">
        <v>1634</v>
      </c>
      <c r="Q390" s="16">
        <v>154</v>
      </c>
      <c r="R390" s="16">
        <v>187</v>
      </c>
      <c r="T390" s="16">
        <v>158</v>
      </c>
      <c r="U390" s="16">
        <v>484</v>
      </c>
      <c r="V390" s="16">
        <v>532</v>
      </c>
      <c r="W390" s="16">
        <v>425</v>
      </c>
      <c r="X390" s="16">
        <v>310</v>
      </c>
      <c r="Y390" s="16">
        <v>177</v>
      </c>
    </row>
    <row r="391" spans="2:25" ht="29" x14ac:dyDescent="0.35">
      <c r="B391" s="17" t="s">
        <v>167</v>
      </c>
      <c r="C391" s="18">
        <v>0.19915275263765761</v>
      </c>
      <c r="D391" s="18">
        <v>0.21675714303518659</v>
      </c>
      <c r="E391" s="18">
        <v>0.18202795919666839</v>
      </c>
      <c r="G391" s="18">
        <v>0.22146627363918031</v>
      </c>
      <c r="H391" s="18">
        <v>0.2014279016486272</v>
      </c>
      <c r="I391" s="18">
        <v>0.15251066001969329</v>
      </c>
      <c r="J391" s="18">
        <v>0.22155615482809879</v>
      </c>
      <c r="L391" s="18">
        <v>0.21156410027780939</v>
      </c>
      <c r="M391" s="18">
        <v>0.15251066001969329</v>
      </c>
      <c r="N391" s="18">
        <v>0.22191145433890341</v>
      </c>
      <c r="P391" s="18">
        <v>0.18037052127142941</v>
      </c>
      <c r="Q391" s="18">
        <v>0.39951264097064138</v>
      </c>
      <c r="R391" s="18">
        <v>0.19265182482327439</v>
      </c>
      <c r="T391" s="18">
        <v>0.33859741732598331</v>
      </c>
      <c r="U391" s="18">
        <v>0.2004190233658954</v>
      </c>
      <c r="V391" s="18">
        <v>0.19257133143064151</v>
      </c>
      <c r="W391" s="18">
        <v>0.17812506080985341</v>
      </c>
      <c r="X391" s="18">
        <v>0.15683066986013219</v>
      </c>
      <c r="Y391" s="18">
        <v>0.21778065497887231</v>
      </c>
    </row>
    <row r="392" spans="2:25" ht="29" x14ac:dyDescent="0.35">
      <c r="B392" s="17" t="s">
        <v>168</v>
      </c>
      <c r="C392" s="18">
        <v>0.33818720565810001</v>
      </c>
      <c r="D392" s="18">
        <v>0.33521772792633941</v>
      </c>
      <c r="E392" s="18">
        <v>0.34190824039055651</v>
      </c>
      <c r="G392" s="18">
        <v>0.29902089650778813</v>
      </c>
      <c r="H392" s="18">
        <v>0.34059073394883782</v>
      </c>
      <c r="I392" s="18">
        <v>0.34885925029771808</v>
      </c>
      <c r="J392" s="18">
        <v>0.36474221638309579</v>
      </c>
      <c r="L392" s="18">
        <v>0.32000371540937228</v>
      </c>
      <c r="M392" s="18">
        <v>0.34885925029771808</v>
      </c>
      <c r="N392" s="18">
        <v>0.36532713685687479</v>
      </c>
      <c r="P392" s="18">
        <v>0.32878756445779928</v>
      </c>
      <c r="Q392" s="18">
        <v>0.37081320157650283</v>
      </c>
      <c r="R392" s="18">
        <v>0.44872743022204542</v>
      </c>
      <c r="T392" s="18">
        <v>0.35769326678728242</v>
      </c>
      <c r="U392" s="18">
        <v>0.339641712581084</v>
      </c>
      <c r="V392" s="18">
        <v>0.33546852866788429</v>
      </c>
      <c r="W392" s="18">
        <v>0.34187639736151848</v>
      </c>
      <c r="X392" s="18">
        <v>0.35326265959475772</v>
      </c>
      <c r="Y392" s="18">
        <v>0.29100913874890688</v>
      </c>
    </row>
    <row r="393" spans="2:25" ht="29" x14ac:dyDescent="0.35">
      <c r="B393" s="17" t="s">
        <v>169</v>
      </c>
      <c r="C393" s="18">
        <v>0.4626600417042423</v>
      </c>
      <c r="D393" s="18">
        <v>0.44802512903847391</v>
      </c>
      <c r="E393" s="18">
        <v>0.47606380041277518</v>
      </c>
      <c r="G393" s="18">
        <v>0.47951282985303167</v>
      </c>
      <c r="H393" s="18">
        <v>0.45798136440253512</v>
      </c>
      <c r="I393" s="18">
        <v>0.49863008968258871</v>
      </c>
      <c r="J393" s="18">
        <v>0.41370162878880529</v>
      </c>
      <c r="L393" s="18">
        <v>0.46843218431281852</v>
      </c>
      <c r="M393" s="18">
        <v>0.49863008968258871</v>
      </c>
      <c r="N393" s="18">
        <v>0.41276140880422157</v>
      </c>
      <c r="P393" s="18">
        <v>0.49084191427077117</v>
      </c>
      <c r="Q393" s="18">
        <v>0.22967415745285569</v>
      </c>
      <c r="R393" s="18">
        <v>0.35862074495467999</v>
      </c>
      <c r="T393" s="18">
        <v>0.30370931588673428</v>
      </c>
      <c r="U393" s="18">
        <v>0.4599392640530206</v>
      </c>
      <c r="V393" s="18">
        <v>0.47196013990147428</v>
      </c>
      <c r="W393" s="18">
        <v>0.47999854182862789</v>
      </c>
      <c r="X393" s="18">
        <v>0.48990667054511011</v>
      </c>
      <c r="Y393" s="18">
        <v>0.49121020627222062</v>
      </c>
    </row>
    <row r="395" spans="2:25" ht="58" x14ac:dyDescent="0.35">
      <c r="B395" s="14" t="s">
        <v>170</v>
      </c>
    </row>
    <row r="396" spans="2:25" x14ac:dyDescent="0.35">
      <c r="B396" s="15" t="s">
        <v>15</v>
      </c>
    </row>
    <row r="397" spans="2:25" x14ac:dyDescent="0.35">
      <c r="B397" s="11" t="s">
        <v>50</v>
      </c>
      <c r="C397" s="16">
        <v>2090</v>
      </c>
      <c r="D397" s="16">
        <v>1050</v>
      </c>
      <c r="E397" s="16">
        <v>1035</v>
      </c>
      <c r="G397" s="16">
        <v>448</v>
      </c>
      <c r="H397" s="16">
        <v>548</v>
      </c>
      <c r="I397" s="16">
        <v>544</v>
      </c>
      <c r="J397" s="16">
        <v>548</v>
      </c>
      <c r="L397" s="16">
        <v>995</v>
      </c>
      <c r="M397" s="16">
        <v>544</v>
      </c>
      <c r="N397" s="16">
        <v>546</v>
      </c>
      <c r="P397" s="16">
        <v>1617</v>
      </c>
      <c r="Q397" s="16">
        <v>163</v>
      </c>
      <c r="R397" s="16">
        <v>191</v>
      </c>
      <c r="T397" s="16">
        <v>197</v>
      </c>
      <c r="U397" s="16">
        <v>521</v>
      </c>
      <c r="V397" s="16">
        <v>489</v>
      </c>
      <c r="W397" s="16">
        <v>441</v>
      </c>
      <c r="X397" s="16">
        <v>269</v>
      </c>
      <c r="Y397" s="16">
        <v>166</v>
      </c>
    </row>
    <row r="398" spans="2:25" x14ac:dyDescent="0.35">
      <c r="B398" s="12" t="s">
        <v>51</v>
      </c>
      <c r="C398" s="16">
        <v>2090</v>
      </c>
      <c r="D398" s="16">
        <v>1043</v>
      </c>
      <c r="E398" s="16">
        <v>1045</v>
      </c>
      <c r="G398" s="16">
        <v>521</v>
      </c>
      <c r="H398" s="16">
        <v>522</v>
      </c>
      <c r="I398" s="16">
        <v>522</v>
      </c>
      <c r="J398" s="16">
        <v>523</v>
      </c>
      <c r="L398" s="16">
        <v>1043</v>
      </c>
      <c r="M398" s="16">
        <v>522</v>
      </c>
      <c r="N398" s="16">
        <v>522</v>
      </c>
      <c r="P398" s="16">
        <v>1634</v>
      </c>
      <c r="Q398" s="16">
        <v>154</v>
      </c>
      <c r="R398" s="16">
        <v>187</v>
      </c>
      <c r="T398" s="16">
        <v>158</v>
      </c>
      <c r="U398" s="16">
        <v>484</v>
      </c>
      <c r="V398" s="16">
        <v>532</v>
      </c>
      <c r="W398" s="16">
        <v>425</v>
      </c>
      <c r="X398" s="16">
        <v>310</v>
      </c>
      <c r="Y398" s="16">
        <v>177</v>
      </c>
    </row>
    <row r="399" spans="2:25" ht="29" x14ac:dyDescent="0.35">
      <c r="B399" s="17" t="s">
        <v>167</v>
      </c>
      <c r="C399" s="18">
        <v>0.4250031191458763</v>
      </c>
      <c r="D399" s="18">
        <v>0.43632155848079329</v>
      </c>
      <c r="E399" s="18">
        <v>0.41425547326069972</v>
      </c>
      <c r="G399" s="18">
        <v>0.47223283474929878</v>
      </c>
      <c r="H399" s="18">
        <v>0.46274133866048622</v>
      </c>
      <c r="I399" s="18">
        <v>0.39769190375538721</v>
      </c>
      <c r="J399" s="18">
        <v>0.36828474634435698</v>
      </c>
      <c r="L399" s="18">
        <v>0.46775592254042853</v>
      </c>
      <c r="M399" s="18">
        <v>0.39769190375538721</v>
      </c>
      <c r="N399" s="18">
        <v>0.36807038097125111</v>
      </c>
      <c r="P399" s="18">
        <v>0.40468541018314108</v>
      </c>
      <c r="Q399" s="18">
        <v>0.67439195078119718</v>
      </c>
      <c r="R399" s="18">
        <v>0.49736542717062548</v>
      </c>
      <c r="T399" s="18">
        <v>0.62053570648500678</v>
      </c>
      <c r="U399" s="18">
        <v>0.50716790062630135</v>
      </c>
      <c r="V399" s="18">
        <v>0.37479618290964861</v>
      </c>
      <c r="W399" s="18">
        <v>0.36018336993433953</v>
      </c>
      <c r="X399" s="18">
        <v>0.39494759330858442</v>
      </c>
      <c r="Y399" s="18">
        <v>0.38940105143084508</v>
      </c>
    </row>
    <row r="400" spans="2:25" ht="29" x14ac:dyDescent="0.35">
      <c r="B400" s="17" t="s">
        <v>168</v>
      </c>
      <c r="C400" s="18">
        <v>0.40493207884471327</v>
      </c>
      <c r="D400" s="18">
        <v>0.39093062681875379</v>
      </c>
      <c r="E400" s="18">
        <v>0.41875808775760048</v>
      </c>
      <c r="G400" s="18">
        <v>0.39857293924237153</v>
      </c>
      <c r="H400" s="18">
        <v>0.37301394042532637</v>
      </c>
      <c r="I400" s="18">
        <v>0.40485204645996692</v>
      </c>
      <c r="J400" s="18">
        <v>0.44293579457424992</v>
      </c>
      <c r="L400" s="18">
        <v>0.38542916055269028</v>
      </c>
      <c r="M400" s="18">
        <v>0.40485204645996692</v>
      </c>
      <c r="N400" s="18">
        <v>0.44364611052666469</v>
      </c>
      <c r="P400" s="18">
        <v>0.41487415948387413</v>
      </c>
      <c r="Q400" s="18">
        <v>0.2597288794125493</v>
      </c>
      <c r="R400" s="18">
        <v>0.38979382600426382</v>
      </c>
      <c r="T400" s="18">
        <v>0.26664539820878608</v>
      </c>
      <c r="U400" s="18">
        <v>0.36386280272305133</v>
      </c>
      <c r="V400" s="18">
        <v>0.43428866716422743</v>
      </c>
      <c r="W400" s="18">
        <v>0.42693082350260297</v>
      </c>
      <c r="X400" s="18">
        <v>0.43677893653828581</v>
      </c>
      <c r="Y400" s="18">
        <v>0.44242908907723688</v>
      </c>
    </row>
    <row r="401" spans="2:25" ht="29" x14ac:dyDescent="0.35">
      <c r="B401" s="17" t="s">
        <v>169</v>
      </c>
      <c r="C401" s="18">
        <v>0.1700648020094104</v>
      </c>
      <c r="D401" s="18">
        <v>0.1727478147004527</v>
      </c>
      <c r="E401" s="18">
        <v>0.16698643898169979</v>
      </c>
      <c r="G401" s="18">
        <v>0.12919422600832969</v>
      </c>
      <c r="H401" s="18">
        <v>0.1642447209141876</v>
      </c>
      <c r="I401" s="18">
        <v>0.19745604978464601</v>
      </c>
      <c r="J401" s="18">
        <v>0.18877945908139299</v>
      </c>
      <c r="L401" s="18">
        <v>0.14681491690688131</v>
      </c>
      <c r="M401" s="18">
        <v>0.19745604978464601</v>
      </c>
      <c r="N401" s="18">
        <v>0.18828350850208411</v>
      </c>
      <c r="P401" s="18">
        <v>0.1804404303329846</v>
      </c>
      <c r="Q401" s="18">
        <v>6.5879169806253315E-2</v>
      </c>
      <c r="R401" s="18">
        <v>0.1128407468251106</v>
      </c>
      <c r="T401" s="18">
        <v>0.1128188953062072</v>
      </c>
      <c r="U401" s="18">
        <v>0.12896929665064741</v>
      </c>
      <c r="V401" s="18">
        <v>0.19091514992612421</v>
      </c>
      <c r="W401" s="18">
        <v>0.2128858065630575</v>
      </c>
      <c r="X401" s="18">
        <v>0.16827347015312979</v>
      </c>
      <c r="Y401" s="18">
        <v>0.1681698594919179</v>
      </c>
    </row>
    <row r="403" spans="2:25" ht="58" x14ac:dyDescent="0.35">
      <c r="B403" s="14" t="s">
        <v>171</v>
      </c>
    </row>
    <row r="404" spans="2:25" x14ac:dyDescent="0.35">
      <c r="B404" s="15" t="s">
        <v>15</v>
      </c>
    </row>
    <row r="405" spans="2:25" x14ac:dyDescent="0.35">
      <c r="B405" s="11" t="s">
        <v>50</v>
      </c>
      <c r="C405" s="16">
        <v>2090</v>
      </c>
      <c r="D405" s="16">
        <v>1050</v>
      </c>
      <c r="E405" s="16">
        <v>1035</v>
      </c>
      <c r="G405" s="16">
        <v>448</v>
      </c>
      <c r="H405" s="16">
        <v>548</v>
      </c>
      <c r="I405" s="16">
        <v>544</v>
      </c>
      <c r="J405" s="16">
        <v>548</v>
      </c>
      <c r="L405" s="16">
        <v>995</v>
      </c>
      <c r="M405" s="16">
        <v>544</v>
      </c>
      <c r="N405" s="16">
        <v>546</v>
      </c>
      <c r="P405" s="16">
        <v>1617</v>
      </c>
      <c r="Q405" s="16">
        <v>163</v>
      </c>
      <c r="R405" s="16">
        <v>191</v>
      </c>
      <c r="T405" s="16">
        <v>197</v>
      </c>
      <c r="U405" s="16">
        <v>521</v>
      </c>
      <c r="V405" s="16">
        <v>489</v>
      </c>
      <c r="W405" s="16">
        <v>441</v>
      </c>
      <c r="X405" s="16">
        <v>269</v>
      </c>
      <c r="Y405" s="16">
        <v>166</v>
      </c>
    </row>
    <row r="406" spans="2:25" x14ac:dyDescent="0.35">
      <c r="B406" s="12" t="s">
        <v>51</v>
      </c>
      <c r="C406" s="16">
        <v>2090</v>
      </c>
      <c r="D406" s="16">
        <v>1043</v>
      </c>
      <c r="E406" s="16">
        <v>1045</v>
      </c>
      <c r="G406" s="16">
        <v>521</v>
      </c>
      <c r="H406" s="16">
        <v>522</v>
      </c>
      <c r="I406" s="16">
        <v>522</v>
      </c>
      <c r="J406" s="16">
        <v>523</v>
      </c>
      <c r="L406" s="16">
        <v>1043</v>
      </c>
      <c r="M406" s="16">
        <v>522</v>
      </c>
      <c r="N406" s="16">
        <v>522</v>
      </c>
      <c r="P406" s="16">
        <v>1634</v>
      </c>
      <c r="Q406" s="16">
        <v>154</v>
      </c>
      <c r="R406" s="16">
        <v>187</v>
      </c>
      <c r="T406" s="16">
        <v>158</v>
      </c>
      <c r="U406" s="16">
        <v>484</v>
      </c>
      <c r="V406" s="16">
        <v>532</v>
      </c>
      <c r="W406" s="16">
        <v>425</v>
      </c>
      <c r="X406" s="16">
        <v>310</v>
      </c>
      <c r="Y406" s="16">
        <v>177</v>
      </c>
    </row>
    <row r="407" spans="2:25" ht="29" x14ac:dyDescent="0.35">
      <c r="B407" s="17" t="s">
        <v>167</v>
      </c>
      <c r="C407" s="18">
        <v>0.4487191086347358</v>
      </c>
      <c r="D407" s="18">
        <v>0.45920008054664191</v>
      </c>
      <c r="E407" s="18">
        <v>0.43926291375944021</v>
      </c>
      <c r="G407" s="18">
        <v>0.47640671734024492</v>
      </c>
      <c r="H407" s="18">
        <v>0.47160646640470449</v>
      </c>
      <c r="I407" s="18">
        <v>0.42855353390740719</v>
      </c>
      <c r="J407" s="18">
        <v>0.41919663038365801</v>
      </c>
      <c r="L407" s="18">
        <v>0.474280580973437</v>
      </c>
      <c r="M407" s="18">
        <v>0.42855353390740719</v>
      </c>
      <c r="N407" s="18">
        <v>0.41986887692008029</v>
      </c>
      <c r="P407" s="18">
        <v>0.4298371578151659</v>
      </c>
      <c r="Q407" s="18">
        <v>0.6035113475983338</v>
      </c>
      <c r="R407" s="18">
        <v>0.54902699544176481</v>
      </c>
      <c r="T407" s="18">
        <v>0.60612934766206694</v>
      </c>
      <c r="U407" s="18">
        <v>0.50676369880564598</v>
      </c>
      <c r="V407" s="18">
        <v>0.40982499145572981</v>
      </c>
      <c r="W407" s="18">
        <v>0.40621999929419927</v>
      </c>
      <c r="X407" s="18">
        <v>0.40545750325665958</v>
      </c>
      <c r="Y407" s="18">
        <v>0.45220414660702951</v>
      </c>
    </row>
    <row r="408" spans="2:25" ht="29" x14ac:dyDescent="0.35">
      <c r="B408" s="17" t="s">
        <v>168</v>
      </c>
      <c r="C408" s="18">
        <v>0.41100490958965441</v>
      </c>
      <c r="D408" s="18">
        <v>0.39632658011894961</v>
      </c>
      <c r="E408" s="18">
        <v>0.42433634075864829</v>
      </c>
      <c r="G408" s="18">
        <v>0.42233213423778182</v>
      </c>
      <c r="H408" s="18">
        <v>0.38650653356910247</v>
      </c>
      <c r="I408" s="18">
        <v>0.40515405701041501</v>
      </c>
      <c r="J408" s="18">
        <v>0.42899134074799827</v>
      </c>
      <c r="L408" s="18">
        <v>0.40406288727987999</v>
      </c>
      <c r="M408" s="18">
        <v>0.40515405701041501</v>
      </c>
      <c r="N408" s="18">
        <v>0.42807564017784322</v>
      </c>
      <c r="P408" s="18">
        <v>0.42287127851345718</v>
      </c>
      <c r="Q408" s="18">
        <v>0.33374711109870853</v>
      </c>
      <c r="R408" s="18">
        <v>0.3620241071191681</v>
      </c>
      <c r="T408" s="18">
        <v>0.30432750192186941</v>
      </c>
      <c r="U408" s="18">
        <v>0.37251180368215098</v>
      </c>
      <c r="V408" s="18">
        <v>0.45039124657023821</v>
      </c>
      <c r="W408" s="18">
        <v>0.43332091730799899</v>
      </c>
      <c r="X408" s="18">
        <v>0.43883760673427241</v>
      </c>
      <c r="Y408" s="18">
        <v>0.37949491538517688</v>
      </c>
    </row>
    <row r="409" spans="2:25" ht="29" x14ac:dyDescent="0.35">
      <c r="B409" s="17" t="s">
        <v>169</v>
      </c>
      <c r="C409" s="18">
        <v>0.14027598177560971</v>
      </c>
      <c r="D409" s="18">
        <v>0.1444733393344084</v>
      </c>
      <c r="E409" s="18">
        <v>0.1364007454819115</v>
      </c>
      <c r="G409" s="18">
        <v>0.1012611484219734</v>
      </c>
      <c r="H409" s="18">
        <v>0.1418870000261932</v>
      </c>
      <c r="I409" s="18">
        <v>0.16629240908217791</v>
      </c>
      <c r="J409" s="18">
        <v>0.15181202886834369</v>
      </c>
      <c r="L409" s="18">
        <v>0.1216565317466831</v>
      </c>
      <c r="M409" s="18">
        <v>0.16629240908217791</v>
      </c>
      <c r="N409" s="18">
        <v>0.15205548290207621</v>
      </c>
      <c r="P409" s="18">
        <v>0.14729156367137691</v>
      </c>
      <c r="Q409" s="18">
        <v>6.2741541302957546E-2</v>
      </c>
      <c r="R409" s="18">
        <v>8.8948897439066948E-2</v>
      </c>
      <c r="T409" s="18">
        <v>8.9543150416063463E-2</v>
      </c>
      <c r="U409" s="18">
        <v>0.1207244975122031</v>
      </c>
      <c r="V409" s="18">
        <v>0.13978376197403219</v>
      </c>
      <c r="W409" s="18">
        <v>0.16045908339780171</v>
      </c>
      <c r="X409" s="18">
        <v>0.15570489000906809</v>
      </c>
      <c r="Y409" s="18">
        <v>0.16830093800779361</v>
      </c>
    </row>
    <row r="411" spans="2:25" ht="58" x14ac:dyDescent="0.35">
      <c r="B411" s="14" t="s">
        <v>172</v>
      </c>
    </row>
    <row r="412" spans="2:25" x14ac:dyDescent="0.35">
      <c r="B412" s="15" t="s">
        <v>15</v>
      </c>
    </row>
    <row r="413" spans="2:25" x14ac:dyDescent="0.35">
      <c r="B413" s="11" t="s">
        <v>50</v>
      </c>
      <c r="C413" s="16">
        <v>2090</v>
      </c>
      <c r="D413" s="16">
        <v>1050</v>
      </c>
      <c r="E413" s="16">
        <v>1035</v>
      </c>
      <c r="G413" s="16">
        <v>448</v>
      </c>
      <c r="H413" s="16">
        <v>548</v>
      </c>
      <c r="I413" s="16">
        <v>544</v>
      </c>
      <c r="J413" s="16">
        <v>548</v>
      </c>
      <c r="L413" s="16">
        <v>995</v>
      </c>
      <c r="M413" s="16">
        <v>544</v>
      </c>
      <c r="N413" s="16">
        <v>546</v>
      </c>
      <c r="P413" s="16">
        <v>1617</v>
      </c>
      <c r="Q413" s="16">
        <v>163</v>
      </c>
      <c r="R413" s="16">
        <v>191</v>
      </c>
      <c r="T413" s="16">
        <v>197</v>
      </c>
      <c r="U413" s="16">
        <v>521</v>
      </c>
      <c r="V413" s="16">
        <v>489</v>
      </c>
      <c r="W413" s="16">
        <v>441</v>
      </c>
      <c r="X413" s="16">
        <v>269</v>
      </c>
      <c r="Y413" s="16">
        <v>166</v>
      </c>
    </row>
    <row r="414" spans="2:25" x14ac:dyDescent="0.35">
      <c r="B414" s="12" t="s">
        <v>51</v>
      </c>
      <c r="C414" s="16">
        <v>2090</v>
      </c>
      <c r="D414" s="16">
        <v>1043</v>
      </c>
      <c r="E414" s="16">
        <v>1045</v>
      </c>
      <c r="G414" s="16">
        <v>521</v>
      </c>
      <c r="H414" s="16">
        <v>522</v>
      </c>
      <c r="I414" s="16">
        <v>522</v>
      </c>
      <c r="J414" s="16">
        <v>523</v>
      </c>
      <c r="L414" s="16">
        <v>1043</v>
      </c>
      <c r="M414" s="16">
        <v>522</v>
      </c>
      <c r="N414" s="16">
        <v>522</v>
      </c>
      <c r="P414" s="16">
        <v>1634</v>
      </c>
      <c r="Q414" s="16">
        <v>154</v>
      </c>
      <c r="R414" s="16">
        <v>187</v>
      </c>
      <c r="T414" s="16">
        <v>158</v>
      </c>
      <c r="U414" s="16">
        <v>484</v>
      </c>
      <c r="V414" s="16">
        <v>532</v>
      </c>
      <c r="W414" s="16">
        <v>425</v>
      </c>
      <c r="X414" s="16">
        <v>310</v>
      </c>
      <c r="Y414" s="16">
        <v>177</v>
      </c>
    </row>
    <row r="415" spans="2:25" ht="29" x14ac:dyDescent="0.35">
      <c r="B415" s="17" t="s">
        <v>167</v>
      </c>
      <c r="C415" s="18">
        <v>0.40050635015771813</v>
      </c>
      <c r="D415" s="18">
        <v>0.41504332313199382</v>
      </c>
      <c r="E415" s="18">
        <v>0.38689395889938882</v>
      </c>
      <c r="G415" s="18">
        <v>0.45125732768507409</v>
      </c>
      <c r="H415" s="18">
        <v>0.40841548205545458</v>
      </c>
      <c r="I415" s="18">
        <v>0.36612563825753419</v>
      </c>
      <c r="J415" s="18">
        <v>0.37705432726479449</v>
      </c>
      <c r="L415" s="18">
        <v>0.43007365850393359</v>
      </c>
      <c r="M415" s="18">
        <v>0.36612563825753419</v>
      </c>
      <c r="N415" s="18">
        <v>0.37765899210982162</v>
      </c>
      <c r="P415" s="18">
        <v>0.38990436285439922</v>
      </c>
      <c r="Q415" s="18">
        <v>0.57336865346586907</v>
      </c>
      <c r="R415" s="18">
        <v>0.44048668630615639</v>
      </c>
      <c r="T415" s="18">
        <v>0.56233059409073016</v>
      </c>
      <c r="U415" s="18">
        <v>0.44790914060785419</v>
      </c>
      <c r="V415" s="18">
        <v>0.3636617404372704</v>
      </c>
      <c r="W415" s="18">
        <v>0.36843402440122791</v>
      </c>
      <c r="X415" s="18">
        <v>0.32991170982985651</v>
      </c>
      <c r="Y415" s="18">
        <v>0.44796158198213409</v>
      </c>
    </row>
    <row r="416" spans="2:25" ht="29" x14ac:dyDescent="0.35">
      <c r="B416" s="17" t="s">
        <v>168</v>
      </c>
      <c r="C416" s="18">
        <v>0.43695220322088602</v>
      </c>
      <c r="D416" s="18">
        <v>0.43381474375518292</v>
      </c>
      <c r="E416" s="18">
        <v>0.43920487009575082</v>
      </c>
      <c r="G416" s="18">
        <v>0.4124924289344542</v>
      </c>
      <c r="H416" s="18">
        <v>0.44858478191812767</v>
      </c>
      <c r="I416" s="18">
        <v>0.43786902111978349</v>
      </c>
      <c r="J416" s="18">
        <v>0.44860418964505711</v>
      </c>
      <c r="L416" s="18">
        <v>0.43021826830225168</v>
      </c>
      <c r="M416" s="18">
        <v>0.43786902111978349</v>
      </c>
      <c r="N416" s="18">
        <v>0.44771994130706422</v>
      </c>
      <c r="P416" s="18">
        <v>0.44675833959044192</v>
      </c>
      <c r="Q416" s="18">
        <v>0.3700236711473841</v>
      </c>
      <c r="R416" s="18">
        <v>0.40404898450673682</v>
      </c>
      <c r="T416" s="18">
        <v>0.33168677591171031</v>
      </c>
      <c r="U416" s="18">
        <v>0.42384163493693378</v>
      </c>
      <c r="V416" s="18">
        <v>0.45779694908603158</v>
      </c>
      <c r="W416" s="18">
        <v>0.45667290455732162</v>
      </c>
      <c r="X416" s="18">
        <v>0.4813330217739667</v>
      </c>
      <c r="Y416" s="18">
        <v>0.36510921995454931</v>
      </c>
    </row>
    <row r="417" spans="2:25" ht="29" x14ac:dyDescent="0.35">
      <c r="B417" s="17" t="s">
        <v>169</v>
      </c>
      <c r="C417" s="18">
        <v>0.162541446621396</v>
      </c>
      <c r="D417" s="18">
        <v>0.15114193311282309</v>
      </c>
      <c r="E417" s="18">
        <v>0.17390117100486041</v>
      </c>
      <c r="G417" s="18">
        <v>0.13625024338047181</v>
      </c>
      <c r="H417" s="18">
        <v>0.1429997360264178</v>
      </c>
      <c r="I417" s="18">
        <v>0.19600534062268249</v>
      </c>
      <c r="J417" s="18">
        <v>0.1743414830901483</v>
      </c>
      <c r="L417" s="18">
        <v>0.13970807319381481</v>
      </c>
      <c r="M417" s="18">
        <v>0.19600534062268249</v>
      </c>
      <c r="N417" s="18">
        <v>0.17462106658311391</v>
      </c>
      <c r="P417" s="18">
        <v>0.16333729755515891</v>
      </c>
      <c r="Q417" s="18">
        <v>5.6607675386746548E-2</v>
      </c>
      <c r="R417" s="18">
        <v>0.15546432918710679</v>
      </c>
      <c r="T417" s="18">
        <v>0.1059826299975596</v>
      </c>
      <c r="U417" s="18">
        <v>0.12824922445521189</v>
      </c>
      <c r="V417" s="18">
        <v>0.17854131047669819</v>
      </c>
      <c r="W417" s="18">
        <v>0.17489307104145049</v>
      </c>
      <c r="X417" s="18">
        <v>0.18875526839617671</v>
      </c>
      <c r="Y417" s="18">
        <v>0.18692919806331659</v>
      </c>
    </row>
    <row r="419" spans="2:25" ht="58" x14ac:dyDescent="0.35">
      <c r="B419" s="14" t="s">
        <v>173</v>
      </c>
    </row>
    <row r="420" spans="2:25" x14ac:dyDescent="0.35">
      <c r="B420" s="15" t="s">
        <v>15</v>
      </c>
    </row>
    <row r="421" spans="2:25" x14ac:dyDescent="0.35">
      <c r="B421" s="11" t="s">
        <v>50</v>
      </c>
      <c r="C421" s="16">
        <v>2090</v>
      </c>
      <c r="D421" s="16">
        <v>1050</v>
      </c>
      <c r="E421" s="16">
        <v>1035</v>
      </c>
      <c r="G421" s="16">
        <v>448</v>
      </c>
      <c r="H421" s="16">
        <v>548</v>
      </c>
      <c r="I421" s="16">
        <v>544</v>
      </c>
      <c r="J421" s="16">
        <v>548</v>
      </c>
      <c r="L421" s="16">
        <v>995</v>
      </c>
      <c r="M421" s="16">
        <v>544</v>
      </c>
      <c r="N421" s="16">
        <v>546</v>
      </c>
      <c r="P421" s="16">
        <v>1617</v>
      </c>
      <c r="Q421" s="16">
        <v>163</v>
      </c>
      <c r="R421" s="16">
        <v>191</v>
      </c>
      <c r="T421" s="16">
        <v>197</v>
      </c>
      <c r="U421" s="16">
        <v>521</v>
      </c>
      <c r="V421" s="16">
        <v>489</v>
      </c>
      <c r="W421" s="16">
        <v>441</v>
      </c>
      <c r="X421" s="16">
        <v>269</v>
      </c>
      <c r="Y421" s="16">
        <v>166</v>
      </c>
    </row>
    <row r="422" spans="2:25" x14ac:dyDescent="0.35">
      <c r="B422" s="12" t="s">
        <v>51</v>
      </c>
      <c r="C422" s="16">
        <v>2090</v>
      </c>
      <c r="D422" s="16">
        <v>1043</v>
      </c>
      <c r="E422" s="16">
        <v>1045</v>
      </c>
      <c r="G422" s="16">
        <v>521</v>
      </c>
      <c r="H422" s="16">
        <v>522</v>
      </c>
      <c r="I422" s="16">
        <v>522</v>
      </c>
      <c r="J422" s="16">
        <v>523</v>
      </c>
      <c r="L422" s="16">
        <v>1043</v>
      </c>
      <c r="M422" s="16">
        <v>522</v>
      </c>
      <c r="N422" s="16">
        <v>522</v>
      </c>
      <c r="P422" s="16">
        <v>1634</v>
      </c>
      <c r="Q422" s="16">
        <v>154</v>
      </c>
      <c r="R422" s="16">
        <v>187</v>
      </c>
      <c r="T422" s="16">
        <v>158</v>
      </c>
      <c r="U422" s="16">
        <v>484</v>
      </c>
      <c r="V422" s="16">
        <v>532</v>
      </c>
      <c r="W422" s="16">
        <v>425</v>
      </c>
      <c r="X422" s="16">
        <v>310</v>
      </c>
      <c r="Y422" s="16">
        <v>177</v>
      </c>
    </row>
    <row r="423" spans="2:25" ht="29" x14ac:dyDescent="0.35">
      <c r="B423" s="17" t="s">
        <v>167</v>
      </c>
      <c r="C423" s="18">
        <v>0.39166030524074641</v>
      </c>
      <c r="D423" s="18">
        <v>0.41779760598735771</v>
      </c>
      <c r="E423" s="18">
        <v>0.36644996757565662</v>
      </c>
      <c r="G423" s="18">
        <v>0.44602943117717808</v>
      </c>
      <c r="H423" s="18">
        <v>0.43232660672914458</v>
      </c>
      <c r="I423" s="18">
        <v>0.36403423681322838</v>
      </c>
      <c r="J423" s="18">
        <v>0.32516363849879298</v>
      </c>
      <c r="L423" s="18">
        <v>0.43942918201237668</v>
      </c>
      <c r="M423" s="18">
        <v>0.36403423681322838</v>
      </c>
      <c r="N423" s="18">
        <v>0.3256850886105252</v>
      </c>
      <c r="P423" s="18">
        <v>0.37661533258313318</v>
      </c>
      <c r="Q423" s="18">
        <v>0.5850543849531683</v>
      </c>
      <c r="R423" s="18">
        <v>0.43003929894625048</v>
      </c>
      <c r="T423" s="18">
        <v>0.58130435405282233</v>
      </c>
      <c r="U423" s="18">
        <v>0.45118012041444577</v>
      </c>
      <c r="V423" s="18">
        <v>0.36442578974730089</v>
      </c>
      <c r="W423" s="18">
        <v>0.34438201059649642</v>
      </c>
      <c r="X423" s="18">
        <v>0.33869776975459392</v>
      </c>
      <c r="Y423" s="18">
        <v>0.3500674106026192</v>
      </c>
    </row>
    <row r="424" spans="2:25" ht="29" x14ac:dyDescent="0.35">
      <c r="B424" s="17" t="s">
        <v>168</v>
      </c>
      <c r="C424" s="18">
        <v>0.41431916499359073</v>
      </c>
      <c r="D424" s="18">
        <v>0.38898147322144921</v>
      </c>
      <c r="E424" s="18">
        <v>0.43915440498483732</v>
      </c>
      <c r="G424" s="18">
        <v>0.40956937630874241</v>
      </c>
      <c r="H424" s="18">
        <v>0.389178383433958</v>
      </c>
      <c r="I424" s="18">
        <v>0.41091926827996128</v>
      </c>
      <c r="J424" s="18">
        <v>0.44823780896400978</v>
      </c>
      <c r="L424" s="18">
        <v>0.39901899487068809</v>
      </c>
      <c r="M424" s="18">
        <v>0.41091926827996128</v>
      </c>
      <c r="N424" s="18">
        <v>0.44735297307801197</v>
      </c>
      <c r="P424" s="18">
        <v>0.42357670135195141</v>
      </c>
      <c r="Q424" s="18">
        <v>0.30105784079348752</v>
      </c>
      <c r="R424" s="18">
        <v>0.4310961225548216</v>
      </c>
      <c r="T424" s="18">
        <v>0.33450640410213212</v>
      </c>
      <c r="U424" s="18">
        <v>0.39268672381059971</v>
      </c>
      <c r="V424" s="18">
        <v>0.43908931442212518</v>
      </c>
      <c r="W424" s="18">
        <v>0.42518114828733861</v>
      </c>
      <c r="X424" s="18">
        <v>0.43825853597180658</v>
      </c>
      <c r="Y424" s="18">
        <v>0.39927592228186692</v>
      </c>
    </row>
    <row r="425" spans="2:25" ht="29" x14ac:dyDescent="0.35">
      <c r="B425" s="17" t="s">
        <v>169</v>
      </c>
      <c r="C425" s="18">
        <v>0.19402052976566289</v>
      </c>
      <c r="D425" s="18">
        <v>0.1932209207911931</v>
      </c>
      <c r="E425" s="18">
        <v>0.19439562743950611</v>
      </c>
      <c r="G425" s="18">
        <v>0.14440119251407951</v>
      </c>
      <c r="H425" s="18">
        <v>0.17849500983689751</v>
      </c>
      <c r="I425" s="18">
        <v>0.22504649490681031</v>
      </c>
      <c r="J425" s="18">
        <v>0.22659855253719699</v>
      </c>
      <c r="L425" s="18">
        <v>0.16155182311693539</v>
      </c>
      <c r="M425" s="18">
        <v>0.22504649490681031</v>
      </c>
      <c r="N425" s="18">
        <v>0.2269619383114625</v>
      </c>
      <c r="P425" s="18">
        <v>0.19980796606491541</v>
      </c>
      <c r="Q425" s="18">
        <v>0.1138877742533442</v>
      </c>
      <c r="R425" s="18">
        <v>0.1388645784989278</v>
      </c>
      <c r="T425" s="18">
        <v>8.4189241845045601E-2</v>
      </c>
      <c r="U425" s="18">
        <v>0.15613315577495451</v>
      </c>
      <c r="V425" s="18">
        <v>0.19648489583057399</v>
      </c>
      <c r="W425" s="18">
        <v>0.230436841116165</v>
      </c>
      <c r="X425" s="18">
        <v>0.22304369427359949</v>
      </c>
      <c r="Y425" s="18">
        <v>0.25065666711551382</v>
      </c>
    </row>
    <row r="427" spans="2:25" ht="58" x14ac:dyDescent="0.35">
      <c r="B427" s="14" t="s">
        <v>174</v>
      </c>
    </row>
    <row r="428" spans="2:25" x14ac:dyDescent="0.35">
      <c r="B428" s="15" t="s">
        <v>15</v>
      </c>
    </row>
    <row r="429" spans="2:25" x14ac:dyDescent="0.35">
      <c r="B429" s="11" t="s">
        <v>50</v>
      </c>
      <c r="C429" s="16">
        <v>2090</v>
      </c>
      <c r="D429" s="16">
        <v>1050</v>
      </c>
      <c r="E429" s="16">
        <v>1035</v>
      </c>
      <c r="G429" s="16">
        <v>448</v>
      </c>
      <c r="H429" s="16">
        <v>548</v>
      </c>
      <c r="I429" s="16">
        <v>544</v>
      </c>
      <c r="J429" s="16">
        <v>548</v>
      </c>
      <c r="L429" s="16">
        <v>995</v>
      </c>
      <c r="M429" s="16">
        <v>544</v>
      </c>
      <c r="N429" s="16">
        <v>546</v>
      </c>
      <c r="P429" s="16">
        <v>1617</v>
      </c>
      <c r="Q429" s="16">
        <v>163</v>
      </c>
      <c r="R429" s="16">
        <v>191</v>
      </c>
      <c r="T429" s="16">
        <v>197</v>
      </c>
      <c r="U429" s="16">
        <v>521</v>
      </c>
      <c r="V429" s="16">
        <v>489</v>
      </c>
      <c r="W429" s="16">
        <v>441</v>
      </c>
      <c r="X429" s="16">
        <v>269</v>
      </c>
      <c r="Y429" s="16">
        <v>166</v>
      </c>
    </row>
    <row r="430" spans="2:25" x14ac:dyDescent="0.35">
      <c r="B430" s="12" t="s">
        <v>51</v>
      </c>
      <c r="C430" s="16">
        <v>2090</v>
      </c>
      <c r="D430" s="16">
        <v>1043</v>
      </c>
      <c r="E430" s="16">
        <v>1045</v>
      </c>
      <c r="G430" s="16">
        <v>521</v>
      </c>
      <c r="H430" s="16">
        <v>522</v>
      </c>
      <c r="I430" s="16">
        <v>522</v>
      </c>
      <c r="J430" s="16">
        <v>523</v>
      </c>
      <c r="L430" s="16">
        <v>1043</v>
      </c>
      <c r="M430" s="16">
        <v>522</v>
      </c>
      <c r="N430" s="16">
        <v>522</v>
      </c>
      <c r="P430" s="16">
        <v>1634</v>
      </c>
      <c r="Q430" s="16">
        <v>154</v>
      </c>
      <c r="R430" s="16">
        <v>187</v>
      </c>
      <c r="T430" s="16">
        <v>158</v>
      </c>
      <c r="U430" s="16">
        <v>484</v>
      </c>
      <c r="V430" s="16">
        <v>532</v>
      </c>
      <c r="W430" s="16">
        <v>425</v>
      </c>
      <c r="X430" s="16">
        <v>310</v>
      </c>
      <c r="Y430" s="16">
        <v>177</v>
      </c>
    </row>
    <row r="431" spans="2:25" ht="29" x14ac:dyDescent="0.35">
      <c r="B431" s="17" t="s">
        <v>167</v>
      </c>
      <c r="C431" s="18">
        <v>0.48538538832080458</v>
      </c>
      <c r="D431" s="18">
        <v>0.49061584952438142</v>
      </c>
      <c r="E431" s="18">
        <v>0.48125176088316413</v>
      </c>
      <c r="G431" s="18">
        <v>0.54353482619366988</v>
      </c>
      <c r="H431" s="18">
        <v>0.52181929207155631</v>
      </c>
      <c r="I431" s="18">
        <v>0.48692307555190489</v>
      </c>
      <c r="J431" s="18">
        <v>0.39038751259200571</v>
      </c>
      <c r="L431" s="18">
        <v>0.5329802104381085</v>
      </c>
      <c r="M431" s="18">
        <v>0.48692307555190489</v>
      </c>
      <c r="N431" s="18">
        <v>0.3910135592588464</v>
      </c>
      <c r="P431" s="18">
        <v>0.48018743483968029</v>
      </c>
      <c r="Q431" s="18">
        <v>0.59119498307142637</v>
      </c>
      <c r="R431" s="18">
        <v>0.5166689419995294</v>
      </c>
      <c r="T431" s="18">
        <v>0.61427033057626979</v>
      </c>
      <c r="U431" s="18">
        <v>0.54230833275670098</v>
      </c>
      <c r="V431" s="18">
        <v>0.47647461724470469</v>
      </c>
      <c r="W431" s="18">
        <v>0.43646773526007088</v>
      </c>
      <c r="X431" s="18">
        <v>0.43633870730866903</v>
      </c>
      <c r="Y431" s="18">
        <v>0.4524317493956137</v>
      </c>
    </row>
    <row r="432" spans="2:25" ht="29" x14ac:dyDescent="0.35">
      <c r="B432" s="17" t="s">
        <v>168</v>
      </c>
      <c r="C432" s="18">
        <v>0.3828325243062668</v>
      </c>
      <c r="D432" s="18">
        <v>0.37718919770119991</v>
      </c>
      <c r="E432" s="18">
        <v>0.38786442876263089</v>
      </c>
      <c r="G432" s="18">
        <v>0.36235254836157432</v>
      </c>
      <c r="H432" s="18">
        <v>0.37482453675326832</v>
      </c>
      <c r="I432" s="18">
        <v>0.39907307024864053</v>
      </c>
      <c r="J432" s="18">
        <v>0.39472124242379719</v>
      </c>
      <c r="L432" s="18">
        <v>0.36822533820897763</v>
      </c>
      <c r="M432" s="18">
        <v>0.39907307024864053</v>
      </c>
      <c r="N432" s="18">
        <v>0.39454927205493612</v>
      </c>
      <c r="P432" s="18">
        <v>0.38865662356534048</v>
      </c>
      <c r="Q432" s="18">
        <v>0.31577316541527939</v>
      </c>
      <c r="R432" s="18">
        <v>0.3742148214344842</v>
      </c>
      <c r="T432" s="18">
        <v>0.31302599121776592</v>
      </c>
      <c r="U432" s="18">
        <v>0.36220914150126549</v>
      </c>
      <c r="V432" s="18">
        <v>0.37735803872641238</v>
      </c>
      <c r="W432" s="18">
        <v>0.40572717669420688</v>
      </c>
      <c r="X432" s="18">
        <v>0.38950162958961032</v>
      </c>
      <c r="Y432" s="18">
        <v>0.45079481573061531</v>
      </c>
    </row>
    <row r="433" spans="2:25" ht="29" x14ac:dyDescent="0.35">
      <c r="B433" s="17" t="s">
        <v>169</v>
      </c>
      <c r="C433" s="18">
        <v>0.1317820873729286</v>
      </c>
      <c r="D433" s="18">
        <v>0.13219495277441859</v>
      </c>
      <c r="E433" s="18">
        <v>0.13088381035420499</v>
      </c>
      <c r="G433" s="18">
        <v>9.4112625444755987E-2</v>
      </c>
      <c r="H433" s="18">
        <v>0.1033561711751755</v>
      </c>
      <c r="I433" s="18">
        <v>0.1140038541994548</v>
      </c>
      <c r="J433" s="18">
        <v>0.21489124498419701</v>
      </c>
      <c r="L433" s="18">
        <v>9.8794451352913995E-2</v>
      </c>
      <c r="M433" s="18">
        <v>0.1140038541994548</v>
      </c>
      <c r="N433" s="18">
        <v>0.21443716868621729</v>
      </c>
      <c r="P433" s="18">
        <v>0.13115594159497901</v>
      </c>
      <c r="Q433" s="18">
        <v>9.30318515132941E-2</v>
      </c>
      <c r="R433" s="18">
        <v>0.10911623656598619</v>
      </c>
      <c r="T433" s="18">
        <v>7.2703678205964267E-2</v>
      </c>
      <c r="U433" s="18">
        <v>9.5482525742033378E-2</v>
      </c>
      <c r="V433" s="18">
        <v>0.14616734402888301</v>
      </c>
      <c r="W433" s="18">
        <v>0.15780508804572221</v>
      </c>
      <c r="X433" s="18">
        <v>0.17415966310172071</v>
      </c>
      <c r="Y433" s="18">
        <v>9.6773434873771033E-2</v>
      </c>
    </row>
    <row r="435" spans="2:25" ht="58" x14ac:dyDescent="0.35">
      <c r="B435" s="14" t="s">
        <v>175</v>
      </c>
    </row>
    <row r="436" spans="2:25" x14ac:dyDescent="0.35">
      <c r="B436" s="15" t="s">
        <v>15</v>
      </c>
    </row>
    <row r="437" spans="2:25" x14ac:dyDescent="0.35">
      <c r="B437" s="11" t="s">
        <v>50</v>
      </c>
      <c r="C437" s="16">
        <v>2090</v>
      </c>
      <c r="D437" s="16">
        <v>1050</v>
      </c>
      <c r="E437" s="16">
        <v>1035</v>
      </c>
      <c r="G437" s="16">
        <v>448</v>
      </c>
      <c r="H437" s="16">
        <v>548</v>
      </c>
      <c r="I437" s="16">
        <v>544</v>
      </c>
      <c r="J437" s="16">
        <v>548</v>
      </c>
      <c r="L437" s="16">
        <v>995</v>
      </c>
      <c r="M437" s="16">
        <v>544</v>
      </c>
      <c r="N437" s="16">
        <v>546</v>
      </c>
      <c r="P437" s="16">
        <v>1617</v>
      </c>
      <c r="Q437" s="16">
        <v>163</v>
      </c>
      <c r="R437" s="16">
        <v>191</v>
      </c>
      <c r="T437" s="16">
        <v>197</v>
      </c>
      <c r="U437" s="16">
        <v>521</v>
      </c>
      <c r="V437" s="16">
        <v>489</v>
      </c>
      <c r="W437" s="16">
        <v>441</v>
      </c>
      <c r="X437" s="16">
        <v>269</v>
      </c>
      <c r="Y437" s="16">
        <v>166</v>
      </c>
    </row>
    <row r="438" spans="2:25" x14ac:dyDescent="0.35">
      <c r="B438" s="12" t="s">
        <v>51</v>
      </c>
      <c r="C438" s="16">
        <v>2090</v>
      </c>
      <c r="D438" s="16">
        <v>1043</v>
      </c>
      <c r="E438" s="16">
        <v>1045</v>
      </c>
      <c r="G438" s="16">
        <v>521</v>
      </c>
      <c r="H438" s="16">
        <v>522</v>
      </c>
      <c r="I438" s="16">
        <v>522</v>
      </c>
      <c r="J438" s="16">
        <v>523</v>
      </c>
      <c r="L438" s="16">
        <v>1043</v>
      </c>
      <c r="M438" s="16">
        <v>522</v>
      </c>
      <c r="N438" s="16">
        <v>522</v>
      </c>
      <c r="P438" s="16">
        <v>1634</v>
      </c>
      <c r="Q438" s="16">
        <v>154</v>
      </c>
      <c r="R438" s="16">
        <v>187</v>
      </c>
      <c r="T438" s="16">
        <v>158</v>
      </c>
      <c r="U438" s="16">
        <v>484</v>
      </c>
      <c r="V438" s="16">
        <v>532</v>
      </c>
      <c r="W438" s="16">
        <v>425</v>
      </c>
      <c r="X438" s="16">
        <v>310</v>
      </c>
      <c r="Y438" s="16">
        <v>177</v>
      </c>
    </row>
    <row r="439" spans="2:25" ht="29" x14ac:dyDescent="0.35">
      <c r="B439" s="17" t="s">
        <v>167</v>
      </c>
      <c r="C439" s="18">
        <v>0.25027203791252278</v>
      </c>
      <c r="D439" s="18">
        <v>0.2432294245986022</v>
      </c>
      <c r="E439" s="18">
        <v>0.25746222272986291</v>
      </c>
      <c r="G439" s="18">
        <v>0.3009652692357272</v>
      </c>
      <c r="H439" s="18">
        <v>0.25393019278402801</v>
      </c>
      <c r="I439" s="18">
        <v>0.2071431769091264</v>
      </c>
      <c r="J439" s="18">
        <v>0.23959548421770269</v>
      </c>
      <c r="L439" s="18">
        <v>0.27759522987045498</v>
      </c>
      <c r="M439" s="18">
        <v>0.2071431769091264</v>
      </c>
      <c r="N439" s="18">
        <v>0.23918102498259039</v>
      </c>
      <c r="P439" s="18">
        <v>0.2256125316047275</v>
      </c>
      <c r="Q439" s="18">
        <v>0.47184580137526849</v>
      </c>
      <c r="R439" s="18">
        <v>0.30284467853412472</v>
      </c>
      <c r="T439" s="18">
        <v>0.38288036411316351</v>
      </c>
      <c r="U439" s="18">
        <v>0.23183802711106921</v>
      </c>
      <c r="V439" s="18">
        <v>0.24822455240718411</v>
      </c>
      <c r="W439" s="18">
        <v>0.2251060496461352</v>
      </c>
      <c r="X439" s="18">
        <v>0.2299161627602915</v>
      </c>
      <c r="Y439" s="18">
        <v>0.28777139474637231</v>
      </c>
    </row>
    <row r="440" spans="2:25" ht="29" x14ac:dyDescent="0.35">
      <c r="B440" s="17" t="s">
        <v>168</v>
      </c>
      <c r="C440" s="18">
        <v>0.31360144122418371</v>
      </c>
      <c r="D440" s="18">
        <v>0.3171228853529881</v>
      </c>
      <c r="E440" s="18">
        <v>0.3103134373223202</v>
      </c>
      <c r="G440" s="18">
        <v>0.34222299828976799</v>
      </c>
      <c r="H440" s="18">
        <v>0.35458871641632661</v>
      </c>
      <c r="I440" s="18">
        <v>0.2673523133317014</v>
      </c>
      <c r="J440" s="18">
        <v>0.2899519313456389</v>
      </c>
      <c r="L440" s="18">
        <v>0.34861187234802238</v>
      </c>
      <c r="M440" s="18">
        <v>0.2673523133317014</v>
      </c>
      <c r="N440" s="18">
        <v>0.29041691404694953</v>
      </c>
      <c r="P440" s="18">
        <v>0.3240873833227263</v>
      </c>
      <c r="Q440" s="18">
        <v>0.28500789057269599</v>
      </c>
      <c r="R440" s="18">
        <v>0.28135578335154787</v>
      </c>
      <c r="T440" s="18">
        <v>0.31882699589380348</v>
      </c>
      <c r="U440" s="18">
        <v>0.30519871025702361</v>
      </c>
      <c r="V440" s="18">
        <v>0.3235101598775269</v>
      </c>
      <c r="W440" s="18">
        <v>0.33301766668856048</v>
      </c>
      <c r="X440" s="18">
        <v>0.30873547740981022</v>
      </c>
      <c r="Y440" s="18">
        <v>0.26059402665223041</v>
      </c>
    </row>
    <row r="441" spans="2:25" ht="29" x14ac:dyDescent="0.35">
      <c r="B441" s="17" t="s">
        <v>169</v>
      </c>
      <c r="C441" s="18">
        <v>0.43612652086329351</v>
      </c>
      <c r="D441" s="18">
        <v>0.43964769004840959</v>
      </c>
      <c r="E441" s="18">
        <v>0.43222433994781689</v>
      </c>
      <c r="G441" s="18">
        <v>0.35681173247450487</v>
      </c>
      <c r="H441" s="18">
        <v>0.3914810907996456</v>
      </c>
      <c r="I441" s="18">
        <v>0.52550450975917229</v>
      </c>
      <c r="J441" s="18">
        <v>0.47045258443665833</v>
      </c>
      <c r="L441" s="18">
        <v>0.37379289778152269</v>
      </c>
      <c r="M441" s="18">
        <v>0.52550450975917229</v>
      </c>
      <c r="N441" s="18">
        <v>0.47040206097045989</v>
      </c>
      <c r="P441" s="18">
        <v>0.45030008507254621</v>
      </c>
      <c r="Q441" s="18">
        <v>0.24314630805203519</v>
      </c>
      <c r="R441" s="18">
        <v>0.41579953811432752</v>
      </c>
      <c r="T441" s="18">
        <v>0.2982926399930329</v>
      </c>
      <c r="U441" s="18">
        <v>0.46296326263190718</v>
      </c>
      <c r="V441" s="18">
        <v>0.42826528771528899</v>
      </c>
      <c r="W441" s="18">
        <v>0.44187628366530429</v>
      </c>
      <c r="X441" s="18">
        <v>0.46134835982989841</v>
      </c>
      <c r="Y441" s="18">
        <v>0.45163457860139722</v>
      </c>
    </row>
    <row r="443" spans="2:25" ht="58" x14ac:dyDescent="0.35">
      <c r="B443" s="14" t="s">
        <v>176</v>
      </c>
    </row>
    <row r="444" spans="2:25" x14ac:dyDescent="0.35">
      <c r="B444" s="15" t="s">
        <v>15</v>
      </c>
    </row>
    <row r="445" spans="2:25" x14ac:dyDescent="0.35">
      <c r="B445" s="11" t="s">
        <v>50</v>
      </c>
      <c r="C445" s="16">
        <v>2090</v>
      </c>
      <c r="D445" s="16">
        <v>1050</v>
      </c>
      <c r="E445" s="16">
        <v>1035</v>
      </c>
      <c r="G445" s="16">
        <v>448</v>
      </c>
      <c r="H445" s="16">
        <v>548</v>
      </c>
      <c r="I445" s="16">
        <v>544</v>
      </c>
      <c r="J445" s="16">
        <v>548</v>
      </c>
      <c r="L445" s="16">
        <v>995</v>
      </c>
      <c r="M445" s="16">
        <v>544</v>
      </c>
      <c r="N445" s="16">
        <v>546</v>
      </c>
      <c r="P445" s="16">
        <v>1617</v>
      </c>
      <c r="Q445" s="16">
        <v>163</v>
      </c>
      <c r="R445" s="16">
        <v>191</v>
      </c>
      <c r="T445" s="16">
        <v>197</v>
      </c>
      <c r="U445" s="16">
        <v>521</v>
      </c>
      <c r="V445" s="16">
        <v>489</v>
      </c>
      <c r="W445" s="16">
        <v>441</v>
      </c>
      <c r="X445" s="16">
        <v>269</v>
      </c>
      <c r="Y445" s="16">
        <v>166</v>
      </c>
    </row>
    <row r="446" spans="2:25" x14ac:dyDescent="0.35">
      <c r="B446" s="12" t="s">
        <v>51</v>
      </c>
      <c r="C446" s="16">
        <v>2090</v>
      </c>
      <c r="D446" s="16">
        <v>1043</v>
      </c>
      <c r="E446" s="16">
        <v>1045</v>
      </c>
      <c r="G446" s="16">
        <v>521</v>
      </c>
      <c r="H446" s="16">
        <v>522</v>
      </c>
      <c r="I446" s="16">
        <v>522</v>
      </c>
      <c r="J446" s="16">
        <v>523</v>
      </c>
      <c r="L446" s="16">
        <v>1043</v>
      </c>
      <c r="M446" s="16">
        <v>522</v>
      </c>
      <c r="N446" s="16">
        <v>522</v>
      </c>
      <c r="P446" s="16">
        <v>1634</v>
      </c>
      <c r="Q446" s="16">
        <v>154</v>
      </c>
      <c r="R446" s="16">
        <v>187</v>
      </c>
      <c r="T446" s="16">
        <v>158</v>
      </c>
      <c r="U446" s="16">
        <v>484</v>
      </c>
      <c r="V446" s="16">
        <v>532</v>
      </c>
      <c r="W446" s="16">
        <v>425</v>
      </c>
      <c r="X446" s="16">
        <v>310</v>
      </c>
      <c r="Y446" s="16">
        <v>177</v>
      </c>
    </row>
    <row r="447" spans="2:25" ht="29" x14ac:dyDescent="0.35">
      <c r="B447" s="17" t="s">
        <v>167</v>
      </c>
      <c r="C447" s="18">
        <v>0.37859238871183942</v>
      </c>
      <c r="D447" s="18">
        <v>0.37127503627845548</v>
      </c>
      <c r="E447" s="18">
        <v>0.38674345319724418</v>
      </c>
      <c r="G447" s="18">
        <v>0.44726944126882312</v>
      </c>
      <c r="H447" s="18">
        <v>0.36726407476525641</v>
      </c>
      <c r="I447" s="18">
        <v>0.32076122262215162</v>
      </c>
      <c r="J447" s="18">
        <v>0.37984486267909889</v>
      </c>
      <c r="L447" s="18">
        <v>0.40748008117873641</v>
      </c>
      <c r="M447" s="18">
        <v>0.32076122262215162</v>
      </c>
      <c r="N447" s="18">
        <v>0.38045400257862572</v>
      </c>
      <c r="P447" s="18">
        <v>0.3664226093579005</v>
      </c>
      <c r="Q447" s="18">
        <v>0.55603516476491455</v>
      </c>
      <c r="R447" s="18">
        <v>0.38873569618321929</v>
      </c>
      <c r="T447" s="18">
        <v>0.49816306970616592</v>
      </c>
      <c r="U447" s="18">
        <v>0.42981522507866837</v>
      </c>
      <c r="V447" s="18">
        <v>0.34759797175873552</v>
      </c>
      <c r="W447" s="18">
        <v>0.33047687457952502</v>
      </c>
      <c r="X447" s="18">
        <v>0.34532999959000421</v>
      </c>
      <c r="Y447" s="18">
        <v>0.4018549345904775</v>
      </c>
    </row>
    <row r="448" spans="2:25" ht="29" x14ac:dyDescent="0.35">
      <c r="B448" s="17" t="s">
        <v>168</v>
      </c>
      <c r="C448" s="18">
        <v>0.4216392662683407</v>
      </c>
      <c r="D448" s="18">
        <v>0.42346014802012039</v>
      </c>
      <c r="E448" s="18">
        <v>0.41930813197167349</v>
      </c>
      <c r="G448" s="18">
        <v>0.37832835164096779</v>
      </c>
      <c r="H448" s="18">
        <v>0.44155476383073988</v>
      </c>
      <c r="I448" s="18">
        <v>0.43944230906582749</v>
      </c>
      <c r="J448" s="18">
        <v>0.4269273553085523</v>
      </c>
      <c r="L448" s="18">
        <v>0.40961715276451172</v>
      </c>
      <c r="M448" s="18">
        <v>0.43944230906582749</v>
      </c>
      <c r="N448" s="18">
        <v>0.42680703241552759</v>
      </c>
      <c r="P448" s="18">
        <v>0.42956507808577699</v>
      </c>
      <c r="Q448" s="18">
        <v>0.29140396527278167</v>
      </c>
      <c r="R448" s="18">
        <v>0.44008524856242792</v>
      </c>
      <c r="T448" s="18">
        <v>0.39992116292059571</v>
      </c>
      <c r="U448" s="18">
        <v>0.39353257047609358</v>
      </c>
      <c r="V448" s="18">
        <v>0.43668008273955672</v>
      </c>
      <c r="W448" s="18">
        <v>0.43829846026200769</v>
      </c>
      <c r="X448" s="18">
        <v>0.45348177611109308</v>
      </c>
      <c r="Y448" s="18">
        <v>0.3721133774569198</v>
      </c>
    </row>
    <row r="449" spans="2:25" ht="29" x14ac:dyDescent="0.35">
      <c r="B449" s="17" t="s">
        <v>169</v>
      </c>
      <c r="C449" s="18">
        <v>0.19976834501981991</v>
      </c>
      <c r="D449" s="18">
        <v>0.20526481570142399</v>
      </c>
      <c r="E449" s="18">
        <v>0.1939484148310823</v>
      </c>
      <c r="G449" s="18">
        <v>0.1744022070902092</v>
      </c>
      <c r="H449" s="18">
        <v>0.1911811614040039</v>
      </c>
      <c r="I449" s="18">
        <v>0.239796468312021</v>
      </c>
      <c r="J449" s="18">
        <v>0.19322778201234869</v>
      </c>
      <c r="L449" s="18">
        <v>0.18290276605675199</v>
      </c>
      <c r="M449" s="18">
        <v>0.239796468312021</v>
      </c>
      <c r="N449" s="18">
        <v>0.19273896500584661</v>
      </c>
      <c r="P449" s="18">
        <v>0.20401231255632241</v>
      </c>
      <c r="Q449" s="18">
        <v>0.1525608699623035</v>
      </c>
      <c r="R449" s="18">
        <v>0.17117905525435281</v>
      </c>
      <c r="T449" s="18">
        <v>0.1019157673732384</v>
      </c>
      <c r="U449" s="18">
        <v>0.17665220444523799</v>
      </c>
      <c r="V449" s="18">
        <v>0.2157219455017079</v>
      </c>
      <c r="W449" s="18">
        <v>0.23122466515846729</v>
      </c>
      <c r="X449" s="18">
        <v>0.2011882242989026</v>
      </c>
      <c r="Y449" s="18">
        <v>0.2260316879526027</v>
      </c>
    </row>
    <row r="451" spans="2:25" ht="72.5" x14ac:dyDescent="0.35">
      <c r="B451" s="14" t="s">
        <v>177</v>
      </c>
    </row>
    <row r="452" spans="2:25" x14ac:dyDescent="0.35">
      <c r="B452" s="15" t="s">
        <v>15</v>
      </c>
    </row>
    <row r="453" spans="2:25" x14ac:dyDescent="0.35">
      <c r="B453" s="11" t="s">
        <v>50</v>
      </c>
      <c r="C453" s="16">
        <v>2090</v>
      </c>
      <c r="D453" s="16">
        <v>1050</v>
      </c>
      <c r="E453" s="16">
        <v>1035</v>
      </c>
      <c r="G453" s="16">
        <v>448</v>
      </c>
      <c r="H453" s="16">
        <v>548</v>
      </c>
      <c r="I453" s="16">
        <v>544</v>
      </c>
      <c r="J453" s="16">
        <v>548</v>
      </c>
      <c r="L453" s="16">
        <v>995</v>
      </c>
      <c r="M453" s="16">
        <v>544</v>
      </c>
      <c r="N453" s="16">
        <v>546</v>
      </c>
      <c r="P453" s="16">
        <v>1617</v>
      </c>
      <c r="Q453" s="16">
        <v>163</v>
      </c>
      <c r="R453" s="16">
        <v>191</v>
      </c>
      <c r="T453" s="16">
        <v>197</v>
      </c>
      <c r="U453" s="16">
        <v>521</v>
      </c>
      <c r="V453" s="16">
        <v>489</v>
      </c>
      <c r="W453" s="16">
        <v>441</v>
      </c>
      <c r="X453" s="16">
        <v>269</v>
      </c>
      <c r="Y453" s="16">
        <v>166</v>
      </c>
    </row>
    <row r="454" spans="2:25" x14ac:dyDescent="0.35">
      <c r="B454" s="12" t="s">
        <v>51</v>
      </c>
      <c r="C454" s="16">
        <v>2090</v>
      </c>
      <c r="D454" s="16">
        <v>1043</v>
      </c>
      <c r="E454" s="16">
        <v>1045</v>
      </c>
      <c r="G454" s="16">
        <v>521</v>
      </c>
      <c r="H454" s="16">
        <v>522</v>
      </c>
      <c r="I454" s="16">
        <v>522</v>
      </c>
      <c r="J454" s="16">
        <v>523</v>
      </c>
      <c r="L454" s="16">
        <v>1043</v>
      </c>
      <c r="M454" s="16">
        <v>522</v>
      </c>
      <c r="N454" s="16">
        <v>522</v>
      </c>
      <c r="P454" s="16">
        <v>1634</v>
      </c>
      <c r="Q454" s="16">
        <v>154</v>
      </c>
      <c r="R454" s="16">
        <v>187</v>
      </c>
      <c r="T454" s="16">
        <v>158</v>
      </c>
      <c r="U454" s="16">
        <v>484</v>
      </c>
      <c r="V454" s="16">
        <v>532</v>
      </c>
      <c r="W454" s="16">
        <v>425</v>
      </c>
      <c r="X454" s="16">
        <v>310</v>
      </c>
      <c r="Y454" s="16">
        <v>177</v>
      </c>
    </row>
    <row r="455" spans="2:25" ht="29" x14ac:dyDescent="0.35">
      <c r="B455" s="17" t="s">
        <v>167</v>
      </c>
      <c r="C455" s="18">
        <v>0.34183733317403969</v>
      </c>
      <c r="D455" s="18">
        <v>0.36012838624168059</v>
      </c>
      <c r="E455" s="18">
        <v>0.32434667633296799</v>
      </c>
      <c r="G455" s="18">
        <v>0.32920084284909062</v>
      </c>
      <c r="H455" s="18">
        <v>0.33584053992639828</v>
      </c>
      <c r="I455" s="18">
        <v>0.35143407406964788</v>
      </c>
      <c r="J455" s="18">
        <v>0.35141605201206838</v>
      </c>
      <c r="L455" s="18">
        <v>0.33271581067749317</v>
      </c>
      <c r="M455" s="18">
        <v>0.35143407406964788</v>
      </c>
      <c r="N455" s="18">
        <v>0.35197960192322142</v>
      </c>
      <c r="P455" s="18">
        <v>0.32565208734453932</v>
      </c>
      <c r="Q455" s="18">
        <v>0.5792928938765084</v>
      </c>
      <c r="R455" s="18">
        <v>0.35542091241107399</v>
      </c>
      <c r="T455" s="18">
        <v>0.56015308040846012</v>
      </c>
      <c r="U455" s="18">
        <v>0.38898379007436301</v>
      </c>
      <c r="V455" s="18">
        <v>0.27278873898180578</v>
      </c>
      <c r="W455" s="18">
        <v>0.3075237202590535</v>
      </c>
      <c r="X455" s="18">
        <v>0.33587536392273148</v>
      </c>
      <c r="Y455" s="18">
        <v>0.32381607267052959</v>
      </c>
    </row>
    <row r="456" spans="2:25" ht="29" x14ac:dyDescent="0.35">
      <c r="B456" s="17" t="s">
        <v>168</v>
      </c>
      <c r="C456" s="18">
        <v>0.44663421133425979</v>
      </c>
      <c r="D456" s="18">
        <v>0.435018994122777</v>
      </c>
      <c r="E456" s="18">
        <v>0.45794996437890623</v>
      </c>
      <c r="G456" s="18">
        <v>0.41443234723892941</v>
      </c>
      <c r="H456" s="18">
        <v>0.45929877606020669</v>
      </c>
      <c r="I456" s="18">
        <v>0.44565921398459268</v>
      </c>
      <c r="J456" s="18">
        <v>0.46687691886237948</v>
      </c>
      <c r="L456" s="18">
        <v>0.43713243034146632</v>
      </c>
      <c r="M456" s="18">
        <v>0.44565921398459268</v>
      </c>
      <c r="N456" s="18">
        <v>0.46602197366767778</v>
      </c>
      <c r="P456" s="18">
        <v>0.45555848209140642</v>
      </c>
      <c r="Q456" s="18">
        <v>0.33245945193834447</v>
      </c>
      <c r="R456" s="18">
        <v>0.48124071244747851</v>
      </c>
      <c r="T456" s="18">
        <v>0.31038054247606578</v>
      </c>
      <c r="U456" s="18">
        <v>0.4238765414532456</v>
      </c>
      <c r="V456" s="18">
        <v>0.4888175949021486</v>
      </c>
      <c r="W456" s="18">
        <v>0.43557941052261739</v>
      </c>
      <c r="X456" s="18">
        <v>0.50158305809345904</v>
      </c>
      <c r="Y456" s="18">
        <v>0.42351296344182737</v>
      </c>
    </row>
    <row r="457" spans="2:25" ht="29" x14ac:dyDescent="0.35">
      <c r="B457" s="17" t="s">
        <v>169</v>
      </c>
      <c r="C457" s="18">
        <v>0.21152845549170049</v>
      </c>
      <c r="D457" s="18">
        <v>0.20485261963554219</v>
      </c>
      <c r="E457" s="18">
        <v>0.2177033592881259</v>
      </c>
      <c r="G457" s="18">
        <v>0.25636680991198002</v>
      </c>
      <c r="H457" s="18">
        <v>0.20486068401339511</v>
      </c>
      <c r="I457" s="18">
        <v>0.2029067119457594</v>
      </c>
      <c r="J457" s="18">
        <v>0.18170702912555201</v>
      </c>
      <c r="L457" s="18">
        <v>0.23015175898104059</v>
      </c>
      <c r="M457" s="18">
        <v>0.2029067119457594</v>
      </c>
      <c r="N457" s="18">
        <v>0.18199842440910061</v>
      </c>
      <c r="P457" s="18">
        <v>0.21878943056405431</v>
      </c>
      <c r="Q457" s="18">
        <v>8.8247654185146948E-2</v>
      </c>
      <c r="R457" s="18">
        <v>0.1633383751414475</v>
      </c>
      <c r="T457" s="18">
        <v>0.1294663771154741</v>
      </c>
      <c r="U457" s="18">
        <v>0.18713966847239141</v>
      </c>
      <c r="V457" s="18">
        <v>0.23839366611604559</v>
      </c>
      <c r="W457" s="18">
        <v>0.25689686921832899</v>
      </c>
      <c r="X457" s="18">
        <v>0.1625415779838093</v>
      </c>
      <c r="Y457" s="18">
        <v>0.25267096388764282</v>
      </c>
    </row>
    <row r="459" spans="2:25" ht="58" x14ac:dyDescent="0.35">
      <c r="B459" s="14" t="s">
        <v>178</v>
      </c>
    </row>
    <row r="460" spans="2:25" x14ac:dyDescent="0.35">
      <c r="B460" s="15" t="s">
        <v>15</v>
      </c>
    </row>
    <row r="461" spans="2:25" x14ac:dyDescent="0.35">
      <c r="B461" s="11" t="s">
        <v>50</v>
      </c>
      <c r="C461" s="16">
        <v>2090</v>
      </c>
      <c r="D461" s="16">
        <v>1050</v>
      </c>
      <c r="E461" s="16">
        <v>1035</v>
      </c>
      <c r="G461" s="16">
        <v>448</v>
      </c>
      <c r="H461" s="16">
        <v>548</v>
      </c>
      <c r="I461" s="16">
        <v>544</v>
      </c>
      <c r="J461" s="16">
        <v>548</v>
      </c>
      <c r="L461" s="16">
        <v>995</v>
      </c>
      <c r="M461" s="16">
        <v>544</v>
      </c>
      <c r="N461" s="16">
        <v>546</v>
      </c>
      <c r="P461" s="16">
        <v>1617</v>
      </c>
      <c r="Q461" s="16">
        <v>163</v>
      </c>
      <c r="R461" s="16">
        <v>191</v>
      </c>
      <c r="T461" s="16">
        <v>197</v>
      </c>
      <c r="U461" s="16">
        <v>521</v>
      </c>
      <c r="V461" s="16">
        <v>489</v>
      </c>
      <c r="W461" s="16">
        <v>441</v>
      </c>
      <c r="X461" s="16">
        <v>269</v>
      </c>
      <c r="Y461" s="16">
        <v>166</v>
      </c>
    </row>
    <row r="462" spans="2:25" x14ac:dyDescent="0.35">
      <c r="B462" s="12" t="s">
        <v>51</v>
      </c>
      <c r="C462" s="16">
        <v>2090</v>
      </c>
      <c r="D462" s="16">
        <v>1043</v>
      </c>
      <c r="E462" s="16">
        <v>1045</v>
      </c>
      <c r="G462" s="16">
        <v>521</v>
      </c>
      <c r="H462" s="16">
        <v>522</v>
      </c>
      <c r="I462" s="16">
        <v>522</v>
      </c>
      <c r="J462" s="16">
        <v>523</v>
      </c>
      <c r="L462" s="16">
        <v>1043</v>
      </c>
      <c r="M462" s="16">
        <v>522</v>
      </c>
      <c r="N462" s="16">
        <v>522</v>
      </c>
      <c r="P462" s="16">
        <v>1634</v>
      </c>
      <c r="Q462" s="16">
        <v>154</v>
      </c>
      <c r="R462" s="16">
        <v>187</v>
      </c>
      <c r="T462" s="16">
        <v>158</v>
      </c>
      <c r="U462" s="16">
        <v>484</v>
      </c>
      <c r="V462" s="16">
        <v>532</v>
      </c>
      <c r="W462" s="16">
        <v>425</v>
      </c>
      <c r="X462" s="16">
        <v>310</v>
      </c>
      <c r="Y462" s="16">
        <v>177</v>
      </c>
    </row>
    <row r="463" spans="2:25" ht="29" x14ac:dyDescent="0.35">
      <c r="B463" s="17" t="s">
        <v>167</v>
      </c>
      <c r="C463" s="18">
        <v>0.46230912357876808</v>
      </c>
      <c r="D463" s="18">
        <v>0.47092930770063868</v>
      </c>
      <c r="E463" s="18">
        <v>0.45474058674016588</v>
      </c>
      <c r="G463" s="18">
        <v>0.50484798770422878</v>
      </c>
      <c r="H463" s="18">
        <v>0.49277374621496423</v>
      </c>
      <c r="I463" s="18">
        <v>0.44377011623063689</v>
      </c>
      <c r="J463" s="18">
        <v>0.4088273501438473</v>
      </c>
      <c r="L463" s="18">
        <v>0.49909714933779831</v>
      </c>
      <c r="M463" s="18">
        <v>0.44377011623063689</v>
      </c>
      <c r="N463" s="18">
        <v>0.40948296793800137</v>
      </c>
      <c r="P463" s="18">
        <v>0.45020942571952322</v>
      </c>
      <c r="Q463" s="18">
        <v>0.61081873184854096</v>
      </c>
      <c r="R463" s="18">
        <v>0.52950283975655665</v>
      </c>
      <c r="T463" s="18">
        <v>0.6551502243893762</v>
      </c>
      <c r="U463" s="18">
        <v>0.52765028986196272</v>
      </c>
      <c r="V463" s="18">
        <v>0.39776338291636948</v>
      </c>
      <c r="W463" s="18">
        <v>0.43602780172485278</v>
      </c>
      <c r="X463" s="18">
        <v>0.39970150376976782</v>
      </c>
      <c r="Y463" s="18">
        <v>0.48985289772879909</v>
      </c>
    </row>
    <row r="464" spans="2:25" ht="29" x14ac:dyDescent="0.35">
      <c r="B464" s="17" t="s">
        <v>168</v>
      </c>
      <c r="C464" s="18">
        <v>0.40627123503715878</v>
      </c>
      <c r="D464" s="18">
        <v>0.41305898927171852</v>
      </c>
      <c r="E464" s="18">
        <v>0.39854897479280288</v>
      </c>
      <c r="G464" s="18">
        <v>0.38989755501052442</v>
      </c>
      <c r="H464" s="18">
        <v>0.36991227675062971</v>
      </c>
      <c r="I464" s="18">
        <v>0.40576416747560179</v>
      </c>
      <c r="J464" s="18">
        <v>0.4591133764233169</v>
      </c>
      <c r="L464" s="18">
        <v>0.37953883798119781</v>
      </c>
      <c r="M464" s="18">
        <v>0.40576416747560179</v>
      </c>
      <c r="N464" s="18">
        <v>0.45824598118933352</v>
      </c>
      <c r="P464" s="18">
        <v>0.41601979564396169</v>
      </c>
      <c r="Q464" s="18">
        <v>0.32527462986318822</v>
      </c>
      <c r="R464" s="18">
        <v>0.37080169380067479</v>
      </c>
      <c r="T464" s="18">
        <v>0.2662732950320878</v>
      </c>
      <c r="U464" s="18">
        <v>0.3778043034631996</v>
      </c>
      <c r="V464" s="18">
        <v>0.44287095501521467</v>
      </c>
      <c r="W464" s="18">
        <v>0.42051685286062218</v>
      </c>
      <c r="X464" s="18">
        <v>0.47187346408194752</v>
      </c>
      <c r="Y464" s="18">
        <v>0.34520547751255493</v>
      </c>
    </row>
    <row r="465" spans="2:25" ht="29" x14ac:dyDescent="0.35">
      <c r="B465" s="17" t="s">
        <v>169</v>
      </c>
      <c r="C465" s="18">
        <v>0.13141964138407311</v>
      </c>
      <c r="D465" s="18">
        <v>0.1160117030276426</v>
      </c>
      <c r="E465" s="18">
        <v>0.14671043846703119</v>
      </c>
      <c r="G465" s="18">
        <v>0.105254457285247</v>
      </c>
      <c r="H465" s="18">
        <v>0.1373139770344062</v>
      </c>
      <c r="I465" s="18">
        <v>0.15046571629376129</v>
      </c>
      <c r="J465" s="18">
        <v>0.13205927343283569</v>
      </c>
      <c r="L465" s="18">
        <v>0.12136401268100409</v>
      </c>
      <c r="M465" s="18">
        <v>0.15046571629376129</v>
      </c>
      <c r="N465" s="18">
        <v>0.13227105087266491</v>
      </c>
      <c r="P465" s="18">
        <v>0.1337707786365151</v>
      </c>
      <c r="Q465" s="18">
        <v>6.3906638288270715E-2</v>
      </c>
      <c r="R465" s="18">
        <v>9.9695466442768443E-2</v>
      </c>
      <c r="T465" s="18">
        <v>7.8576480578536043E-2</v>
      </c>
      <c r="U465" s="18">
        <v>9.4545406674837712E-2</v>
      </c>
      <c r="V465" s="18">
        <v>0.1593656620684159</v>
      </c>
      <c r="W465" s="18">
        <v>0.1434553454145249</v>
      </c>
      <c r="X465" s="18">
        <v>0.1284250321482846</v>
      </c>
      <c r="Y465" s="18">
        <v>0.16494162475864579</v>
      </c>
    </row>
    <row r="467" spans="2:25" ht="72.5" x14ac:dyDescent="0.35">
      <c r="B467" s="14" t="s">
        <v>179</v>
      </c>
    </row>
    <row r="468" spans="2:25" x14ac:dyDescent="0.35">
      <c r="B468" s="15" t="s">
        <v>15</v>
      </c>
    </row>
    <row r="469" spans="2:25" x14ac:dyDescent="0.35">
      <c r="B469" s="11" t="s">
        <v>50</v>
      </c>
      <c r="C469" s="16">
        <v>2090</v>
      </c>
      <c r="D469" s="16">
        <v>1050</v>
      </c>
      <c r="E469" s="16">
        <v>1035</v>
      </c>
      <c r="G469" s="16">
        <v>448</v>
      </c>
      <c r="H469" s="16">
        <v>548</v>
      </c>
      <c r="I469" s="16">
        <v>544</v>
      </c>
      <c r="J469" s="16">
        <v>548</v>
      </c>
      <c r="L469" s="16">
        <v>995</v>
      </c>
      <c r="M469" s="16">
        <v>544</v>
      </c>
      <c r="N469" s="16">
        <v>546</v>
      </c>
      <c r="P469" s="16">
        <v>1617</v>
      </c>
      <c r="Q469" s="16">
        <v>163</v>
      </c>
      <c r="R469" s="16">
        <v>191</v>
      </c>
      <c r="T469" s="16">
        <v>197</v>
      </c>
      <c r="U469" s="16">
        <v>521</v>
      </c>
      <c r="V469" s="16">
        <v>489</v>
      </c>
      <c r="W469" s="16">
        <v>441</v>
      </c>
      <c r="X469" s="16">
        <v>269</v>
      </c>
      <c r="Y469" s="16">
        <v>166</v>
      </c>
    </row>
    <row r="470" spans="2:25" x14ac:dyDescent="0.35">
      <c r="B470" s="12" t="s">
        <v>51</v>
      </c>
      <c r="C470" s="16">
        <v>2090</v>
      </c>
      <c r="D470" s="16">
        <v>1043</v>
      </c>
      <c r="E470" s="16">
        <v>1045</v>
      </c>
      <c r="G470" s="16">
        <v>521</v>
      </c>
      <c r="H470" s="16">
        <v>522</v>
      </c>
      <c r="I470" s="16">
        <v>522</v>
      </c>
      <c r="J470" s="16">
        <v>523</v>
      </c>
      <c r="L470" s="16">
        <v>1043</v>
      </c>
      <c r="M470" s="16">
        <v>522</v>
      </c>
      <c r="N470" s="16">
        <v>522</v>
      </c>
      <c r="P470" s="16">
        <v>1634</v>
      </c>
      <c r="Q470" s="16">
        <v>154</v>
      </c>
      <c r="R470" s="16">
        <v>187</v>
      </c>
      <c r="T470" s="16">
        <v>158</v>
      </c>
      <c r="U470" s="16">
        <v>484</v>
      </c>
      <c r="V470" s="16">
        <v>532</v>
      </c>
      <c r="W470" s="16">
        <v>425</v>
      </c>
      <c r="X470" s="16">
        <v>310</v>
      </c>
      <c r="Y470" s="16">
        <v>177</v>
      </c>
    </row>
    <row r="471" spans="2:25" ht="29" x14ac:dyDescent="0.35">
      <c r="B471" s="17" t="s">
        <v>180</v>
      </c>
      <c r="C471" s="18">
        <v>0.23929944705554199</v>
      </c>
      <c r="D471" s="18">
        <v>0.23619127698294801</v>
      </c>
      <c r="E471" s="18">
        <v>0.2425350058529061</v>
      </c>
      <c r="G471" s="18">
        <v>0.21923388347387621</v>
      </c>
      <c r="H471" s="18">
        <v>0.22217872361780319</v>
      </c>
      <c r="I471" s="18">
        <v>0.28196105389282983</v>
      </c>
      <c r="J471" s="18">
        <v>0.23419145841983219</v>
      </c>
      <c r="L471" s="18">
        <v>0.22083538581942361</v>
      </c>
      <c r="M471" s="18">
        <v>0.28196105389282983</v>
      </c>
      <c r="N471" s="18">
        <v>0.23376205375053191</v>
      </c>
      <c r="P471" s="18">
        <v>0.24531496133060349</v>
      </c>
      <c r="Q471" s="18">
        <v>0.16622118765752991</v>
      </c>
      <c r="R471" s="18">
        <v>0.2036548553490069</v>
      </c>
      <c r="T471" s="18">
        <v>0.1964600136422307</v>
      </c>
      <c r="U471" s="18">
        <v>0.2365032162932898</v>
      </c>
      <c r="V471" s="18">
        <v>0.26717833485519599</v>
      </c>
      <c r="W471" s="18">
        <v>0.25182189180484832</v>
      </c>
      <c r="X471" s="18">
        <v>0.21810488064158609</v>
      </c>
      <c r="Y471" s="18">
        <v>0.20728203609680579</v>
      </c>
    </row>
    <row r="472" spans="2:25" ht="29" x14ac:dyDescent="0.35">
      <c r="B472" s="17" t="s">
        <v>181</v>
      </c>
      <c r="C472" s="18">
        <v>7.370220240933871E-2</v>
      </c>
      <c r="D472" s="18">
        <v>7.5796071847907986E-2</v>
      </c>
      <c r="E472" s="18">
        <v>7.1378021816831089E-2</v>
      </c>
      <c r="G472" s="18">
        <v>6.795344637913768E-2</v>
      </c>
      <c r="H472" s="18">
        <v>7.1300155680244684E-2</v>
      </c>
      <c r="I472" s="18">
        <v>7.5600429155945684E-2</v>
      </c>
      <c r="J472" s="18">
        <v>8.0058182082892948E-2</v>
      </c>
      <c r="L472" s="18">
        <v>6.966822672984678E-2</v>
      </c>
      <c r="M472" s="18">
        <v>7.5600429155945684E-2</v>
      </c>
      <c r="N472" s="18">
        <v>7.9387880145294742E-2</v>
      </c>
      <c r="P472" s="18">
        <v>7.2178836829604867E-2</v>
      </c>
      <c r="Q472" s="18">
        <v>5.6589932437976831E-2</v>
      </c>
      <c r="R472" s="18">
        <v>8.4194309961039326E-2</v>
      </c>
      <c r="T472" s="18">
        <v>5.7603570508011417E-2</v>
      </c>
      <c r="U472" s="18">
        <v>8.4064054357280746E-2</v>
      </c>
      <c r="V472" s="18">
        <v>5.648930371698898E-2</v>
      </c>
      <c r="W472" s="18">
        <v>7.1527263115181164E-2</v>
      </c>
      <c r="X472" s="18">
        <v>7.2959311318596717E-2</v>
      </c>
      <c r="Y472" s="18">
        <v>0.1105266246139988</v>
      </c>
    </row>
    <row r="473" spans="2:25" ht="29" x14ac:dyDescent="0.35">
      <c r="B473" s="17" t="s">
        <v>182</v>
      </c>
      <c r="C473" s="18">
        <v>7.4323780704625225E-2</v>
      </c>
      <c r="D473" s="18">
        <v>8.6788692374524606E-2</v>
      </c>
      <c r="E473" s="18">
        <v>6.2049130165567797E-2</v>
      </c>
      <c r="G473" s="18">
        <v>8.6860685285625336E-2</v>
      </c>
      <c r="H473" s="18">
        <v>6.9336657516354733E-2</v>
      </c>
      <c r="I473" s="18">
        <v>8.0483507608329105E-2</v>
      </c>
      <c r="J473" s="18">
        <v>6.0783661433712631E-2</v>
      </c>
      <c r="L473" s="18">
        <v>7.8138943723093893E-2</v>
      </c>
      <c r="M473" s="18">
        <v>8.0483507608329105E-2</v>
      </c>
      <c r="N473" s="18">
        <v>6.0881137422087082E-2</v>
      </c>
      <c r="P473" s="18">
        <v>7.0770801326220587E-2</v>
      </c>
      <c r="Q473" s="18">
        <v>0.13739200362874571</v>
      </c>
      <c r="R473" s="18">
        <v>8.0423855002088193E-2</v>
      </c>
      <c r="T473" s="18">
        <v>0.1024206473043664</v>
      </c>
      <c r="U473" s="18">
        <v>7.5822896808590723E-2</v>
      </c>
      <c r="V473" s="18">
        <v>6.9853436434770225E-2</v>
      </c>
      <c r="W473" s="18">
        <v>8.0202378453307993E-2</v>
      </c>
      <c r="X473" s="18">
        <v>6.1010974596625613E-2</v>
      </c>
      <c r="Y473" s="18">
        <v>6.6053333263026898E-2</v>
      </c>
    </row>
    <row r="474" spans="2:25" ht="29" x14ac:dyDescent="0.35">
      <c r="B474" s="17" t="s">
        <v>183</v>
      </c>
      <c r="C474" s="18">
        <v>5.9279829574296818E-2</v>
      </c>
      <c r="D474" s="18">
        <v>5.0762355610126722E-2</v>
      </c>
      <c r="E474" s="18">
        <v>6.7913745492274774E-2</v>
      </c>
      <c r="G474" s="18">
        <v>5.9998125172559258E-2</v>
      </c>
      <c r="H474" s="18">
        <v>8.5163122233798516E-2</v>
      </c>
      <c r="I474" s="18">
        <v>5.0084489903785993E-2</v>
      </c>
      <c r="J474" s="18">
        <v>4.2023685146071812E-2</v>
      </c>
      <c r="L474" s="18">
        <v>7.2630116659672311E-2</v>
      </c>
      <c r="M474" s="18">
        <v>5.0084489903785993E-2</v>
      </c>
      <c r="N474" s="18">
        <v>4.2091076615228637E-2</v>
      </c>
      <c r="P474" s="18">
        <v>5.6299859812434273E-2</v>
      </c>
      <c r="Q474" s="18">
        <v>6.6703057188264317E-2</v>
      </c>
      <c r="R474" s="18">
        <v>8.4244318156181844E-2</v>
      </c>
      <c r="T474" s="18">
        <v>5.954919123670039E-2</v>
      </c>
      <c r="U474" s="18">
        <v>7.2622854529502665E-2</v>
      </c>
      <c r="V474" s="18">
        <v>5.6448524724693673E-2</v>
      </c>
      <c r="W474" s="18">
        <v>6.6016596859617555E-2</v>
      </c>
      <c r="X474" s="18">
        <v>4.8171777361054033E-2</v>
      </c>
      <c r="Y474" s="18">
        <v>3.5730971898767033E-2</v>
      </c>
    </row>
    <row r="475" spans="2:25" ht="29" x14ac:dyDescent="0.35">
      <c r="B475" s="17" t="s">
        <v>184</v>
      </c>
      <c r="C475" s="18">
        <v>7.1521160525653021E-2</v>
      </c>
      <c r="D475" s="18">
        <v>7.1352316806979482E-2</v>
      </c>
      <c r="E475" s="18">
        <v>7.1849824722916455E-2</v>
      </c>
      <c r="G475" s="18">
        <v>6.6217182748781966E-2</v>
      </c>
      <c r="H475" s="18">
        <v>5.9864697836409783E-2</v>
      </c>
      <c r="I475" s="18">
        <v>6.3304538266669777E-2</v>
      </c>
      <c r="J475" s="18">
        <v>9.6761525718756292E-2</v>
      </c>
      <c r="L475" s="18">
        <v>6.3075716396131271E-2</v>
      </c>
      <c r="M475" s="18">
        <v>6.3304538266669777E-2</v>
      </c>
      <c r="N475" s="18">
        <v>9.6916697768836574E-2</v>
      </c>
      <c r="P475" s="18">
        <v>7.1553950153429038E-2</v>
      </c>
      <c r="Q475" s="18">
        <v>6.1106281857737178E-2</v>
      </c>
      <c r="R475" s="18">
        <v>8.1894631408539739E-2</v>
      </c>
      <c r="T475" s="18">
        <v>5.8825897396477013E-2</v>
      </c>
      <c r="U475" s="18">
        <v>7.6009296999975523E-2</v>
      </c>
      <c r="V475" s="18">
        <v>6.4329082985842514E-2</v>
      </c>
      <c r="W475" s="18">
        <v>6.1691341391594129E-2</v>
      </c>
      <c r="X475" s="18">
        <v>8.9633302198277767E-2</v>
      </c>
      <c r="Y475" s="18">
        <v>8.5764594299717806E-2</v>
      </c>
    </row>
    <row r="476" spans="2:25" x14ac:dyDescent="0.35">
      <c r="B476" s="17" t="s">
        <v>185</v>
      </c>
      <c r="C476" s="18">
        <v>8.0422644926282594E-2</v>
      </c>
      <c r="D476" s="18">
        <v>9.1808388297846474E-2</v>
      </c>
      <c r="E476" s="18">
        <v>6.923875450148663E-2</v>
      </c>
      <c r="G476" s="18">
        <v>9.0721268046668593E-2</v>
      </c>
      <c r="H476" s="18">
        <v>9.2655454447288205E-2</v>
      </c>
      <c r="I476" s="18">
        <v>6.8354684724710305E-2</v>
      </c>
      <c r="J476" s="18">
        <v>7.0142431920876464E-2</v>
      </c>
      <c r="L476" s="18">
        <v>9.1742193006757553E-2</v>
      </c>
      <c r="M476" s="18">
        <v>6.8354684724710305E-2</v>
      </c>
      <c r="N476" s="18">
        <v>7.0254916143070473E-2</v>
      </c>
      <c r="P476" s="18">
        <v>7.4737317362387951E-2</v>
      </c>
      <c r="Q476" s="18">
        <v>0.14135240772924071</v>
      </c>
      <c r="R476" s="18">
        <v>0.10918572397267801</v>
      </c>
      <c r="T476" s="18">
        <v>0.15770597281335369</v>
      </c>
      <c r="U476" s="18">
        <v>0.109173250901255</v>
      </c>
      <c r="V476" s="18">
        <v>6.8051253075254114E-2</v>
      </c>
      <c r="W476" s="18">
        <v>6.0651471634853023E-2</v>
      </c>
      <c r="X476" s="18">
        <v>6.8394833775086469E-2</v>
      </c>
      <c r="Y476" s="18">
        <v>4.0558949053779443E-2</v>
      </c>
    </row>
    <row r="477" spans="2:25" ht="29" x14ac:dyDescent="0.35">
      <c r="B477" s="17" t="s">
        <v>186</v>
      </c>
      <c r="C477" s="18">
        <v>7.4272203514326993E-2</v>
      </c>
      <c r="D477" s="18">
        <v>7.6163601810156537E-2</v>
      </c>
      <c r="E477" s="18">
        <v>7.1970861047423132E-2</v>
      </c>
      <c r="G477" s="18">
        <v>8.8923265677286117E-2</v>
      </c>
      <c r="H477" s="18">
        <v>5.822783408135225E-2</v>
      </c>
      <c r="I477" s="18">
        <v>5.8786647398035081E-2</v>
      </c>
      <c r="J477" s="18">
        <v>9.126717162633928E-2</v>
      </c>
      <c r="L477" s="18">
        <v>7.3028384337504776E-2</v>
      </c>
      <c r="M477" s="18">
        <v>5.8786647398035081E-2</v>
      </c>
      <c r="N477" s="18">
        <v>9.1413532631099081E-2</v>
      </c>
      <c r="P477" s="18">
        <v>7.0853302921819974E-2</v>
      </c>
      <c r="Q477" s="18">
        <v>9.2652280029777184E-2</v>
      </c>
      <c r="R477" s="18">
        <v>5.7013921679100889E-2</v>
      </c>
      <c r="T477" s="18">
        <v>5.5634950923212932E-2</v>
      </c>
      <c r="U477" s="18">
        <v>6.7356038761632167E-2</v>
      </c>
      <c r="V477" s="18">
        <v>6.4075902343977836E-2</v>
      </c>
      <c r="W477" s="18">
        <v>8.0166541963293175E-2</v>
      </c>
      <c r="X477" s="18">
        <v>9.0810939171000873E-2</v>
      </c>
      <c r="Y477" s="18">
        <v>9.9101527113129431E-2</v>
      </c>
    </row>
    <row r="478" spans="2:25" ht="29" x14ac:dyDescent="0.35">
      <c r="B478" s="17" t="s">
        <v>187</v>
      </c>
      <c r="C478" s="18">
        <v>6.2111217425862911E-2</v>
      </c>
      <c r="D478" s="18">
        <v>6.1144086864505148E-2</v>
      </c>
      <c r="E478" s="18">
        <v>6.3215571681118479E-2</v>
      </c>
      <c r="G478" s="18">
        <v>4.7359671081836099E-2</v>
      </c>
      <c r="H478" s="18">
        <v>4.7466498458961372E-2</v>
      </c>
      <c r="I478" s="18">
        <v>7.067518562208637E-2</v>
      </c>
      <c r="J478" s="18">
        <v>8.2977383791827217E-2</v>
      </c>
      <c r="L478" s="18">
        <v>4.7440661728257047E-2</v>
      </c>
      <c r="M478" s="18">
        <v>7.067518562208637E-2</v>
      </c>
      <c r="N478" s="18">
        <v>8.3110450841541797E-2</v>
      </c>
      <c r="P478" s="18">
        <v>6.4755207105487628E-2</v>
      </c>
      <c r="Q478" s="18">
        <v>6.0051411814188001E-2</v>
      </c>
      <c r="R478" s="18">
        <v>6.0375301122092967E-2</v>
      </c>
      <c r="T478" s="18">
        <v>7.1403050224902245E-2</v>
      </c>
      <c r="U478" s="18">
        <v>6.0073864361772603E-2</v>
      </c>
      <c r="V478" s="18">
        <v>6.1042371583146592E-2</v>
      </c>
      <c r="W478" s="18">
        <v>6.6897213228837626E-2</v>
      </c>
      <c r="X478" s="18">
        <v>5.6937038269238668E-2</v>
      </c>
      <c r="Y478" s="18">
        <v>6.1681964619796338E-2</v>
      </c>
    </row>
    <row r="479" spans="2:25" ht="43.5" x14ac:dyDescent="0.35">
      <c r="B479" s="17" t="s">
        <v>188</v>
      </c>
      <c r="C479" s="18">
        <v>0.16215263974488139</v>
      </c>
      <c r="D479" s="18">
        <v>0.15509532890885599</v>
      </c>
      <c r="E479" s="18">
        <v>0.1687021142514849</v>
      </c>
      <c r="G479" s="18">
        <v>0.16650573137442981</v>
      </c>
      <c r="H479" s="18">
        <v>0.18160484853919859</v>
      </c>
      <c r="I479" s="18">
        <v>0.16893559442764791</v>
      </c>
      <c r="J479" s="18">
        <v>0.13020174896771999</v>
      </c>
      <c r="L479" s="18">
        <v>0.174160807142374</v>
      </c>
      <c r="M479" s="18">
        <v>0.16893559442764791</v>
      </c>
      <c r="N479" s="18">
        <v>0.13041054758019829</v>
      </c>
      <c r="P479" s="18">
        <v>0.17175719841962231</v>
      </c>
      <c r="Q479" s="18">
        <v>0.1180001474144025</v>
      </c>
      <c r="R479" s="18">
        <v>0.13614637522605219</v>
      </c>
      <c r="T479" s="18">
        <v>0.1707639346469787</v>
      </c>
      <c r="U479" s="18">
        <v>0.14004194113929769</v>
      </c>
      <c r="V479" s="18">
        <v>0.1747569218681112</v>
      </c>
      <c r="W479" s="18">
        <v>0.14065763258077321</v>
      </c>
      <c r="X479" s="18">
        <v>0.18451499117070749</v>
      </c>
      <c r="Y479" s="18">
        <v>0.1891027539852842</v>
      </c>
    </row>
    <row r="480" spans="2:25" x14ac:dyDescent="0.35">
      <c r="B480" s="17" t="s">
        <v>189</v>
      </c>
      <c r="C480" s="18">
        <v>6.9923880750613884E-2</v>
      </c>
      <c r="D480" s="18">
        <v>6.157683354431337E-2</v>
      </c>
      <c r="E480" s="18">
        <v>7.8411529050743431E-2</v>
      </c>
      <c r="G480" s="18">
        <v>6.7958516740096953E-2</v>
      </c>
      <c r="H480" s="18">
        <v>7.5815181104992871E-2</v>
      </c>
      <c r="I480" s="18">
        <v>6.2017633175481472E-2</v>
      </c>
      <c r="J480" s="18">
        <v>7.4018197777868874E-2</v>
      </c>
      <c r="L480" s="18">
        <v>7.1930900473642659E-2</v>
      </c>
      <c r="M480" s="18">
        <v>6.2017633175481472E-2</v>
      </c>
      <c r="N480" s="18">
        <v>7.4136897389177447E-2</v>
      </c>
      <c r="P480" s="18">
        <v>6.9190311950815375E-2</v>
      </c>
      <c r="Q480" s="18">
        <v>8.6619348469402085E-2</v>
      </c>
      <c r="R480" s="18">
        <v>6.1093979425493078E-2</v>
      </c>
      <c r="T480" s="18">
        <v>4.9590641689237019E-2</v>
      </c>
      <c r="U480" s="18">
        <v>6.0154912653355513E-2</v>
      </c>
      <c r="V480" s="18">
        <v>7.3033518673773848E-2</v>
      </c>
      <c r="W480" s="18">
        <v>8.0944234327303133E-2</v>
      </c>
      <c r="X480" s="18">
        <v>8.9118786397754085E-2</v>
      </c>
      <c r="Y480" s="18">
        <v>4.6907307002069069E-2</v>
      </c>
    </row>
    <row r="481" spans="2:25" ht="29" x14ac:dyDescent="0.35">
      <c r="B481" s="17" t="s">
        <v>190</v>
      </c>
      <c r="C481" s="18">
        <v>3.2990993368576402E-2</v>
      </c>
      <c r="D481" s="18">
        <v>3.3321046951835631E-2</v>
      </c>
      <c r="E481" s="18">
        <v>3.2735441417247178E-2</v>
      </c>
      <c r="G481" s="18">
        <v>3.8268224019702042E-2</v>
      </c>
      <c r="H481" s="18">
        <v>3.6386826483595883E-2</v>
      </c>
      <c r="I481" s="18">
        <v>1.979623582447863E-2</v>
      </c>
      <c r="J481" s="18">
        <v>3.7574553114102127E-2</v>
      </c>
      <c r="L481" s="18">
        <v>3.7348663983296261E-2</v>
      </c>
      <c r="M481" s="18">
        <v>1.979623582447863E-2</v>
      </c>
      <c r="N481" s="18">
        <v>3.763480971293371E-2</v>
      </c>
      <c r="P481" s="18">
        <v>3.2588252787574448E-2</v>
      </c>
      <c r="Q481" s="18">
        <v>1.331194177273539E-2</v>
      </c>
      <c r="R481" s="18">
        <v>4.177272869772674E-2</v>
      </c>
      <c r="T481" s="18">
        <v>2.0042129614529381E-2</v>
      </c>
      <c r="U481" s="18">
        <v>1.8177673194047481E-2</v>
      </c>
      <c r="V481" s="18">
        <v>4.4741349738245E-2</v>
      </c>
      <c r="W481" s="18">
        <v>3.9423434640390637E-2</v>
      </c>
      <c r="X481" s="18">
        <v>2.0343165100072041E-2</v>
      </c>
      <c r="Y481" s="18">
        <v>5.7289938053625138E-2</v>
      </c>
    </row>
    <row r="483" spans="2:25" ht="87" x14ac:dyDescent="0.35">
      <c r="B483" s="14" t="s">
        <v>191</v>
      </c>
    </row>
    <row r="484" spans="2:25" x14ac:dyDescent="0.35">
      <c r="B484" s="15" t="s">
        <v>15</v>
      </c>
    </row>
    <row r="485" spans="2:25" x14ac:dyDescent="0.35">
      <c r="B485" s="11" t="s">
        <v>50</v>
      </c>
      <c r="C485" s="16">
        <v>2090</v>
      </c>
      <c r="D485" s="16">
        <v>1050</v>
      </c>
      <c r="E485" s="16">
        <v>1035</v>
      </c>
      <c r="G485" s="16">
        <v>448</v>
      </c>
      <c r="H485" s="16">
        <v>548</v>
      </c>
      <c r="I485" s="16">
        <v>544</v>
      </c>
      <c r="J485" s="16">
        <v>548</v>
      </c>
      <c r="L485" s="16">
        <v>995</v>
      </c>
      <c r="M485" s="16">
        <v>544</v>
      </c>
      <c r="N485" s="16">
        <v>546</v>
      </c>
      <c r="P485" s="16">
        <v>1617</v>
      </c>
      <c r="Q485" s="16">
        <v>163</v>
      </c>
      <c r="R485" s="16">
        <v>191</v>
      </c>
      <c r="T485" s="16">
        <v>197</v>
      </c>
      <c r="U485" s="16">
        <v>521</v>
      </c>
      <c r="V485" s="16">
        <v>489</v>
      </c>
      <c r="W485" s="16">
        <v>441</v>
      </c>
      <c r="X485" s="16">
        <v>269</v>
      </c>
      <c r="Y485" s="16">
        <v>166</v>
      </c>
    </row>
    <row r="486" spans="2:25" x14ac:dyDescent="0.35">
      <c r="B486" s="12" t="s">
        <v>51</v>
      </c>
      <c r="C486" s="16">
        <v>2090</v>
      </c>
      <c r="D486" s="16">
        <v>1043</v>
      </c>
      <c r="E486" s="16">
        <v>1045</v>
      </c>
      <c r="G486" s="16">
        <v>521</v>
      </c>
      <c r="H486" s="16">
        <v>522</v>
      </c>
      <c r="I486" s="16">
        <v>522</v>
      </c>
      <c r="J486" s="16">
        <v>523</v>
      </c>
      <c r="L486" s="16">
        <v>1043</v>
      </c>
      <c r="M486" s="16">
        <v>522</v>
      </c>
      <c r="N486" s="16">
        <v>522</v>
      </c>
      <c r="P486" s="16">
        <v>1634</v>
      </c>
      <c r="Q486" s="16">
        <v>154</v>
      </c>
      <c r="R486" s="16">
        <v>187</v>
      </c>
      <c r="T486" s="16">
        <v>158</v>
      </c>
      <c r="U486" s="16">
        <v>484</v>
      </c>
      <c r="V486" s="16">
        <v>532</v>
      </c>
      <c r="W486" s="16">
        <v>425</v>
      </c>
      <c r="X486" s="16">
        <v>310</v>
      </c>
      <c r="Y486" s="16">
        <v>177</v>
      </c>
    </row>
    <row r="487" spans="2:25" ht="29" x14ac:dyDescent="0.35">
      <c r="B487" s="17" t="s">
        <v>167</v>
      </c>
      <c r="C487" s="18">
        <v>0.51995486719239969</v>
      </c>
      <c r="D487" s="18">
        <v>0.51192839159397174</v>
      </c>
      <c r="E487" s="18">
        <v>0.527672393674123</v>
      </c>
      <c r="G487" s="18">
        <v>0.5233220605672716</v>
      </c>
      <c r="H487" s="18">
        <v>0.53908683484134745</v>
      </c>
      <c r="I487" s="18">
        <v>0.52578266421940678</v>
      </c>
      <c r="J487" s="18">
        <v>0.49163476280291418</v>
      </c>
      <c r="L487" s="18">
        <v>0.53093667779073894</v>
      </c>
      <c r="M487" s="18">
        <v>0.52578266421940678</v>
      </c>
      <c r="N487" s="18">
        <v>0.49161820823104507</v>
      </c>
      <c r="P487" s="18">
        <v>0.51646680740651618</v>
      </c>
      <c r="Q487" s="18">
        <v>0.56216071840225013</v>
      </c>
      <c r="R487" s="18">
        <v>0.53737950530111833</v>
      </c>
      <c r="T487" s="18">
        <v>0.62539352895007705</v>
      </c>
      <c r="U487" s="18">
        <v>0.5689689218442292</v>
      </c>
      <c r="V487" s="18">
        <v>0.49923603033982911</v>
      </c>
      <c r="W487" s="18">
        <v>0.50455464425197083</v>
      </c>
      <c r="X487" s="18">
        <v>0.51841496799626896</v>
      </c>
      <c r="Y487" s="18">
        <v>0.39688074213667668</v>
      </c>
    </row>
    <row r="488" spans="2:25" ht="29" x14ac:dyDescent="0.35">
      <c r="B488" s="17" t="s">
        <v>168</v>
      </c>
      <c r="C488" s="18">
        <v>0.3454179735887018</v>
      </c>
      <c r="D488" s="18">
        <v>0.35135349911930441</v>
      </c>
      <c r="E488" s="18">
        <v>0.33948595326352082</v>
      </c>
      <c r="G488" s="18">
        <v>0.35912298254045982</v>
      </c>
      <c r="H488" s="18">
        <v>0.34251153574473342</v>
      </c>
      <c r="I488" s="18">
        <v>0.32996925015683393</v>
      </c>
      <c r="J488" s="18">
        <v>0.34991341623404282</v>
      </c>
      <c r="L488" s="18">
        <v>0.35101624004664572</v>
      </c>
      <c r="M488" s="18">
        <v>0.32996925015683393</v>
      </c>
      <c r="N488" s="18">
        <v>0.34967586884012392</v>
      </c>
      <c r="P488" s="18">
        <v>0.34805432646071449</v>
      </c>
      <c r="Q488" s="18">
        <v>0.35478430773642822</v>
      </c>
      <c r="R488" s="18">
        <v>0.32237694618564439</v>
      </c>
      <c r="T488" s="18">
        <v>0.27793253162617387</v>
      </c>
      <c r="U488" s="18">
        <v>0.32590396258848048</v>
      </c>
      <c r="V488" s="18">
        <v>0.37116244279316579</v>
      </c>
      <c r="W488" s="18">
        <v>0.33546273464694443</v>
      </c>
      <c r="X488" s="18">
        <v>0.33846171928797242</v>
      </c>
      <c r="Y488" s="18">
        <v>0.41136637846891411</v>
      </c>
    </row>
    <row r="489" spans="2:25" ht="29" x14ac:dyDescent="0.35">
      <c r="B489" s="17" t="s">
        <v>169</v>
      </c>
      <c r="C489" s="18">
        <v>0.13462715921889859</v>
      </c>
      <c r="D489" s="18">
        <v>0.13671810928672379</v>
      </c>
      <c r="E489" s="18">
        <v>0.13284165306235629</v>
      </c>
      <c r="G489" s="18">
        <v>0.11755495689226871</v>
      </c>
      <c r="H489" s="18">
        <v>0.1184016294139193</v>
      </c>
      <c r="I489" s="18">
        <v>0.14424808562375929</v>
      </c>
      <c r="J489" s="18">
        <v>0.15845182096304281</v>
      </c>
      <c r="L489" s="18">
        <v>0.1180470821626156</v>
      </c>
      <c r="M489" s="18">
        <v>0.14424808562375929</v>
      </c>
      <c r="N489" s="18">
        <v>0.1587059229288309</v>
      </c>
      <c r="P489" s="18">
        <v>0.13547886613276941</v>
      </c>
      <c r="Q489" s="18">
        <v>8.3054973861321546E-2</v>
      </c>
      <c r="R489" s="18">
        <v>0.1402435485132372</v>
      </c>
      <c r="T489" s="18">
        <v>9.6673939423749203E-2</v>
      </c>
      <c r="U489" s="18">
        <v>0.10512711556729031</v>
      </c>
      <c r="V489" s="18">
        <v>0.12960152686700521</v>
      </c>
      <c r="W489" s="18">
        <v>0.1599826211010848</v>
      </c>
      <c r="X489" s="18">
        <v>0.14312331271575851</v>
      </c>
      <c r="Y489" s="18">
        <v>0.1917528793944091</v>
      </c>
    </row>
    <row r="491" spans="2:25" ht="87" x14ac:dyDescent="0.35">
      <c r="B491" s="14" t="s">
        <v>192</v>
      </c>
    </row>
    <row r="492" spans="2:25" x14ac:dyDescent="0.35">
      <c r="B492" s="15" t="s">
        <v>15</v>
      </c>
    </row>
    <row r="493" spans="2:25" x14ac:dyDescent="0.35">
      <c r="B493" s="11" t="s">
        <v>50</v>
      </c>
      <c r="C493" s="16">
        <v>2090</v>
      </c>
      <c r="D493" s="16">
        <v>1050</v>
      </c>
      <c r="E493" s="16">
        <v>1035</v>
      </c>
      <c r="G493" s="16">
        <v>448</v>
      </c>
      <c r="H493" s="16">
        <v>548</v>
      </c>
      <c r="I493" s="16">
        <v>544</v>
      </c>
      <c r="J493" s="16">
        <v>548</v>
      </c>
      <c r="L493" s="16">
        <v>995</v>
      </c>
      <c r="M493" s="16">
        <v>544</v>
      </c>
      <c r="N493" s="16">
        <v>546</v>
      </c>
      <c r="P493" s="16">
        <v>1617</v>
      </c>
      <c r="Q493" s="16">
        <v>163</v>
      </c>
      <c r="R493" s="16">
        <v>191</v>
      </c>
      <c r="T493" s="16">
        <v>197</v>
      </c>
      <c r="U493" s="16">
        <v>521</v>
      </c>
      <c r="V493" s="16">
        <v>489</v>
      </c>
      <c r="W493" s="16">
        <v>441</v>
      </c>
      <c r="X493" s="16">
        <v>269</v>
      </c>
      <c r="Y493" s="16">
        <v>166</v>
      </c>
    </row>
    <row r="494" spans="2:25" x14ac:dyDescent="0.35">
      <c r="B494" s="12" t="s">
        <v>51</v>
      </c>
      <c r="C494" s="16">
        <v>2090</v>
      </c>
      <c r="D494" s="16">
        <v>1043</v>
      </c>
      <c r="E494" s="16">
        <v>1045</v>
      </c>
      <c r="G494" s="16">
        <v>521</v>
      </c>
      <c r="H494" s="16">
        <v>522</v>
      </c>
      <c r="I494" s="16">
        <v>522</v>
      </c>
      <c r="J494" s="16">
        <v>523</v>
      </c>
      <c r="L494" s="16">
        <v>1043</v>
      </c>
      <c r="M494" s="16">
        <v>522</v>
      </c>
      <c r="N494" s="16">
        <v>522</v>
      </c>
      <c r="P494" s="16">
        <v>1634</v>
      </c>
      <c r="Q494" s="16">
        <v>154</v>
      </c>
      <c r="R494" s="16">
        <v>187</v>
      </c>
      <c r="T494" s="16">
        <v>158</v>
      </c>
      <c r="U494" s="16">
        <v>484</v>
      </c>
      <c r="V494" s="16">
        <v>532</v>
      </c>
      <c r="W494" s="16">
        <v>425</v>
      </c>
      <c r="X494" s="16">
        <v>310</v>
      </c>
      <c r="Y494" s="16">
        <v>177</v>
      </c>
    </row>
    <row r="495" spans="2:25" ht="29" x14ac:dyDescent="0.35">
      <c r="B495" s="17" t="s">
        <v>167</v>
      </c>
      <c r="C495" s="18">
        <v>0.45139412962134018</v>
      </c>
      <c r="D495" s="18">
        <v>0.46530113260525002</v>
      </c>
      <c r="E495" s="18">
        <v>0.43754209837282571</v>
      </c>
      <c r="G495" s="18">
        <v>0.466712560324825</v>
      </c>
      <c r="H495" s="18">
        <v>0.46982618143805688</v>
      </c>
      <c r="I495" s="18">
        <v>0.45100506936392898</v>
      </c>
      <c r="J495" s="18">
        <v>0.41890197255159811</v>
      </c>
      <c r="L495" s="18">
        <v>0.46796135453755272</v>
      </c>
      <c r="M495" s="18">
        <v>0.45100506936392898</v>
      </c>
      <c r="N495" s="18">
        <v>0.4187687797179041</v>
      </c>
      <c r="P495" s="18">
        <v>0.44917422231270948</v>
      </c>
      <c r="Q495" s="18">
        <v>0.49317070943736158</v>
      </c>
      <c r="R495" s="18">
        <v>0.46273241861712378</v>
      </c>
      <c r="T495" s="18">
        <v>0.5914061475460205</v>
      </c>
      <c r="U495" s="18">
        <v>0.46693493856813378</v>
      </c>
      <c r="V495" s="18">
        <v>0.39930193999490821</v>
      </c>
      <c r="W495" s="18">
        <v>0.46495670020301783</v>
      </c>
      <c r="X495" s="18">
        <v>0.41586277356430279</v>
      </c>
      <c r="Y495" s="18">
        <v>0.4708449804367717</v>
      </c>
    </row>
    <row r="496" spans="2:25" ht="29" x14ac:dyDescent="0.35">
      <c r="B496" s="17" t="s">
        <v>168</v>
      </c>
      <c r="C496" s="18">
        <v>0.38656826029066232</v>
      </c>
      <c r="D496" s="18">
        <v>0.37382614657345609</v>
      </c>
      <c r="E496" s="18">
        <v>0.3988948110912221</v>
      </c>
      <c r="G496" s="18">
        <v>0.38016756202221091</v>
      </c>
      <c r="H496" s="18">
        <v>0.39376090905053102</v>
      </c>
      <c r="I496" s="18">
        <v>0.36895699608064347</v>
      </c>
      <c r="J496" s="18">
        <v>0.40230357664168181</v>
      </c>
      <c r="L496" s="18">
        <v>0.38719300937555617</v>
      </c>
      <c r="M496" s="18">
        <v>0.36895699608064347</v>
      </c>
      <c r="N496" s="18">
        <v>0.40215004496097218</v>
      </c>
      <c r="P496" s="18">
        <v>0.38456812712795718</v>
      </c>
      <c r="Q496" s="18">
        <v>0.41116167672014631</v>
      </c>
      <c r="R496" s="18">
        <v>0.3776010242131328</v>
      </c>
      <c r="T496" s="18">
        <v>0.30964231060953118</v>
      </c>
      <c r="U496" s="18">
        <v>0.38249054475106881</v>
      </c>
      <c r="V496" s="18">
        <v>0.42073834725324177</v>
      </c>
      <c r="W496" s="18">
        <v>0.38313602192705593</v>
      </c>
      <c r="X496" s="18">
        <v>0.3902384757130577</v>
      </c>
      <c r="Y496" s="18">
        <v>0.36107157700584541</v>
      </c>
    </row>
    <row r="497" spans="2:25" ht="29" x14ac:dyDescent="0.35">
      <c r="B497" s="17" t="s">
        <v>169</v>
      </c>
      <c r="C497" s="18">
        <v>0.16203761008799741</v>
      </c>
      <c r="D497" s="18">
        <v>0.16087272082129381</v>
      </c>
      <c r="E497" s="18">
        <v>0.16356309053595219</v>
      </c>
      <c r="G497" s="18">
        <v>0.15311987765296431</v>
      </c>
      <c r="H497" s="18">
        <v>0.13641290951141219</v>
      </c>
      <c r="I497" s="18">
        <v>0.18003793455542749</v>
      </c>
      <c r="J497" s="18">
        <v>0.17879445080671999</v>
      </c>
      <c r="L497" s="18">
        <v>0.14484563608689119</v>
      </c>
      <c r="M497" s="18">
        <v>0.18003793455542749</v>
      </c>
      <c r="N497" s="18">
        <v>0.17908117532112361</v>
      </c>
      <c r="P497" s="18">
        <v>0.16625765055933331</v>
      </c>
      <c r="Q497" s="18">
        <v>9.5667613842491825E-2</v>
      </c>
      <c r="R497" s="18">
        <v>0.15966655716974329</v>
      </c>
      <c r="T497" s="18">
        <v>9.8951541844448362E-2</v>
      </c>
      <c r="U497" s="18">
        <v>0.15057451668079749</v>
      </c>
      <c r="V497" s="18">
        <v>0.17995971275185019</v>
      </c>
      <c r="W497" s="18">
        <v>0.1519072778699263</v>
      </c>
      <c r="X497" s="18">
        <v>0.19389875072263951</v>
      </c>
      <c r="Y497" s="18">
        <v>0.16808344255738281</v>
      </c>
    </row>
    <row r="499" spans="2:25" ht="101.5" x14ac:dyDescent="0.35">
      <c r="B499" s="14" t="s">
        <v>193</v>
      </c>
    </row>
    <row r="500" spans="2:25" x14ac:dyDescent="0.35">
      <c r="B500" s="15" t="s">
        <v>15</v>
      </c>
    </row>
    <row r="501" spans="2:25" x14ac:dyDescent="0.35">
      <c r="B501" s="11" t="s">
        <v>50</v>
      </c>
      <c r="C501" s="16">
        <v>2090</v>
      </c>
      <c r="D501" s="16">
        <v>1050</v>
      </c>
      <c r="E501" s="16">
        <v>1035</v>
      </c>
      <c r="G501" s="16">
        <v>448</v>
      </c>
      <c r="H501" s="16">
        <v>548</v>
      </c>
      <c r="I501" s="16">
        <v>544</v>
      </c>
      <c r="J501" s="16">
        <v>548</v>
      </c>
      <c r="L501" s="16">
        <v>995</v>
      </c>
      <c r="M501" s="16">
        <v>544</v>
      </c>
      <c r="N501" s="16">
        <v>546</v>
      </c>
      <c r="P501" s="16">
        <v>1617</v>
      </c>
      <c r="Q501" s="16">
        <v>163</v>
      </c>
      <c r="R501" s="16">
        <v>191</v>
      </c>
      <c r="T501" s="16">
        <v>197</v>
      </c>
      <c r="U501" s="16">
        <v>521</v>
      </c>
      <c r="V501" s="16">
        <v>489</v>
      </c>
      <c r="W501" s="16">
        <v>441</v>
      </c>
      <c r="X501" s="16">
        <v>269</v>
      </c>
      <c r="Y501" s="16">
        <v>166</v>
      </c>
    </row>
    <row r="502" spans="2:25" x14ac:dyDescent="0.35">
      <c r="B502" s="12" t="s">
        <v>51</v>
      </c>
      <c r="C502" s="16">
        <v>2090</v>
      </c>
      <c r="D502" s="16">
        <v>1043</v>
      </c>
      <c r="E502" s="16">
        <v>1045</v>
      </c>
      <c r="G502" s="16">
        <v>521</v>
      </c>
      <c r="H502" s="16">
        <v>522</v>
      </c>
      <c r="I502" s="16">
        <v>522</v>
      </c>
      <c r="J502" s="16">
        <v>523</v>
      </c>
      <c r="L502" s="16">
        <v>1043</v>
      </c>
      <c r="M502" s="16">
        <v>522</v>
      </c>
      <c r="N502" s="16">
        <v>522</v>
      </c>
      <c r="P502" s="16">
        <v>1634</v>
      </c>
      <c r="Q502" s="16">
        <v>154</v>
      </c>
      <c r="R502" s="16">
        <v>187</v>
      </c>
      <c r="T502" s="16">
        <v>158</v>
      </c>
      <c r="U502" s="16">
        <v>484</v>
      </c>
      <c r="V502" s="16">
        <v>532</v>
      </c>
      <c r="W502" s="16">
        <v>425</v>
      </c>
      <c r="X502" s="16">
        <v>310</v>
      </c>
      <c r="Y502" s="16">
        <v>177</v>
      </c>
    </row>
    <row r="503" spans="2:25" ht="29" x14ac:dyDescent="0.35">
      <c r="B503" s="17" t="s">
        <v>167</v>
      </c>
      <c r="C503" s="18">
        <v>0.44059620382746989</v>
      </c>
      <c r="D503" s="18">
        <v>0.46351931088794118</v>
      </c>
      <c r="E503" s="18">
        <v>0.41822800233007662</v>
      </c>
      <c r="G503" s="18">
        <v>0.40593378457780188</v>
      </c>
      <c r="H503" s="18">
        <v>0.45617442003336461</v>
      </c>
      <c r="I503" s="18">
        <v>0.47742849690933969</v>
      </c>
      <c r="J503" s="18">
        <v>0.42262690025901278</v>
      </c>
      <c r="L503" s="18">
        <v>0.43131915907478618</v>
      </c>
      <c r="M503" s="18">
        <v>0.47742849690933969</v>
      </c>
      <c r="N503" s="18">
        <v>0.42330464776294208</v>
      </c>
      <c r="P503" s="18">
        <v>0.42385146859924189</v>
      </c>
      <c r="Q503" s="18">
        <v>0.60739467442419093</v>
      </c>
      <c r="R503" s="18">
        <v>0.4807206600999096</v>
      </c>
      <c r="T503" s="18">
        <v>0.60286207331486885</v>
      </c>
      <c r="U503" s="18">
        <v>0.49158274682436309</v>
      </c>
      <c r="V503" s="18">
        <v>0.38536428943322981</v>
      </c>
      <c r="W503" s="18">
        <v>0.44357164276796612</v>
      </c>
      <c r="X503" s="18">
        <v>0.39274783500655552</v>
      </c>
      <c r="Y503" s="18">
        <v>0.40370362097161422</v>
      </c>
    </row>
    <row r="504" spans="2:25" ht="29" x14ac:dyDescent="0.35">
      <c r="B504" s="17" t="s">
        <v>168</v>
      </c>
      <c r="C504" s="18">
        <v>0.39527709147976448</v>
      </c>
      <c r="D504" s="18">
        <v>0.37844909975442292</v>
      </c>
      <c r="E504" s="18">
        <v>0.41197875403943801</v>
      </c>
      <c r="G504" s="18">
        <v>0.43163120940426569</v>
      </c>
      <c r="H504" s="18">
        <v>0.39987556476754488</v>
      </c>
      <c r="I504" s="18">
        <v>0.35240527095018331</v>
      </c>
      <c r="J504" s="18">
        <v>0.39794284991236761</v>
      </c>
      <c r="L504" s="18">
        <v>0.41540471001121698</v>
      </c>
      <c r="M504" s="18">
        <v>0.35240527095018331</v>
      </c>
      <c r="N504" s="18">
        <v>0.39778232513288858</v>
      </c>
      <c r="P504" s="18">
        <v>0.41194831739741677</v>
      </c>
      <c r="Q504" s="18">
        <v>0.29175206227131129</v>
      </c>
      <c r="R504" s="18">
        <v>0.36336802533790191</v>
      </c>
      <c r="T504" s="18">
        <v>0.28931092455985652</v>
      </c>
      <c r="U504" s="18">
        <v>0.38532415404486431</v>
      </c>
      <c r="V504" s="18">
        <v>0.43388028738973661</v>
      </c>
      <c r="W504" s="18">
        <v>0.38372277622586642</v>
      </c>
      <c r="X504" s="18">
        <v>0.4202805750264747</v>
      </c>
      <c r="Y504" s="18">
        <v>0.37639706864308808</v>
      </c>
    </row>
    <row r="505" spans="2:25" ht="29" x14ac:dyDescent="0.35">
      <c r="B505" s="17" t="s">
        <v>169</v>
      </c>
      <c r="C505" s="18">
        <v>0.16412670469276561</v>
      </c>
      <c r="D505" s="18">
        <v>0.1580315893576357</v>
      </c>
      <c r="E505" s="18">
        <v>0.16979324363048551</v>
      </c>
      <c r="G505" s="18">
        <v>0.16243500601793251</v>
      </c>
      <c r="H505" s="18">
        <v>0.14395001519909059</v>
      </c>
      <c r="I505" s="18">
        <v>0.1701662321404771</v>
      </c>
      <c r="J505" s="18">
        <v>0.17943024982861949</v>
      </c>
      <c r="L505" s="18">
        <v>0.15327613091399689</v>
      </c>
      <c r="M505" s="18">
        <v>0.1701662321404771</v>
      </c>
      <c r="N505" s="18">
        <v>0.17891302710416909</v>
      </c>
      <c r="P505" s="18">
        <v>0.16420021400334131</v>
      </c>
      <c r="Q505" s="18">
        <v>0.10085326330449761</v>
      </c>
      <c r="R505" s="18">
        <v>0.15591131456218851</v>
      </c>
      <c r="T505" s="18">
        <v>0.1078270021252748</v>
      </c>
      <c r="U505" s="18">
        <v>0.1230930991307726</v>
      </c>
      <c r="V505" s="18">
        <v>0.1807554231770338</v>
      </c>
      <c r="W505" s="18">
        <v>0.17270558100616751</v>
      </c>
      <c r="X505" s="18">
        <v>0.18697158996696969</v>
      </c>
      <c r="Y505" s="18">
        <v>0.2198993103852977</v>
      </c>
    </row>
    <row r="507" spans="2:25" ht="87" x14ac:dyDescent="0.35">
      <c r="B507" s="14" t="s">
        <v>194</v>
      </c>
    </row>
    <row r="508" spans="2:25" x14ac:dyDescent="0.35">
      <c r="B508" s="15" t="s">
        <v>15</v>
      </c>
    </row>
    <row r="509" spans="2:25" x14ac:dyDescent="0.35">
      <c r="B509" s="11" t="s">
        <v>50</v>
      </c>
      <c r="C509" s="16">
        <v>2090</v>
      </c>
      <c r="D509" s="16">
        <v>1050</v>
      </c>
      <c r="E509" s="16">
        <v>1035</v>
      </c>
      <c r="G509" s="16">
        <v>448</v>
      </c>
      <c r="H509" s="16">
        <v>548</v>
      </c>
      <c r="I509" s="16">
        <v>544</v>
      </c>
      <c r="J509" s="16">
        <v>548</v>
      </c>
      <c r="L509" s="16">
        <v>995</v>
      </c>
      <c r="M509" s="16">
        <v>544</v>
      </c>
      <c r="N509" s="16">
        <v>546</v>
      </c>
      <c r="P509" s="16">
        <v>1617</v>
      </c>
      <c r="Q509" s="16">
        <v>163</v>
      </c>
      <c r="R509" s="16">
        <v>191</v>
      </c>
      <c r="T509" s="16">
        <v>197</v>
      </c>
      <c r="U509" s="16">
        <v>521</v>
      </c>
      <c r="V509" s="16">
        <v>489</v>
      </c>
      <c r="W509" s="16">
        <v>441</v>
      </c>
      <c r="X509" s="16">
        <v>269</v>
      </c>
      <c r="Y509" s="16">
        <v>166</v>
      </c>
    </row>
    <row r="510" spans="2:25" x14ac:dyDescent="0.35">
      <c r="B510" s="12" t="s">
        <v>51</v>
      </c>
      <c r="C510" s="16">
        <v>2090</v>
      </c>
      <c r="D510" s="16">
        <v>1043</v>
      </c>
      <c r="E510" s="16">
        <v>1045</v>
      </c>
      <c r="G510" s="16">
        <v>521</v>
      </c>
      <c r="H510" s="16">
        <v>522</v>
      </c>
      <c r="I510" s="16">
        <v>522</v>
      </c>
      <c r="J510" s="16">
        <v>523</v>
      </c>
      <c r="L510" s="16">
        <v>1043</v>
      </c>
      <c r="M510" s="16">
        <v>522</v>
      </c>
      <c r="N510" s="16">
        <v>522</v>
      </c>
      <c r="P510" s="16">
        <v>1634</v>
      </c>
      <c r="Q510" s="16">
        <v>154</v>
      </c>
      <c r="R510" s="16">
        <v>187</v>
      </c>
      <c r="T510" s="16">
        <v>158</v>
      </c>
      <c r="U510" s="16">
        <v>484</v>
      </c>
      <c r="V510" s="16">
        <v>532</v>
      </c>
      <c r="W510" s="16">
        <v>425</v>
      </c>
      <c r="X510" s="16">
        <v>310</v>
      </c>
      <c r="Y510" s="16">
        <v>177</v>
      </c>
    </row>
    <row r="511" spans="2:25" ht="29" x14ac:dyDescent="0.35">
      <c r="B511" s="17" t="s">
        <v>167</v>
      </c>
      <c r="C511" s="18">
        <v>0.45879093259899861</v>
      </c>
      <c r="D511" s="18">
        <v>0.47054858292657348</v>
      </c>
      <c r="E511" s="18">
        <v>0.44710070504336802</v>
      </c>
      <c r="G511" s="18">
        <v>0.49999937277387091</v>
      </c>
      <c r="H511" s="18">
        <v>0.48620081951225319</v>
      </c>
      <c r="I511" s="18">
        <v>0.43710235426457661</v>
      </c>
      <c r="J511" s="18">
        <v>0.41282098049887278</v>
      </c>
      <c r="L511" s="18">
        <v>0.49280158283300379</v>
      </c>
      <c r="M511" s="18">
        <v>0.43710235426457661</v>
      </c>
      <c r="N511" s="18">
        <v>0.41267803585529012</v>
      </c>
      <c r="P511" s="18">
        <v>0.44658314948984262</v>
      </c>
      <c r="Q511" s="18">
        <v>0.6267958014803453</v>
      </c>
      <c r="R511" s="18">
        <v>0.51205205120102837</v>
      </c>
      <c r="T511" s="18">
        <v>0.61302760467152595</v>
      </c>
      <c r="U511" s="18">
        <v>0.47941089356573668</v>
      </c>
      <c r="V511" s="18">
        <v>0.42760889253511242</v>
      </c>
      <c r="W511" s="18">
        <v>0.44751545979747742</v>
      </c>
      <c r="X511" s="18">
        <v>0.42692826604872669</v>
      </c>
      <c r="Y511" s="18">
        <v>0.44632952180760482</v>
      </c>
    </row>
    <row r="512" spans="2:25" ht="29" x14ac:dyDescent="0.35">
      <c r="B512" s="17" t="s">
        <v>168</v>
      </c>
      <c r="C512" s="18">
        <v>0.39736155457658268</v>
      </c>
      <c r="D512" s="18">
        <v>0.39677976420320332</v>
      </c>
      <c r="E512" s="18">
        <v>0.39795714120146908</v>
      </c>
      <c r="G512" s="18">
        <v>0.35940062245345827</v>
      </c>
      <c r="H512" s="18">
        <v>0.40481573610750649</v>
      </c>
      <c r="I512" s="18">
        <v>0.42720711384209448</v>
      </c>
      <c r="J512" s="18">
        <v>0.39768566817728312</v>
      </c>
      <c r="L512" s="18">
        <v>0.3823433949695621</v>
      </c>
      <c r="M512" s="18">
        <v>0.42720711384209448</v>
      </c>
      <c r="N512" s="18">
        <v>0.39752473096717339</v>
      </c>
      <c r="P512" s="18">
        <v>0.40968091837212761</v>
      </c>
      <c r="Q512" s="18">
        <v>0.25551809978209589</v>
      </c>
      <c r="R512" s="18">
        <v>0.35866598892839241</v>
      </c>
      <c r="T512" s="18">
        <v>0.31180440415016919</v>
      </c>
      <c r="U512" s="18">
        <v>0.40348817353026922</v>
      </c>
      <c r="V512" s="18">
        <v>0.40685147325143189</v>
      </c>
      <c r="W512" s="18">
        <v>0.4091330386402644</v>
      </c>
      <c r="X512" s="18">
        <v>0.39947831811096901</v>
      </c>
      <c r="Y512" s="18">
        <v>0.38816615474151722</v>
      </c>
    </row>
    <row r="513" spans="2:25" ht="29" x14ac:dyDescent="0.35">
      <c r="B513" s="17" t="s">
        <v>169</v>
      </c>
      <c r="C513" s="18">
        <v>0.1438475128244186</v>
      </c>
      <c r="D513" s="18">
        <v>0.13267165287022309</v>
      </c>
      <c r="E513" s="18">
        <v>0.15494215375516299</v>
      </c>
      <c r="G513" s="18">
        <v>0.14060000477267079</v>
      </c>
      <c r="H513" s="18">
        <v>0.10898344438024039</v>
      </c>
      <c r="I513" s="18">
        <v>0.13569053189332911</v>
      </c>
      <c r="J513" s="18">
        <v>0.18949335132384401</v>
      </c>
      <c r="L513" s="18">
        <v>0.1248550221974343</v>
      </c>
      <c r="M513" s="18">
        <v>0.13569053189332911</v>
      </c>
      <c r="N513" s="18">
        <v>0.18979723317753619</v>
      </c>
      <c r="P513" s="18">
        <v>0.14373593213802979</v>
      </c>
      <c r="Q513" s="18">
        <v>0.1176860987375586</v>
      </c>
      <c r="R513" s="18">
        <v>0.12928195987057911</v>
      </c>
      <c r="T513" s="18">
        <v>7.5167991178304736E-2</v>
      </c>
      <c r="U513" s="18">
        <v>0.11710093290399411</v>
      </c>
      <c r="V513" s="18">
        <v>0.1655396342134558</v>
      </c>
      <c r="W513" s="18">
        <v>0.1433515015622582</v>
      </c>
      <c r="X513" s="18">
        <v>0.17359341584030419</v>
      </c>
      <c r="Y513" s="18">
        <v>0.16550432345087779</v>
      </c>
    </row>
    <row r="515" spans="2:25" ht="72.5" x14ac:dyDescent="0.35">
      <c r="B515" s="14" t="s">
        <v>195</v>
      </c>
    </row>
    <row r="516" spans="2:25" x14ac:dyDescent="0.35">
      <c r="B516" s="15" t="s">
        <v>15</v>
      </c>
    </row>
    <row r="517" spans="2:25" x14ac:dyDescent="0.35">
      <c r="B517" s="11" t="s">
        <v>50</v>
      </c>
      <c r="C517" s="16">
        <v>2090</v>
      </c>
      <c r="D517" s="16">
        <v>1050</v>
      </c>
      <c r="E517" s="16">
        <v>1035</v>
      </c>
      <c r="G517" s="16">
        <v>448</v>
      </c>
      <c r="H517" s="16">
        <v>548</v>
      </c>
      <c r="I517" s="16">
        <v>544</v>
      </c>
      <c r="J517" s="16">
        <v>548</v>
      </c>
      <c r="L517" s="16">
        <v>995</v>
      </c>
      <c r="M517" s="16">
        <v>544</v>
      </c>
      <c r="N517" s="16">
        <v>546</v>
      </c>
      <c r="P517" s="16">
        <v>1617</v>
      </c>
      <c r="Q517" s="16">
        <v>163</v>
      </c>
      <c r="R517" s="16">
        <v>191</v>
      </c>
      <c r="T517" s="16">
        <v>197</v>
      </c>
      <c r="U517" s="16">
        <v>521</v>
      </c>
      <c r="V517" s="16">
        <v>489</v>
      </c>
      <c r="W517" s="16">
        <v>441</v>
      </c>
      <c r="X517" s="16">
        <v>269</v>
      </c>
      <c r="Y517" s="16">
        <v>166</v>
      </c>
    </row>
    <row r="518" spans="2:25" x14ac:dyDescent="0.35">
      <c r="B518" s="12" t="s">
        <v>51</v>
      </c>
      <c r="C518" s="16">
        <v>2090</v>
      </c>
      <c r="D518" s="16">
        <v>1043</v>
      </c>
      <c r="E518" s="16">
        <v>1045</v>
      </c>
      <c r="G518" s="16">
        <v>521</v>
      </c>
      <c r="H518" s="16">
        <v>522</v>
      </c>
      <c r="I518" s="16">
        <v>522</v>
      </c>
      <c r="J518" s="16">
        <v>523</v>
      </c>
      <c r="L518" s="16">
        <v>1043</v>
      </c>
      <c r="M518" s="16">
        <v>522</v>
      </c>
      <c r="N518" s="16">
        <v>522</v>
      </c>
      <c r="P518" s="16">
        <v>1634</v>
      </c>
      <c r="Q518" s="16">
        <v>154</v>
      </c>
      <c r="R518" s="16">
        <v>187</v>
      </c>
      <c r="T518" s="16">
        <v>158</v>
      </c>
      <c r="U518" s="16">
        <v>484</v>
      </c>
      <c r="V518" s="16">
        <v>532</v>
      </c>
      <c r="W518" s="16">
        <v>425</v>
      </c>
      <c r="X518" s="16">
        <v>310</v>
      </c>
      <c r="Y518" s="16">
        <v>177</v>
      </c>
    </row>
    <row r="519" spans="2:25" ht="29" x14ac:dyDescent="0.35">
      <c r="B519" s="17" t="s">
        <v>167</v>
      </c>
      <c r="C519" s="18">
        <v>0.4770815094770931</v>
      </c>
      <c r="D519" s="18">
        <v>0.47419680837187561</v>
      </c>
      <c r="E519" s="18">
        <v>0.48022710267707508</v>
      </c>
      <c r="G519" s="18">
        <v>0.48394741178661338</v>
      </c>
      <c r="H519" s="18">
        <v>0.50976417046978884</v>
      </c>
      <c r="I519" s="18">
        <v>0.45416006149167498</v>
      </c>
      <c r="J519" s="18">
        <v>0.46133539315492761</v>
      </c>
      <c r="L519" s="18">
        <v>0.49715196746906748</v>
      </c>
      <c r="M519" s="18">
        <v>0.45416006149167498</v>
      </c>
      <c r="N519" s="18">
        <v>0.46047156126793559</v>
      </c>
      <c r="P519" s="18">
        <v>0.45801261344025362</v>
      </c>
      <c r="Q519" s="18">
        <v>0.5965395975262987</v>
      </c>
      <c r="R519" s="18">
        <v>0.56479504302868422</v>
      </c>
      <c r="T519" s="18">
        <v>0.62654770826245476</v>
      </c>
      <c r="U519" s="18">
        <v>0.54303086134867984</v>
      </c>
      <c r="V519" s="18">
        <v>0.4209829619839659</v>
      </c>
      <c r="W519" s="18">
        <v>0.47329268743994168</v>
      </c>
      <c r="X519" s="18">
        <v>0.42959633033739281</v>
      </c>
      <c r="Y519" s="18">
        <v>0.4184471028618546</v>
      </c>
    </row>
    <row r="520" spans="2:25" ht="29" x14ac:dyDescent="0.35">
      <c r="B520" s="17" t="s">
        <v>168</v>
      </c>
      <c r="C520" s="18">
        <v>0.36740599505554411</v>
      </c>
      <c r="D520" s="18">
        <v>0.36958190663676349</v>
      </c>
      <c r="E520" s="18">
        <v>0.36461962672932302</v>
      </c>
      <c r="G520" s="18">
        <v>0.37323051666403939</v>
      </c>
      <c r="H520" s="18">
        <v>0.35146983425085432</v>
      </c>
      <c r="I520" s="18">
        <v>0.37462182523265669</v>
      </c>
      <c r="J520" s="18">
        <v>0.36921329995842289</v>
      </c>
      <c r="L520" s="18">
        <v>0.3619733818682051</v>
      </c>
      <c r="M520" s="18">
        <v>0.37462182523265669</v>
      </c>
      <c r="N520" s="18">
        <v>0.3698053905052171</v>
      </c>
      <c r="P520" s="18">
        <v>0.38115996524299511</v>
      </c>
      <c r="Q520" s="18">
        <v>0.29206736664842342</v>
      </c>
      <c r="R520" s="18">
        <v>0.33304887712973491</v>
      </c>
      <c r="T520" s="18">
        <v>0.30917531030821632</v>
      </c>
      <c r="U520" s="18">
        <v>0.33631224580856289</v>
      </c>
      <c r="V520" s="18">
        <v>0.39039486391022149</v>
      </c>
      <c r="W520" s="18">
        <v>0.37165574934995621</v>
      </c>
      <c r="X520" s="18">
        <v>0.38422108698583479</v>
      </c>
      <c r="Y520" s="18">
        <v>0.39783908801798562</v>
      </c>
    </row>
    <row r="521" spans="2:25" ht="29" x14ac:dyDescent="0.35">
      <c r="B521" s="17" t="s">
        <v>169</v>
      </c>
      <c r="C521" s="18">
        <v>0.15551249546736279</v>
      </c>
      <c r="D521" s="18">
        <v>0.1562212849913609</v>
      </c>
      <c r="E521" s="18">
        <v>0.15515327059360179</v>
      </c>
      <c r="G521" s="18">
        <v>0.14282207154934731</v>
      </c>
      <c r="H521" s="18">
        <v>0.1387659952793569</v>
      </c>
      <c r="I521" s="18">
        <v>0.17121811327566841</v>
      </c>
      <c r="J521" s="18">
        <v>0.16945130688664939</v>
      </c>
      <c r="L521" s="18">
        <v>0.14087465066272761</v>
      </c>
      <c r="M521" s="18">
        <v>0.17121811327566841</v>
      </c>
      <c r="N521" s="18">
        <v>0.16972304822684711</v>
      </c>
      <c r="P521" s="18">
        <v>0.1608274213167514</v>
      </c>
      <c r="Q521" s="18">
        <v>0.11139303582527781</v>
      </c>
      <c r="R521" s="18">
        <v>0.1021560798415808</v>
      </c>
      <c r="T521" s="18">
        <v>6.4276981429328972E-2</v>
      </c>
      <c r="U521" s="18">
        <v>0.1206568928427572</v>
      </c>
      <c r="V521" s="18">
        <v>0.18862217410581281</v>
      </c>
      <c r="W521" s="18">
        <v>0.15505156321010199</v>
      </c>
      <c r="X521" s="18">
        <v>0.1861825826767724</v>
      </c>
      <c r="Y521" s="18">
        <v>0.18371380912015961</v>
      </c>
    </row>
    <row r="523" spans="2:25" ht="72.5" x14ac:dyDescent="0.35">
      <c r="B523" s="14" t="s">
        <v>196</v>
      </c>
    </row>
    <row r="524" spans="2:25" x14ac:dyDescent="0.35">
      <c r="B524" s="15" t="s">
        <v>15</v>
      </c>
    </row>
    <row r="525" spans="2:25" x14ac:dyDescent="0.35">
      <c r="B525" s="11" t="s">
        <v>50</v>
      </c>
      <c r="C525" s="16">
        <v>2090</v>
      </c>
      <c r="D525" s="16">
        <v>1050</v>
      </c>
      <c r="E525" s="16">
        <v>1035</v>
      </c>
      <c r="G525" s="16">
        <v>448</v>
      </c>
      <c r="H525" s="16">
        <v>548</v>
      </c>
      <c r="I525" s="16">
        <v>544</v>
      </c>
      <c r="J525" s="16">
        <v>548</v>
      </c>
      <c r="L525" s="16">
        <v>995</v>
      </c>
      <c r="M525" s="16">
        <v>544</v>
      </c>
      <c r="N525" s="16">
        <v>546</v>
      </c>
      <c r="P525" s="16">
        <v>1617</v>
      </c>
      <c r="Q525" s="16">
        <v>163</v>
      </c>
      <c r="R525" s="16">
        <v>191</v>
      </c>
      <c r="T525" s="16">
        <v>197</v>
      </c>
      <c r="U525" s="16">
        <v>521</v>
      </c>
      <c r="V525" s="16">
        <v>489</v>
      </c>
      <c r="W525" s="16">
        <v>441</v>
      </c>
      <c r="X525" s="16">
        <v>269</v>
      </c>
      <c r="Y525" s="16">
        <v>166</v>
      </c>
    </row>
    <row r="526" spans="2:25" x14ac:dyDescent="0.35">
      <c r="B526" s="12" t="s">
        <v>51</v>
      </c>
      <c r="C526" s="16">
        <v>2090</v>
      </c>
      <c r="D526" s="16">
        <v>1043</v>
      </c>
      <c r="E526" s="16">
        <v>1045</v>
      </c>
      <c r="G526" s="16">
        <v>521</v>
      </c>
      <c r="H526" s="16">
        <v>522</v>
      </c>
      <c r="I526" s="16">
        <v>522</v>
      </c>
      <c r="J526" s="16">
        <v>523</v>
      </c>
      <c r="L526" s="16">
        <v>1043</v>
      </c>
      <c r="M526" s="16">
        <v>522</v>
      </c>
      <c r="N526" s="16">
        <v>522</v>
      </c>
      <c r="P526" s="16">
        <v>1634</v>
      </c>
      <c r="Q526" s="16">
        <v>154</v>
      </c>
      <c r="R526" s="16">
        <v>187</v>
      </c>
      <c r="T526" s="16">
        <v>158</v>
      </c>
      <c r="U526" s="16">
        <v>484</v>
      </c>
      <c r="V526" s="16">
        <v>532</v>
      </c>
      <c r="W526" s="16">
        <v>425</v>
      </c>
      <c r="X526" s="16">
        <v>310</v>
      </c>
      <c r="Y526" s="16">
        <v>177</v>
      </c>
    </row>
    <row r="527" spans="2:25" ht="29" x14ac:dyDescent="0.35">
      <c r="B527" s="17" t="s">
        <v>167</v>
      </c>
      <c r="C527" s="18">
        <v>0.48009980871021668</v>
      </c>
      <c r="D527" s="18">
        <v>0.48514550407836948</v>
      </c>
      <c r="E527" s="18">
        <v>0.4753369326399855</v>
      </c>
      <c r="G527" s="18">
        <v>0.48824173762030371</v>
      </c>
      <c r="H527" s="18">
        <v>0.49563975081493078</v>
      </c>
      <c r="I527" s="18">
        <v>0.48789188226542668</v>
      </c>
      <c r="J527" s="18">
        <v>0.44952538773186618</v>
      </c>
      <c r="L527" s="18">
        <v>0.49222870346189979</v>
      </c>
      <c r="M527" s="18">
        <v>0.48789188226542668</v>
      </c>
      <c r="N527" s="18">
        <v>0.44864261667727279</v>
      </c>
      <c r="P527" s="18">
        <v>0.46940611909742808</v>
      </c>
      <c r="Q527" s="18">
        <v>0.57168930782828875</v>
      </c>
      <c r="R527" s="18">
        <v>0.5208929230060686</v>
      </c>
      <c r="T527" s="18">
        <v>0.59758385353905996</v>
      </c>
      <c r="U527" s="18">
        <v>0.53673946391695293</v>
      </c>
      <c r="V527" s="18">
        <v>0.44470752761523719</v>
      </c>
      <c r="W527" s="18">
        <v>0.45317310643200109</v>
      </c>
      <c r="X527" s="18">
        <v>0.44411470448032409</v>
      </c>
      <c r="Y527" s="18">
        <v>0.45189366478132409</v>
      </c>
    </row>
    <row r="528" spans="2:25" ht="29" x14ac:dyDescent="0.35">
      <c r="B528" s="17" t="s">
        <v>168</v>
      </c>
      <c r="C528" s="18">
        <v>0.37201852956983411</v>
      </c>
      <c r="D528" s="18">
        <v>0.37517696534538908</v>
      </c>
      <c r="E528" s="18">
        <v>0.36826184433032078</v>
      </c>
      <c r="G528" s="18">
        <v>0.3676806050987651</v>
      </c>
      <c r="H528" s="18">
        <v>0.37743889213114529</v>
      </c>
      <c r="I528" s="18">
        <v>0.36744286917497809</v>
      </c>
      <c r="J528" s="18">
        <v>0.37442678110273481</v>
      </c>
      <c r="L528" s="18">
        <v>0.37219806150148488</v>
      </c>
      <c r="M528" s="18">
        <v>0.36744286917497809</v>
      </c>
      <c r="N528" s="18">
        <v>0.37502723227169987</v>
      </c>
      <c r="P528" s="18">
        <v>0.38497267151766762</v>
      </c>
      <c r="Q528" s="18">
        <v>0.33530318541766579</v>
      </c>
      <c r="R528" s="18">
        <v>0.31720326050897041</v>
      </c>
      <c r="T528" s="18">
        <v>0.31028928195852468</v>
      </c>
      <c r="U528" s="18">
        <v>0.35019259264720443</v>
      </c>
      <c r="V528" s="18">
        <v>0.39217302758604372</v>
      </c>
      <c r="W528" s="18">
        <v>0.3799876563387255</v>
      </c>
      <c r="X528" s="18">
        <v>0.38216849027126831</v>
      </c>
      <c r="Y528" s="18">
        <v>0.38841654622302407</v>
      </c>
    </row>
    <row r="529" spans="2:25" ht="29" x14ac:dyDescent="0.35">
      <c r="B529" s="17" t="s">
        <v>169</v>
      </c>
      <c r="C529" s="18">
        <v>0.14788166171994921</v>
      </c>
      <c r="D529" s="18">
        <v>0.1396775305762413</v>
      </c>
      <c r="E529" s="18">
        <v>0.1564012230296937</v>
      </c>
      <c r="G529" s="18">
        <v>0.1440776572809313</v>
      </c>
      <c r="H529" s="18">
        <v>0.12692135705392399</v>
      </c>
      <c r="I529" s="18">
        <v>0.14466524855959531</v>
      </c>
      <c r="J529" s="18">
        <v>0.1760478311653989</v>
      </c>
      <c r="L529" s="18">
        <v>0.13557323503661561</v>
      </c>
      <c r="M529" s="18">
        <v>0.14466524855959531</v>
      </c>
      <c r="N529" s="18">
        <v>0.17633015105102709</v>
      </c>
      <c r="P529" s="18">
        <v>0.14562120938490419</v>
      </c>
      <c r="Q529" s="18">
        <v>9.3007506754045274E-2</v>
      </c>
      <c r="R529" s="18">
        <v>0.16190381648496091</v>
      </c>
      <c r="T529" s="18">
        <v>9.2126864502415404E-2</v>
      </c>
      <c r="U529" s="18">
        <v>0.1130679434358426</v>
      </c>
      <c r="V529" s="18">
        <v>0.16311944479871909</v>
      </c>
      <c r="W529" s="18">
        <v>0.16683923722927341</v>
      </c>
      <c r="X529" s="18">
        <v>0.17371680524840749</v>
      </c>
      <c r="Y529" s="18">
        <v>0.15968978899565159</v>
      </c>
    </row>
    <row r="531" spans="2:25" ht="72.5" x14ac:dyDescent="0.35">
      <c r="B531" s="14" t="s">
        <v>197</v>
      </c>
    </row>
    <row r="532" spans="2:25" x14ac:dyDescent="0.35">
      <c r="B532" s="15" t="s">
        <v>15</v>
      </c>
    </row>
    <row r="533" spans="2:25" x14ac:dyDescent="0.35">
      <c r="B533" s="11" t="s">
        <v>50</v>
      </c>
      <c r="C533" s="16">
        <v>2090</v>
      </c>
      <c r="D533" s="16">
        <v>1050</v>
      </c>
      <c r="E533" s="16">
        <v>1035</v>
      </c>
      <c r="G533" s="16">
        <v>448</v>
      </c>
      <c r="H533" s="16">
        <v>548</v>
      </c>
      <c r="I533" s="16">
        <v>544</v>
      </c>
      <c r="J533" s="16">
        <v>548</v>
      </c>
      <c r="L533" s="16">
        <v>995</v>
      </c>
      <c r="M533" s="16">
        <v>544</v>
      </c>
      <c r="N533" s="16">
        <v>546</v>
      </c>
      <c r="P533" s="16">
        <v>1617</v>
      </c>
      <c r="Q533" s="16">
        <v>163</v>
      </c>
      <c r="R533" s="16">
        <v>191</v>
      </c>
      <c r="T533" s="16">
        <v>197</v>
      </c>
      <c r="U533" s="16">
        <v>521</v>
      </c>
      <c r="V533" s="16">
        <v>489</v>
      </c>
      <c r="W533" s="16">
        <v>441</v>
      </c>
      <c r="X533" s="16">
        <v>269</v>
      </c>
      <c r="Y533" s="16">
        <v>166</v>
      </c>
    </row>
    <row r="534" spans="2:25" x14ac:dyDescent="0.35">
      <c r="B534" s="12" t="s">
        <v>51</v>
      </c>
      <c r="C534" s="16">
        <v>2090</v>
      </c>
      <c r="D534" s="16">
        <v>1043</v>
      </c>
      <c r="E534" s="16">
        <v>1045</v>
      </c>
      <c r="G534" s="16">
        <v>521</v>
      </c>
      <c r="H534" s="16">
        <v>522</v>
      </c>
      <c r="I534" s="16">
        <v>522</v>
      </c>
      <c r="J534" s="16">
        <v>523</v>
      </c>
      <c r="L534" s="16">
        <v>1043</v>
      </c>
      <c r="M534" s="16">
        <v>522</v>
      </c>
      <c r="N534" s="16">
        <v>522</v>
      </c>
      <c r="P534" s="16">
        <v>1634</v>
      </c>
      <c r="Q534" s="16">
        <v>154</v>
      </c>
      <c r="R534" s="16">
        <v>187</v>
      </c>
      <c r="T534" s="16">
        <v>158</v>
      </c>
      <c r="U534" s="16">
        <v>484</v>
      </c>
      <c r="V534" s="16">
        <v>532</v>
      </c>
      <c r="W534" s="16">
        <v>425</v>
      </c>
      <c r="X534" s="16">
        <v>310</v>
      </c>
      <c r="Y534" s="16">
        <v>177</v>
      </c>
    </row>
    <row r="535" spans="2:25" ht="29" x14ac:dyDescent="0.35">
      <c r="B535" s="17" t="s">
        <v>167</v>
      </c>
      <c r="C535" s="18">
        <v>0.4254576323190804</v>
      </c>
      <c r="D535" s="18">
        <v>0.45700271598856429</v>
      </c>
      <c r="E535" s="18">
        <v>0.39452304843466057</v>
      </c>
      <c r="G535" s="18">
        <v>0.4270886827189706</v>
      </c>
      <c r="H535" s="18">
        <v>0.47592634259167238</v>
      </c>
      <c r="I535" s="18">
        <v>0.43022992073851091</v>
      </c>
      <c r="J535" s="18">
        <v>0.36944592867352322</v>
      </c>
      <c r="L535" s="18">
        <v>0.45178404396693927</v>
      </c>
      <c r="M535" s="18">
        <v>0.43022992073851091</v>
      </c>
      <c r="N535" s="18">
        <v>0.36923342543561188</v>
      </c>
      <c r="P535" s="18">
        <v>0.41411591611997728</v>
      </c>
      <c r="Q535" s="18">
        <v>0.51618699960618775</v>
      </c>
      <c r="R535" s="18">
        <v>0.48910463038849561</v>
      </c>
      <c r="T535" s="18">
        <v>0.5885596889914172</v>
      </c>
      <c r="U535" s="18">
        <v>0.48771866670874831</v>
      </c>
      <c r="V535" s="18">
        <v>0.39037133879114011</v>
      </c>
      <c r="W535" s="18">
        <v>0.39413181550937831</v>
      </c>
      <c r="X535" s="18">
        <v>0.37045434280324802</v>
      </c>
      <c r="Y535" s="18">
        <v>0.38602661452924047</v>
      </c>
    </row>
    <row r="536" spans="2:25" ht="29" x14ac:dyDescent="0.35">
      <c r="B536" s="17" t="s">
        <v>168</v>
      </c>
      <c r="C536" s="18">
        <v>0.42017335119646071</v>
      </c>
      <c r="D536" s="18">
        <v>0.40251125075745081</v>
      </c>
      <c r="E536" s="18">
        <v>0.43690585806915089</v>
      </c>
      <c r="G536" s="18">
        <v>0.43477255262455428</v>
      </c>
      <c r="H536" s="18">
        <v>0.37178289877544463</v>
      </c>
      <c r="I536" s="18">
        <v>0.41077966165991597</v>
      </c>
      <c r="J536" s="18">
        <v>0.46228810085082372</v>
      </c>
      <c r="L536" s="18">
        <v>0.40291270855682121</v>
      </c>
      <c r="M536" s="18">
        <v>0.41077966165991597</v>
      </c>
      <c r="N536" s="18">
        <v>0.46223076361853238</v>
      </c>
      <c r="P536" s="18">
        <v>0.42555019856858789</v>
      </c>
      <c r="Q536" s="18">
        <v>0.35484630614583429</v>
      </c>
      <c r="R536" s="18">
        <v>0.39411879566810071</v>
      </c>
      <c r="T536" s="18">
        <v>0.309257658016869</v>
      </c>
      <c r="U536" s="18">
        <v>0.38382808381943018</v>
      </c>
      <c r="V536" s="18">
        <v>0.42954495427781442</v>
      </c>
      <c r="W536" s="18">
        <v>0.44098945580452392</v>
      </c>
      <c r="X536" s="18">
        <v>0.47300645424783783</v>
      </c>
      <c r="Y536" s="18">
        <v>0.44484339446469179</v>
      </c>
    </row>
    <row r="537" spans="2:25" ht="29" x14ac:dyDescent="0.35">
      <c r="B537" s="17" t="s">
        <v>169</v>
      </c>
      <c r="C537" s="18">
        <v>0.15436901648445889</v>
      </c>
      <c r="D537" s="18">
        <v>0.14048603325398479</v>
      </c>
      <c r="E537" s="18">
        <v>0.16857109349618851</v>
      </c>
      <c r="G537" s="18">
        <v>0.1381387646564752</v>
      </c>
      <c r="H537" s="18">
        <v>0.15229075863288299</v>
      </c>
      <c r="I537" s="18">
        <v>0.1589904176015732</v>
      </c>
      <c r="J537" s="18">
        <v>0.168265970475653</v>
      </c>
      <c r="L537" s="18">
        <v>0.14530324747623979</v>
      </c>
      <c r="M537" s="18">
        <v>0.1589904176015732</v>
      </c>
      <c r="N537" s="18">
        <v>0.1685358109458554</v>
      </c>
      <c r="P537" s="18">
        <v>0.16033388531143489</v>
      </c>
      <c r="Q537" s="18">
        <v>0.1289666942479776</v>
      </c>
      <c r="R537" s="18">
        <v>0.1167765739434035</v>
      </c>
      <c r="T537" s="18">
        <v>0.10218265299171379</v>
      </c>
      <c r="U537" s="18">
        <v>0.12845324947182149</v>
      </c>
      <c r="V537" s="18">
        <v>0.18008370693104561</v>
      </c>
      <c r="W537" s="18">
        <v>0.16487872868609779</v>
      </c>
      <c r="X537" s="18">
        <v>0.1565392029489141</v>
      </c>
      <c r="Y537" s="18">
        <v>0.16912999100606771</v>
      </c>
    </row>
    <row r="539" spans="2:25" ht="87" x14ac:dyDescent="0.35">
      <c r="B539" s="14" t="s">
        <v>198</v>
      </c>
    </row>
    <row r="540" spans="2:25" x14ac:dyDescent="0.35">
      <c r="B540" s="15" t="s">
        <v>15</v>
      </c>
    </row>
    <row r="541" spans="2:25" x14ac:dyDescent="0.35">
      <c r="B541" s="11" t="s">
        <v>50</v>
      </c>
      <c r="C541" s="16">
        <v>2090</v>
      </c>
      <c r="D541" s="16">
        <v>1050</v>
      </c>
      <c r="E541" s="16">
        <v>1035</v>
      </c>
      <c r="G541" s="16">
        <v>448</v>
      </c>
      <c r="H541" s="16">
        <v>548</v>
      </c>
      <c r="I541" s="16">
        <v>544</v>
      </c>
      <c r="J541" s="16">
        <v>548</v>
      </c>
      <c r="L541" s="16">
        <v>995</v>
      </c>
      <c r="M541" s="16">
        <v>544</v>
      </c>
      <c r="N541" s="16">
        <v>546</v>
      </c>
      <c r="P541" s="16">
        <v>1617</v>
      </c>
      <c r="Q541" s="16">
        <v>163</v>
      </c>
      <c r="R541" s="16">
        <v>191</v>
      </c>
      <c r="T541" s="16">
        <v>197</v>
      </c>
      <c r="U541" s="16">
        <v>521</v>
      </c>
      <c r="V541" s="16">
        <v>489</v>
      </c>
      <c r="W541" s="16">
        <v>441</v>
      </c>
      <c r="X541" s="16">
        <v>269</v>
      </c>
      <c r="Y541" s="16">
        <v>166</v>
      </c>
    </row>
    <row r="542" spans="2:25" x14ac:dyDescent="0.35">
      <c r="B542" s="12" t="s">
        <v>51</v>
      </c>
      <c r="C542" s="16">
        <v>2090</v>
      </c>
      <c r="D542" s="16">
        <v>1043</v>
      </c>
      <c r="E542" s="16">
        <v>1045</v>
      </c>
      <c r="G542" s="16">
        <v>521</v>
      </c>
      <c r="H542" s="16">
        <v>522</v>
      </c>
      <c r="I542" s="16">
        <v>522</v>
      </c>
      <c r="J542" s="16">
        <v>523</v>
      </c>
      <c r="L542" s="16">
        <v>1043</v>
      </c>
      <c r="M542" s="16">
        <v>522</v>
      </c>
      <c r="N542" s="16">
        <v>522</v>
      </c>
      <c r="P542" s="16">
        <v>1634</v>
      </c>
      <c r="Q542" s="16">
        <v>154</v>
      </c>
      <c r="R542" s="16">
        <v>187</v>
      </c>
      <c r="T542" s="16">
        <v>158</v>
      </c>
      <c r="U542" s="16">
        <v>484</v>
      </c>
      <c r="V542" s="16">
        <v>532</v>
      </c>
      <c r="W542" s="16">
        <v>425</v>
      </c>
      <c r="X542" s="16">
        <v>310</v>
      </c>
      <c r="Y542" s="16">
        <v>177</v>
      </c>
    </row>
    <row r="543" spans="2:25" ht="29" x14ac:dyDescent="0.35">
      <c r="B543" s="17" t="s">
        <v>167</v>
      </c>
      <c r="C543" s="18">
        <v>0.38349128543602851</v>
      </c>
      <c r="D543" s="18">
        <v>0.39183736214246923</v>
      </c>
      <c r="E543" s="18">
        <v>0.37601985024473528</v>
      </c>
      <c r="G543" s="18">
        <v>0.42535257741058941</v>
      </c>
      <c r="H543" s="18">
        <v>0.38443435199466508</v>
      </c>
      <c r="I543" s="18">
        <v>0.36278008876991658</v>
      </c>
      <c r="J543" s="18">
        <v>0.3621706786560574</v>
      </c>
      <c r="L543" s="18">
        <v>0.40511678704125159</v>
      </c>
      <c r="M543" s="18">
        <v>0.36278008876991658</v>
      </c>
      <c r="N543" s="18">
        <v>0.36275147527194967</v>
      </c>
      <c r="P543" s="18">
        <v>0.36831565741013439</v>
      </c>
      <c r="Q543" s="18">
        <v>0.59870514952038156</v>
      </c>
      <c r="R543" s="18">
        <v>0.41420751694418001</v>
      </c>
      <c r="T543" s="18">
        <v>0.61294924015963015</v>
      </c>
      <c r="U543" s="18">
        <v>0.41844935729867089</v>
      </c>
      <c r="V543" s="18">
        <v>0.33755902975913421</v>
      </c>
      <c r="W543" s="18">
        <v>0.34357432467615012</v>
      </c>
      <c r="X543" s="18">
        <v>0.33800364394247179</v>
      </c>
      <c r="Y543" s="18">
        <v>0.39591959921795322</v>
      </c>
    </row>
    <row r="544" spans="2:25" ht="29" x14ac:dyDescent="0.35">
      <c r="B544" s="17" t="s">
        <v>168</v>
      </c>
      <c r="C544" s="18">
        <v>0.40641015997033142</v>
      </c>
      <c r="D544" s="18">
        <v>0.39975734307081451</v>
      </c>
      <c r="E544" s="18">
        <v>0.41315842086034082</v>
      </c>
      <c r="G544" s="18">
        <v>0.38838372611519861</v>
      </c>
      <c r="H544" s="18">
        <v>0.41079268612873482</v>
      </c>
      <c r="I544" s="18">
        <v>0.43533836668607401</v>
      </c>
      <c r="J544" s="18">
        <v>0.39181499529814862</v>
      </c>
      <c r="L544" s="18">
        <v>0.39982688034973302</v>
      </c>
      <c r="M544" s="18">
        <v>0.43533836668607401</v>
      </c>
      <c r="N544" s="18">
        <v>0.39083967671664971</v>
      </c>
      <c r="P544" s="18">
        <v>0.42011051429976531</v>
      </c>
      <c r="Q544" s="18">
        <v>0.27894538848773259</v>
      </c>
      <c r="R544" s="18">
        <v>0.40020401967821972</v>
      </c>
      <c r="T544" s="18">
        <v>0.28838830293020817</v>
      </c>
      <c r="U544" s="18">
        <v>0.42789591925424958</v>
      </c>
      <c r="V544" s="18">
        <v>0.44257422954171921</v>
      </c>
      <c r="W544" s="18">
        <v>0.38320457548857362</v>
      </c>
      <c r="X544" s="18">
        <v>0.419298922906507</v>
      </c>
      <c r="Y544" s="18">
        <v>0.37723307147799379</v>
      </c>
    </row>
    <row r="545" spans="2:25" ht="29" x14ac:dyDescent="0.35">
      <c r="B545" s="17" t="s">
        <v>169</v>
      </c>
      <c r="C545" s="18">
        <v>0.2100985545936401</v>
      </c>
      <c r="D545" s="18">
        <v>0.20840529478671621</v>
      </c>
      <c r="E545" s="18">
        <v>0.2108217288949239</v>
      </c>
      <c r="G545" s="18">
        <v>0.18626369647421209</v>
      </c>
      <c r="H545" s="18">
        <v>0.20477296187660021</v>
      </c>
      <c r="I545" s="18">
        <v>0.2018815445440095</v>
      </c>
      <c r="J545" s="18">
        <v>0.24601432604579401</v>
      </c>
      <c r="L545" s="18">
        <v>0.19505633260901539</v>
      </c>
      <c r="M545" s="18">
        <v>0.2018815445440095</v>
      </c>
      <c r="N545" s="18">
        <v>0.24640884801140039</v>
      </c>
      <c r="P545" s="18">
        <v>0.21157382829010021</v>
      </c>
      <c r="Q545" s="18">
        <v>0.1223494619918858</v>
      </c>
      <c r="R545" s="18">
        <v>0.18558846337760021</v>
      </c>
      <c r="T545" s="18">
        <v>9.8662456910161678E-2</v>
      </c>
      <c r="U545" s="18">
        <v>0.15365472344707959</v>
      </c>
      <c r="V545" s="18">
        <v>0.21986674069914661</v>
      </c>
      <c r="W545" s="18">
        <v>0.27322109983527632</v>
      </c>
      <c r="X545" s="18">
        <v>0.24269743315102121</v>
      </c>
      <c r="Y545" s="18">
        <v>0.22684732930405269</v>
      </c>
    </row>
    <row r="547" spans="2:25" ht="72.5" x14ac:dyDescent="0.35">
      <c r="B547" s="14" t="s">
        <v>179</v>
      </c>
    </row>
    <row r="548" spans="2:25" x14ac:dyDescent="0.35">
      <c r="B548" s="15" t="s">
        <v>15</v>
      </c>
    </row>
    <row r="549" spans="2:25" x14ac:dyDescent="0.35">
      <c r="B549" s="11" t="s">
        <v>50</v>
      </c>
      <c r="C549" s="16">
        <v>2090</v>
      </c>
      <c r="D549" s="16">
        <v>1050</v>
      </c>
      <c r="E549" s="16">
        <v>1035</v>
      </c>
      <c r="G549" s="16">
        <v>448</v>
      </c>
      <c r="H549" s="16">
        <v>548</v>
      </c>
      <c r="I549" s="16">
        <v>544</v>
      </c>
      <c r="J549" s="16">
        <v>548</v>
      </c>
      <c r="L549" s="16">
        <v>995</v>
      </c>
      <c r="M549" s="16">
        <v>544</v>
      </c>
      <c r="N549" s="16">
        <v>546</v>
      </c>
      <c r="P549" s="16">
        <v>1617</v>
      </c>
      <c r="Q549" s="16">
        <v>163</v>
      </c>
      <c r="R549" s="16">
        <v>191</v>
      </c>
      <c r="T549" s="16">
        <v>197</v>
      </c>
      <c r="U549" s="16">
        <v>521</v>
      </c>
      <c r="V549" s="16">
        <v>489</v>
      </c>
      <c r="W549" s="16">
        <v>441</v>
      </c>
      <c r="X549" s="16">
        <v>269</v>
      </c>
      <c r="Y549" s="16">
        <v>166</v>
      </c>
    </row>
    <row r="550" spans="2:25" x14ac:dyDescent="0.35">
      <c r="B550" s="12" t="s">
        <v>51</v>
      </c>
      <c r="C550" s="16">
        <v>2090</v>
      </c>
      <c r="D550" s="16">
        <v>1043</v>
      </c>
      <c r="E550" s="16">
        <v>1045</v>
      </c>
      <c r="G550" s="16">
        <v>521</v>
      </c>
      <c r="H550" s="16">
        <v>522</v>
      </c>
      <c r="I550" s="16">
        <v>522</v>
      </c>
      <c r="J550" s="16">
        <v>523</v>
      </c>
      <c r="L550" s="16">
        <v>1043</v>
      </c>
      <c r="M550" s="16">
        <v>522</v>
      </c>
      <c r="N550" s="16">
        <v>522</v>
      </c>
      <c r="P550" s="16">
        <v>1634</v>
      </c>
      <c r="Q550" s="16">
        <v>154</v>
      </c>
      <c r="R550" s="16">
        <v>187</v>
      </c>
      <c r="T550" s="16">
        <v>158</v>
      </c>
      <c r="U550" s="16">
        <v>484</v>
      </c>
      <c r="V550" s="16">
        <v>532</v>
      </c>
      <c r="W550" s="16">
        <v>425</v>
      </c>
      <c r="X550" s="16">
        <v>310</v>
      </c>
      <c r="Y550" s="16">
        <v>177</v>
      </c>
    </row>
    <row r="551" spans="2:25" ht="43.5" x14ac:dyDescent="0.35">
      <c r="B551" s="17" t="s">
        <v>199</v>
      </c>
      <c r="C551" s="18">
        <v>9.486512626059887E-2</v>
      </c>
      <c r="D551" s="18">
        <v>8.9793739506154754E-2</v>
      </c>
      <c r="E551" s="18">
        <v>9.9663743533372276E-2</v>
      </c>
      <c r="G551" s="18">
        <v>8.4659970106245541E-2</v>
      </c>
      <c r="H551" s="18">
        <v>9.1410624538352317E-2</v>
      </c>
      <c r="I551" s="18">
        <v>9.587516435954932E-2</v>
      </c>
      <c r="J551" s="18">
        <v>0.10668540543755591</v>
      </c>
      <c r="L551" s="18">
        <v>8.8088408781227298E-2</v>
      </c>
      <c r="M551" s="18">
        <v>9.587516435954932E-2</v>
      </c>
      <c r="N551" s="18">
        <v>0.10685649196138269</v>
      </c>
      <c r="P551" s="18">
        <v>8.9291196734440539E-2</v>
      </c>
      <c r="Q551" s="18">
        <v>0.15510026036761121</v>
      </c>
      <c r="R551" s="18">
        <v>8.3288255658319585E-2</v>
      </c>
      <c r="T551" s="18">
        <v>0.12643160742806739</v>
      </c>
      <c r="U551" s="18">
        <v>6.6085832492767033E-2</v>
      </c>
      <c r="V551" s="18">
        <v>0.1001421781713366</v>
      </c>
      <c r="W551" s="18">
        <v>0.1159320755968325</v>
      </c>
      <c r="X551" s="18">
        <v>8.9182040084925085E-2</v>
      </c>
      <c r="Y551" s="18">
        <v>8.8065691978171004E-2</v>
      </c>
    </row>
    <row r="552" spans="2:25" ht="43.5" x14ac:dyDescent="0.35">
      <c r="B552" s="17" t="s">
        <v>200</v>
      </c>
      <c r="C552" s="18">
        <v>0.13881045869647091</v>
      </c>
      <c r="D552" s="18">
        <v>0.14292657411712609</v>
      </c>
      <c r="E552" s="18">
        <v>0.13501302768351819</v>
      </c>
      <c r="G552" s="18">
        <v>0.15439481671656119</v>
      </c>
      <c r="H552" s="18">
        <v>0.1196605589210834</v>
      </c>
      <c r="I552" s="18">
        <v>0.14816945962844821</v>
      </c>
      <c r="J552" s="18">
        <v>0.1332793382362277</v>
      </c>
      <c r="L552" s="18">
        <v>0.13709718669926099</v>
      </c>
      <c r="M552" s="18">
        <v>0.14816945962844821</v>
      </c>
      <c r="N552" s="18">
        <v>0.13349307223839271</v>
      </c>
      <c r="P552" s="18">
        <v>0.14402401782359869</v>
      </c>
      <c r="Q552" s="18">
        <v>0.10089987071997519</v>
      </c>
      <c r="R552" s="18">
        <v>0.1249879424012631</v>
      </c>
      <c r="T552" s="18">
        <v>5.5851078501018107E-2</v>
      </c>
      <c r="U552" s="18">
        <v>0.11669466376420599</v>
      </c>
      <c r="V552" s="18">
        <v>0.16869814223603191</v>
      </c>
      <c r="W552" s="18">
        <v>0.13867802315167441</v>
      </c>
      <c r="X552" s="18">
        <v>0.14059251690974811</v>
      </c>
      <c r="Y552" s="18">
        <v>0.18398431478482941</v>
      </c>
    </row>
    <row r="553" spans="2:25" ht="43.5" x14ac:dyDescent="0.35">
      <c r="B553" s="17" t="s">
        <v>201</v>
      </c>
      <c r="C553" s="18">
        <v>0.14035017389162341</v>
      </c>
      <c r="D553" s="18">
        <v>0.1227956163830748</v>
      </c>
      <c r="E553" s="18">
        <v>0.15738358660158039</v>
      </c>
      <c r="G553" s="18">
        <v>0.13180559438318479</v>
      </c>
      <c r="H553" s="18">
        <v>0.13149709221815711</v>
      </c>
      <c r="I553" s="18">
        <v>0.1366931419442361</v>
      </c>
      <c r="J553" s="18">
        <v>0.1615885202671519</v>
      </c>
      <c r="L553" s="18">
        <v>0.13172773975968741</v>
      </c>
      <c r="M553" s="18">
        <v>0.1366931419442361</v>
      </c>
      <c r="N553" s="18">
        <v>0.16024399797738201</v>
      </c>
      <c r="P553" s="18">
        <v>0.14130116096377651</v>
      </c>
      <c r="Q553" s="18">
        <v>0.1190751924982323</v>
      </c>
      <c r="R553" s="18">
        <v>0.14389270878897051</v>
      </c>
      <c r="T553" s="18">
        <v>0.1377640144168388</v>
      </c>
      <c r="U553" s="18">
        <v>0.14235640820410431</v>
      </c>
      <c r="V553" s="18">
        <v>0.1329865159424071</v>
      </c>
      <c r="W553" s="18">
        <v>0.16366713203547631</v>
      </c>
      <c r="X553" s="18">
        <v>0.13014370762952529</v>
      </c>
      <c r="Y553" s="18">
        <v>0.12154165011276021</v>
      </c>
    </row>
    <row r="554" spans="2:25" ht="43.5" x14ac:dyDescent="0.35">
      <c r="B554" s="17" t="s">
        <v>202</v>
      </c>
      <c r="C554" s="18">
        <v>0.18050032262265911</v>
      </c>
      <c r="D554" s="18">
        <v>0.20846692067957279</v>
      </c>
      <c r="E554" s="18">
        <v>0.1529913771339842</v>
      </c>
      <c r="G554" s="18">
        <v>0.177670690889635</v>
      </c>
      <c r="H554" s="18">
        <v>0.22443351839673509</v>
      </c>
      <c r="I554" s="18">
        <v>0.18816612267808519</v>
      </c>
      <c r="J554" s="18">
        <v>0.1321455380558782</v>
      </c>
      <c r="L554" s="18">
        <v>0.20118252342091389</v>
      </c>
      <c r="M554" s="18">
        <v>0.18816612267808519</v>
      </c>
      <c r="N554" s="18">
        <v>0.13235745383435299</v>
      </c>
      <c r="P554" s="18">
        <v>0.17231769656095969</v>
      </c>
      <c r="Q554" s="18">
        <v>0.21515088900379581</v>
      </c>
      <c r="R554" s="18">
        <v>0.20770696948019071</v>
      </c>
      <c r="T554" s="18">
        <v>0.27179616695940401</v>
      </c>
      <c r="U554" s="18">
        <v>0.21134943297819769</v>
      </c>
      <c r="V554" s="18">
        <v>0.17330399037409799</v>
      </c>
      <c r="W554" s="18">
        <v>0.14581305662898331</v>
      </c>
      <c r="X554" s="18">
        <v>0.17976510519856581</v>
      </c>
      <c r="Y554" s="18">
        <v>0.12143811468901609</v>
      </c>
    </row>
    <row r="555" spans="2:25" ht="29" x14ac:dyDescent="0.35">
      <c r="B555" s="17" t="s">
        <v>203</v>
      </c>
      <c r="C555" s="18">
        <v>0.11216202450259639</v>
      </c>
      <c r="D555" s="18">
        <v>0.1100171180579826</v>
      </c>
      <c r="E555" s="18">
        <v>0.11417203877666091</v>
      </c>
      <c r="G555" s="18">
        <v>0.1228668456059695</v>
      </c>
      <c r="H555" s="18">
        <v>8.4423656649598167E-2</v>
      </c>
      <c r="I555" s="18">
        <v>0.1140713871169734</v>
      </c>
      <c r="J555" s="18">
        <v>0.1266910573339958</v>
      </c>
      <c r="L555" s="18">
        <v>0.1036942759710891</v>
      </c>
      <c r="M555" s="18">
        <v>0.1140713871169734</v>
      </c>
      <c r="N555" s="18">
        <v>0.1268942260102576</v>
      </c>
      <c r="P555" s="18">
        <v>0.1147680507328824</v>
      </c>
      <c r="Q555" s="18">
        <v>0.1080206448355357</v>
      </c>
      <c r="R555" s="18">
        <v>0.1051133600443233</v>
      </c>
      <c r="T555" s="18">
        <v>9.3133216572444694E-2</v>
      </c>
      <c r="U555" s="18">
        <v>0.12562807471171461</v>
      </c>
      <c r="V555" s="18">
        <v>9.8869894682102777E-2</v>
      </c>
      <c r="W555" s="18">
        <v>9.4913328759097443E-2</v>
      </c>
      <c r="X555" s="18">
        <v>0.12636966404472769</v>
      </c>
      <c r="Y555" s="18">
        <v>0.15151965909337381</v>
      </c>
    </row>
    <row r="556" spans="2:25" ht="29" x14ac:dyDescent="0.35">
      <c r="B556" s="17" t="s">
        <v>204</v>
      </c>
      <c r="C556" s="18">
        <v>8.0061823495479217E-2</v>
      </c>
      <c r="D556" s="18">
        <v>8.4270630286364862E-2</v>
      </c>
      <c r="E556" s="18">
        <v>7.6040334006613697E-2</v>
      </c>
      <c r="G556" s="18">
        <v>0.1017178415872962</v>
      </c>
      <c r="H556" s="18">
        <v>8.2453170226611763E-2</v>
      </c>
      <c r="I556" s="18">
        <v>5.9583185021386452E-2</v>
      </c>
      <c r="J556" s="18">
        <v>7.6679018218637193E-2</v>
      </c>
      <c r="L556" s="18">
        <v>9.2133397553662205E-2</v>
      </c>
      <c r="M556" s="18">
        <v>5.9583185021386452E-2</v>
      </c>
      <c r="N556" s="18">
        <v>7.6801984866452497E-2</v>
      </c>
      <c r="P556" s="18">
        <v>8.5250989939865601E-2</v>
      </c>
      <c r="Q556" s="18">
        <v>7.3705054867456377E-2</v>
      </c>
      <c r="R556" s="18">
        <v>5.7668575165120042E-2</v>
      </c>
      <c r="T556" s="18">
        <v>5.7491074028484079E-2</v>
      </c>
      <c r="U556" s="18">
        <v>0.1028221283728471</v>
      </c>
      <c r="V556" s="18">
        <v>7.3509290957209997E-2</v>
      </c>
      <c r="W556" s="18">
        <v>7.1502889337061809E-2</v>
      </c>
      <c r="X556" s="18">
        <v>7.9505498232165531E-2</v>
      </c>
      <c r="Y556" s="18">
        <v>8.1074998272792909E-2</v>
      </c>
    </row>
    <row r="557" spans="2:25" ht="29" x14ac:dyDescent="0.35">
      <c r="B557" s="17" t="s">
        <v>205</v>
      </c>
      <c r="C557" s="18">
        <v>8.7484326683715433E-2</v>
      </c>
      <c r="D557" s="18">
        <v>8.5754993619799574E-2</v>
      </c>
      <c r="E557" s="18">
        <v>8.9406238606804023E-2</v>
      </c>
      <c r="G557" s="18">
        <v>7.9856161008657223E-2</v>
      </c>
      <c r="H557" s="18">
        <v>8.7284511259497752E-2</v>
      </c>
      <c r="I557" s="18">
        <v>7.4676198499462276E-2</v>
      </c>
      <c r="J557" s="18">
        <v>0.1082224786671669</v>
      </c>
      <c r="L557" s="18">
        <v>8.362105083070015E-2</v>
      </c>
      <c r="M557" s="18">
        <v>7.4676198499462276E-2</v>
      </c>
      <c r="N557" s="18">
        <v>0.1083960301252988</v>
      </c>
      <c r="P557" s="18">
        <v>8.56072272392365E-2</v>
      </c>
      <c r="Q557" s="18">
        <v>9.4217895032633378E-2</v>
      </c>
      <c r="R557" s="18">
        <v>0.11039233266153969</v>
      </c>
      <c r="T557" s="18">
        <v>9.7521119850431312E-2</v>
      </c>
      <c r="U557" s="18">
        <v>6.7773564874318806E-2</v>
      </c>
      <c r="V557" s="18">
        <v>0.1022109797297001</v>
      </c>
      <c r="W557" s="18">
        <v>8.6745682403274071E-2</v>
      </c>
      <c r="X557" s="18">
        <v>7.8085768866092406E-2</v>
      </c>
      <c r="Y557" s="18">
        <v>0.1020108385186481</v>
      </c>
    </row>
    <row r="558" spans="2:25" ht="58" x14ac:dyDescent="0.35">
      <c r="B558" s="17" t="s">
        <v>206</v>
      </c>
      <c r="C558" s="18">
        <v>0.1657657438468568</v>
      </c>
      <c r="D558" s="18">
        <v>0.15597440734992449</v>
      </c>
      <c r="E558" s="18">
        <v>0.17532965365746611</v>
      </c>
      <c r="G558" s="18">
        <v>0.1470280797024506</v>
      </c>
      <c r="H558" s="18">
        <v>0.17883686778996449</v>
      </c>
      <c r="I558" s="18">
        <v>0.18276534075185921</v>
      </c>
      <c r="J558" s="18">
        <v>0.15470864378338631</v>
      </c>
      <c r="L558" s="18">
        <v>0.16245541698345911</v>
      </c>
      <c r="M558" s="18">
        <v>0.18276534075185921</v>
      </c>
      <c r="N558" s="18">
        <v>0.15495674298648049</v>
      </c>
      <c r="P558" s="18">
        <v>0.1674396600052401</v>
      </c>
      <c r="Q558" s="18">
        <v>0.1338301926747599</v>
      </c>
      <c r="R558" s="18">
        <v>0.16694985580027299</v>
      </c>
      <c r="T558" s="18">
        <v>0.1600117222433115</v>
      </c>
      <c r="U558" s="18">
        <v>0.16728989460184451</v>
      </c>
      <c r="V558" s="18">
        <v>0.15027900790711371</v>
      </c>
      <c r="W558" s="18">
        <v>0.18274781208760019</v>
      </c>
      <c r="X558" s="18">
        <v>0.17635569903425011</v>
      </c>
      <c r="Y558" s="18">
        <v>0.15036473255040861</v>
      </c>
    </row>
    <row r="560" spans="2:25" ht="58" x14ac:dyDescent="0.35">
      <c r="B560" s="14" t="s">
        <v>207</v>
      </c>
    </row>
    <row r="561" spans="2:25" x14ac:dyDescent="0.35">
      <c r="B561" s="15" t="s">
        <v>15</v>
      </c>
    </row>
    <row r="562" spans="2:25" x14ac:dyDescent="0.35">
      <c r="B562" s="11" t="s">
        <v>50</v>
      </c>
      <c r="C562" s="16">
        <v>2090</v>
      </c>
      <c r="D562" s="16">
        <v>1050</v>
      </c>
      <c r="E562" s="16">
        <v>1035</v>
      </c>
      <c r="G562" s="16">
        <v>448</v>
      </c>
      <c r="H562" s="16">
        <v>548</v>
      </c>
      <c r="I562" s="16">
        <v>544</v>
      </c>
      <c r="J562" s="16">
        <v>548</v>
      </c>
      <c r="L562" s="16">
        <v>995</v>
      </c>
      <c r="M562" s="16">
        <v>544</v>
      </c>
      <c r="N562" s="16">
        <v>546</v>
      </c>
      <c r="P562" s="16">
        <v>1617</v>
      </c>
      <c r="Q562" s="16">
        <v>163</v>
      </c>
      <c r="R562" s="16">
        <v>191</v>
      </c>
      <c r="T562" s="16">
        <v>197</v>
      </c>
      <c r="U562" s="16">
        <v>521</v>
      </c>
      <c r="V562" s="16">
        <v>489</v>
      </c>
      <c r="W562" s="16">
        <v>441</v>
      </c>
      <c r="X562" s="16">
        <v>269</v>
      </c>
      <c r="Y562" s="16">
        <v>166</v>
      </c>
    </row>
    <row r="563" spans="2:25" x14ac:dyDescent="0.35">
      <c r="B563" s="12" t="s">
        <v>51</v>
      </c>
      <c r="C563" s="16">
        <v>2090</v>
      </c>
      <c r="D563" s="16">
        <v>1043</v>
      </c>
      <c r="E563" s="16">
        <v>1045</v>
      </c>
      <c r="G563" s="16">
        <v>521</v>
      </c>
      <c r="H563" s="16">
        <v>522</v>
      </c>
      <c r="I563" s="16">
        <v>522</v>
      </c>
      <c r="J563" s="16">
        <v>523</v>
      </c>
      <c r="L563" s="16">
        <v>1043</v>
      </c>
      <c r="M563" s="16">
        <v>522</v>
      </c>
      <c r="N563" s="16">
        <v>522</v>
      </c>
      <c r="P563" s="16">
        <v>1634</v>
      </c>
      <c r="Q563" s="16">
        <v>154</v>
      </c>
      <c r="R563" s="16">
        <v>187</v>
      </c>
      <c r="T563" s="16">
        <v>158</v>
      </c>
      <c r="U563" s="16">
        <v>484</v>
      </c>
      <c r="V563" s="16">
        <v>532</v>
      </c>
      <c r="W563" s="16">
        <v>425</v>
      </c>
      <c r="X563" s="16">
        <v>310</v>
      </c>
      <c r="Y563" s="16">
        <v>177</v>
      </c>
    </row>
    <row r="564" spans="2:25" ht="43.5" x14ac:dyDescent="0.35">
      <c r="B564" s="17" t="s">
        <v>208</v>
      </c>
      <c r="C564" s="18">
        <v>0.24567849212159121</v>
      </c>
      <c r="D564" s="18">
        <v>0.24677332649256539</v>
      </c>
      <c r="E564" s="18">
        <v>0.24513585200391519</v>
      </c>
      <c r="G564" s="18">
        <v>0.25183872395432721</v>
      </c>
      <c r="H564" s="18">
        <v>0.23706514179432789</v>
      </c>
      <c r="I564" s="18">
        <v>0.26461529370271081</v>
      </c>
      <c r="J564" s="18">
        <v>0.22964712117323349</v>
      </c>
      <c r="L564" s="18">
        <v>0.24458965307378391</v>
      </c>
      <c r="M564" s="18">
        <v>0.26461529370271081</v>
      </c>
      <c r="N564" s="18">
        <v>0.23001539579811969</v>
      </c>
      <c r="P564" s="18">
        <v>0.22173043036938889</v>
      </c>
      <c r="Q564" s="18">
        <v>0.44247375173316639</v>
      </c>
      <c r="R564" s="18">
        <v>0.31519472367743362</v>
      </c>
      <c r="T564" s="18">
        <v>0.39507142971838682</v>
      </c>
      <c r="U564" s="18">
        <v>0.2715172286773837</v>
      </c>
      <c r="V564" s="18">
        <v>0.24611825163557169</v>
      </c>
      <c r="W564" s="18">
        <v>0.2177150375701481</v>
      </c>
      <c r="X564" s="18">
        <v>0.20981005238551689</v>
      </c>
      <c r="Y564" s="18">
        <v>0.1764210835631648</v>
      </c>
    </row>
    <row r="565" spans="2:25" ht="29" x14ac:dyDescent="0.35">
      <c r="B565" s="17" t="s">
        <v>209</v>
      </c>
      <c r="C565" s="18">
        <v>0.52579683249079678</v>
      </c>
      <c r="D565" s="18">
        <v>0.51610808130443642</v>
      </c>
      <c r="E565" s="18">
        <v>0.53518653581066511</v>
      </c>
      <c r="G565" s="18">
        <v>0.57289232365477039</v>
      </c>
      <c r="H565" s="18">
        <v>0.5440320896080173</v>
      </c>
      <c r="I565" s="18">
        <v>0.52580438931826268</v>
      </c>
      <c r="J565" s="18">
        <v>0.46061742874825468</v>
      </c>
      <c r="L565" s="18">
        <v>0.55819728278069303</v>
      </c>
      <c r="M565" s="18">
        <v>0.52580438931826268</v>
      </c>
      <c r="N565" s="18">
        <v>0.46055113309099499</v>
      </c>
      <c r="P565" s="18">
        <v>0.5462057802798107</v>
      </c>
      <c r="Q565" s="18">
        <v>0.39690457982204241</v>
      </c>
      <c r="R565" s="18">
        <v>0.52145317005448788</v>
      </c>
      <c r="T565" s="18">
        <v>0.46974053885301542</v>
      </c>
      <c r="U565" s="18">
        <v>0.56197396145021361</v>
      </c>
      <c r="V565" s="18">
        <v>0.52835865693221107</v>
      </c>
      <c r="W565" s="18">
        <v>0.51779149897398347</v>
      </c>
      <c r="X565" s="18">
        <v>0.52027613746169687</v>
      </c>
      <c r="Y565" s="18">
        <v>0.49951643914668692</v>
      </c>
    </row>
    <row r="566" spans="2:25" ht="29" x14ac:dyDescent="0.35">
      <c r="B566" s="17" t="s">
        <v>210</v>
      </c>
      <c r="C566" s="18">
        <v>0.20103894793336849</v>
      </c>
      <c r="D566" s="18">
        <v>0.20171710301537379</v>
      </c>
      <c r="E566" s="18">
        <v>0.20003096209704921</v>
      </c>
      <c r="G566" s="18">
        <v>0.14758847379807549</v>
      </c>
      <c r="H566" s="18">
        <v>0.20274425610534119</v>
      </c>
      <c r="I566" s="18">
        <v>0.19188841080508279</v>
      </c>
      <c r="J566" s="18">
        <v>0.26131797995104411</v>
      </c>
      <c r="L566" s="18">
        <v>0.17528418787023831</v>
      </c>
      <c r="M566" s="18">
        <v>0.19188841080508279</v>
      </c>
      <c r="N566" s="18">
        <v>0.26093835609260407</v>
      </c>
      <c r="P566" s="18">
        <v>0.2071797012623329</v>
      </c>
      <c r="Q566" s="18">
        <v>0.13609989719393439</v>
      </c>
      <c r="R566" s="18">
        <v>0.15074769735099239</v>
      </c>
      <c r="T566" s="18">
        <v>0.12539816560891009</v>
      </c>
      <c r="U566" s="18">
        <v>0.15996295367948951</v>
      </c>
      <c r="V566" s="18">
        <v>0.19464122347324869</v>
      </c>
      <c r="W566" s="18">
        <v>0.22299167541238099</v>
      </c>
      <c r="X566" s="18">
        <v>0.2241537203587087</v>
      </c>
      <c r="Y566" s="18">
        <v>0.29881239685387062</v>
      </c>
    </row>
    <row r="567" spans="2:25" ht="29" x14ac:dyDescent="0.35">
      <c r="B567" s="17" t="s">
        <v>211</v>
      </c>
      <c r="C567" s="18">
        <v>2.7485727454243471E-2</v>
      </c>
      <c r="D567" s="18">
        <v>3.5401489187624237E-2</v>
      </c>
      <c r="E567" s="18">
        <v>1.9646650088370549E-2</v>
      </c>
      <c r="G567" s="18">
        <v>2.768047859282706E-2</v>
      </c>
      <c r="H567" s="18">
        <v>1.6158512492313589E-2</v>
      </c>
      <c r="I567" s="18">
        <v>1.7691906173943891E-2</v>
      </c>
      <c r="J567" s="18">
        <v>4.8417470127467631E-2</v>
      </c>
      <c r="L567" s="18">
        <v>2.1928876275284899E-2</v>
      </c>
      <c r="M567" s="18">
        <v>1.7691906173943891E-2</v>
      </c>
      <c r="N567" s="18">
        <v>4.8495115018281132E-2</v>
      </c>
      <c r="P567" s="18">
        <v>2.488408808846744E-2</v>
      </c>
      <c r="Q567" s="18">
        <v>2.4521771250856549E-2</v>
      </c>
      <c r="R567" s="18">
        <v>1.260440891708583E-2</v>
      </c>
      <c r="T567" s="18">
        <v>9.7898658196877812E-3</v>
      </c>
      <c r="U567" s="18">
        <v>6.5458561929133061E-3</v>
      </c>
      <c r="V567" s="18">
        <v>3.0881867958968811E-2</v>
      </c>
      <c r="W567" s="18">
        <v>4.1501788043487427E-2</v>
      </c>
      <c r="X567" s="18">
        <v>4.5760089794077412E-2</v>
      </c>
      <c r="Y567" s="18">
        <v>2.525008043627764E-2</v>
      </c>
    </row>
    <row r="569" spans="2:25" ht="101.5" x14ac:dyDescent="0.35">
      <c r="B569" s="14" t="s">
        <v>212</v>
      </c>
    </row>
    <row r="570" spans="2:25" x14ac:dyDescent="0.35">
      <c r="B570" s="15" t="s">
        <v>15</v>
      </c>
    </row>
    <row r="571" spans="2:25" x14ac:dyDescent="0.35">
      <c r="B571" s="11" t="s">
        <v>50</v>
      </c>
      <c r="C571" s="16">
        <v>2090</v>
      </c>
      <c r="D571" s="16">
        <v>1050</v>
      </c>
      <c r="E571" s="16">
        <v>1035</v>
      </c>
      <c r="G571" s="16">
        <v>448</v>
      </c>
      <c r="H571" s="16">
        <v>548</v>
      </c>
      <c r="I571" s="16">
        <v>544</v>
      </c>
      <c r="J571" s="16">
        <v>548</v>
      </c>
      <c r="L571" s="16">
        <v>995</v>
      </c>
      <c r="M571" s="16">
        <v>544</v>
      </c>
      <c r="N571" s="16">
        <v>546</v>
      </c>
      <c r="P571" s="16">
        <v>1617</v>
      </c>
      <c r="Q571" s="16">
        <v>163</v>
      </c>
      <c r="R571" s="16">
        <v>191</v>
      </c>
      <c r="T571" s="16">
        <v>197</v>
      </c>
      <c r="U571" s="16">
        <v>521</v>
      </c>
      <c r="V571" s="16">
        <v>489</v>
      </c>
      <c r="W571" s="16">
        <v>441</v>
      </c>
      <c r="X571" s="16">
        <v>269</v>
      </c>
      <c r="Y571" s="16">
        <v>166</v>
      </c>
    </row>
    <row r="572" spans="2:25" x14ac:dyDescent="0.35">
      <c r="B572" s="12" t="s">
        <v>51</v>
      </c>
      <c r="C572" s="16">
        <v>2090</v>
      </c>
      <c r="D572" s="16">
        <v>1043</v>
      </c>
      <c r="E572" s="16">
        <v>1045</v>
      </c>
      <c r="G572" s="16">
        <v>521</v>
      </c>
      <c r="H572" s="16">
        <v>522</v>
      </c>
      <c r="I572" s="16">
        <v>522</v>
      </c>
      <c r="J572" s="16">
        <v>523</v>
      </c>
      <c r="L572" s="16">
        <v>1043</v>
      </c>
      <c r="M572" s="16">
        <v>522</v>
      </c>
      <c r="N572" s="16">
        <v>522</v>
      </c>
      <c r="P572" s="16">
        <v>1634</v>
      </c>
      <c r="Q572" s="16">
        <v>154</v>
      </c>
      <c r="R572" s="16">
        <v>187</v>
      </c>
      <c r="T572" s="16">
        <v>158</v>
      </c>
      <c r="U572" s="16">
        <v>484</v>
      </c>
      <c r="V572" s="16">
        <v>532</v>
      </c>
      <c r="W572" s="16">
        <v>425</v>
      </c>
      <c r="X572" s="16">
        <v>310</v>
      </c>
      <c r="Y572" s="16">
        <v>177</v>
      </c>
    </row>
    <row r="573" spans="2:25" x14ac:dyDescent="0.35">
      <c r="B573" s="17" t="s">
        <v>213</v>
      </c>
      <c r="C573" s="18">
        <v>0.19326255415733659</v>
      </c>
      <c r="D573" s="18">
        <v>0.2129373210546126</v>
      </c>
      <c r="E573" s="18">
        <v>0.17405815556460411</v>
      </c>
      <c r="G573" s="18">
        <v>0.21014704016221161</v>
      </c>
      <c r="H573" s="18">
        <v>0.1963331067155652</v>
      </c>
      <c r="I573" s="18">
        <v>0.18817372872863269</v>
      </c>
      <c r="J573" s="18">
        <v>0.17878554974713759</v>
      </c>
      <c r="L573" s="18">
        <v>0.20335412988715609</v>
      </c>
      <c r="M573" s="18">
        <v>0.18817372872863269</v>
      </c>
      <c r="N573" s="18">
        <v>0.17907225998731749</v>
      </c>
      <c r="P573" s="18">
        <v>0.16948391070972399</v>
      </c>
      <c r="Q573" s="18">
        <v>0.38137103866897609</v>
      </c>
      <c r="R573" s="18">
        <v>0.25727170103234331</v>
      </c>
      <c r="T573" s="18">
        <v>0.35683433739445969</v>
      </c>
      <c r="U573" s="18">
        <v>0.19311754644940429</v>
      </c>
      <c r="V573" s="18">
        <v>0.14842514727599071</v>
      </c>
      <c r="W573" s="18">
        <v>0.17859652091313019</v>
      </c>
      <c r="X573" s="18">
        <v>0.22903100298064771</v>
      </c>
      <c r="Y573" s="18">
        <v>0.1597567621386824</v>
      </c>
    </row>
    <row r="574" spans="2:25" x14ac:dyDescent="0.35">
      <c r="B574" s="17" t="s">
        <v>214</v>
      </c>
      <c r="C574" s="18">
        <v>0.50262165002552694</v>
      </c>
      <c r="D574" s="18">
        <v>0.49561438574425892</v>
      </c>
      <c r="E574" s="18">
        <v>0.51074093410285704</v>
      </c>
      <c r="G574" s="18">
        <v>0.54865247300295628</v>
      </c>
      <c r="H574" s="18">
        <v>0.554456797205373</v>
      </c>
      <c r="I574" s="18">
        <v>0.51762211206791275</v>
      </c>
      <c r="J574" s="18">
        <v>0.39092307631849338</v>
      </c>
      <c r="L574" s="18">
        <v>0.55187676467216473</v>
      </c>
      <c r="M574" s="18">
        <v>0.51762211206791275</v>
      </c>
      <c r="N574" s="18">
        <v>0.39154998184448048</v>
      </c>
      <c r="P574" s="18">
        <v>0.51290358943676595</v>
      </c>
      <c r="Q574" s="18">
        <v>0.46669713970178062</v>
      </c>
      <c r="R574" s="18">
        <v>0.51693582130018301</v>
      </c>
      <c r="T574" s="18">
        <v>0.47677333525998672</v>
      </c>
      <c r="U574" s="18">
        <v>0.54232232427537908</v>
      </c>
      <c r="V574" s="18">
        <v>0.51302500313463484</v>
      </c>
      <c r="W574" s="18">
        <v>0.50994284667707557</v>
      </c>
      <c r="X574" s="18">
        <v>0.45347372662820612</v>
      </c>
      <c r="Y574" s="18">
        <v>0.45209445706591223</v>
      </c>
    </row>
    <row r="575" spans="2:25" x14ac:dyDescent="0.35">
      <c r="B575" s="17" t="s">
        <v>215</v>
      </c>
      <c r="C575" s="18">
        <v>0.19985734266905689</v>
      </c>
      <c r="D575" s="18">
        <v>0.19910067720541819</v>
      </c>
      <c r="E575" s="18">
        <v>0.2000808540245777</v>
      </c>
      <c r="G575" s="18">
        <v>0.18830353174899381</v>
      </c>
      <c r="H575" s="18">
        <v>0.17886121065931129</v>
      </c>
      <c r="I575" s="18">
        <v>0.18185386550206431</v>
      </c>
      <c r="J575" s="18">
        <v>0.25063425022625802</v>
      </c>
      <c r="L575" s="18">
        <v>0.18310530361508831</v>
      </c>
      <c r="M575" s="18">
        <v>0.18185386550206431</v>
      </c>
      <c r="N575" s="18">
        <v>0.25023749335723772</v>
      </c>
      <c r="P575" s="18">
        <v>0.2077394116508996</v>
      </c>
      <c r="Q575" s="18">
        <v>0.1036484578198759</v>
      </c>
      <c r="R575" s="18">
        <v>0.1905195798692825</v>
      </c>
      <c r="T575" s="18">
        <v>8.600986113944642E-2</v>
      </c>
      <c r="U575" s="18">
        <v>0.17506926395969791</v>
      </c>
      <c r="V575" s="18">
        <v>0.22281418171209089</v>
      </c>
      <c r="W575" s="18">
        <v>0.20666181570852851</v>
      </c>
      <c r="X575" s="18">
        <v>0.21231105604417411</v>
      </c>
      <c r="Y575" s="18">
        <v>0.2570974383511242</v>
      </c>
    </row>
    <row r="576" spans="2:25" x14ac:dyDescent="0.35">
      <c r="B576" s="17" t="s">
        <v>216</v>
      </c>
      <c r="C576" s="18">
        <v>5.9647987688199219E-2</v>
      </c>
      <c r="D576" s="18">
        <v>5.6042623451865663E-2</v>
      </c>
      <c r="E576" s="18">
        <v>6.2595598926426299E-2</v>
      </c>
      <c r="G576" s="18">
        <v>4.3913395743738128E-2</v>
      </c>
      <c r="H576" s="18">
        <v>4.5943040064203369E-2</v>
      </c>
      <c r="I576" s="18">
        <v>5.8277746411486808E-2</v>
      </c>
      <c r="J576" s="18">
        <v>8.9707638044099383E-2</v>
      </c>
      <c r="L576" s="18">
        <v>4.4954910933032152E-2</v>
      </c>
      <c r="M576" s="18">
        <v>5.8277746411486808E-2</v>
      </c>
      <c r="N576" s="18">
        <v>8.9046531255133232E-2</v>
      </c>
      <c r="P576" s="18">
        <v>6.5307196051339111E-2</v>
      </c>
      <c r="Q576" s="18">
        <v>3.0731861578199831E-2</v>
      </c>
      <c r="R576" s="18">
        <v>2.4251880854588619E-2</v>
      </c>
      <c r="T576" s="18">
        <v>4.5062248038606652E-2</v>
      </c>
      <c r="U576" s="18">
        <v>6.320177171988077E-2</v>
      </c>
      <c r="V576" s="18">
        <v>5.2038771959916769E-2</v>
      </c>
      <c r="W576" s="18">
        <v>6.3526524510648524E-2</v>
      </c>
      <c r="X576" s="18">
        <v>6.5018431616424663E-2</v>
      </c>
      <c r="Y576" s="18">
        <v>6.8505187912962728E-2</v>
      </c>
    </row>
    <row r="577" spans="2:25" x14ac:dyDescent="0.35">
      <c r="B577" s="17" t="s">
        <v>217</v>
      </c>
      <c r="C577" s="18">
        <v>2.8940592917494179E-2</v>
      </c>
      <c r="D577" s="18">
        <v>2.0732048617889111E-2</v>
      </c>
      <c r="E577" s="18">
        <v>3.7198237321387731E-2</v>
      </c>
      <c r="G577" s="18">
        <v>8.9835593421004056E-3</v>
      </c>
      <c r="H577" s="18">
        <v>1.8123497517192669E-2</v>
      </c>
      <c r="I577" s="18">
        <v>3.4625354074786979E-2</v>
      </c>
      <c r="J577" s="18">
        <v>5.3993154565291121E-2</v>
      </c>
      <c r="L577" s="18">
        <v>1.356406327783863E-2</v>
      </c>
      <c r="M577" s="18">
        <v>3.4625354074786979E-2</v>
      </c>
      <c r="N577" s="18">
        <v>5.4079740927194413E-2</v>
      </c>
      <c r="P577" s="18">
        <v>2.9862959355491828E-2</v>
      </c>
      <c r="Q577" s="18">
        <v>1.1816494845711499E-2</v>
      </c>
      <c r="R577" s="18">
        <v>0</v>
      </c>
      <c r="T577" s="18">
        <v>2.4372430813871339E-2</v>
      </c>
      <c r="U577" s="18">
        <v>1.7998686686487179E-2</v>
      </c>
      <c r="V577" s="18">
        <v>3.487948956896568E-2</v>
      </c>
      <c r="W577" s="18">
        <v>3.7195646705930167E-2</v>
      </c>
      <c r="X577" s="18">
        <v>2.4550414795118859E-2</v>
      </c>
      <c r="Y577" s="18">
        <v>3.3657302453576787E-2</v>
      </c>
    </row>
    <row r="578" spans="2:25" x14ac:dyDescent="0.35">
      <c r="B578" s="17" t="s">
        <v>218</v>
      </c>
      <c r="C578" s="18">
        <v>1.5669872542386099E-2</v>
      </c>
      <c r="D578" s="18">
        <v>1.5572943925955421E-2</v>
      </c>
      <c r="E578" s="18">
        <v>1.532622006014718E-2</v>
      </c>
      <c r="G578" s="18">
        <v>0</v>
      </c>
      <c r="H578" s="18">
        <v>6.2823478383545427E-3</v>
      </c>
      <c r="I578" s="18">
        <v>1.9447193215116482E-2</v>
      </c>
      <c r="J578" s="18">
        <v>3.5956331098720373E-2</v>
      </c>
      <c r="L578" s="18">
        <v>3.1448276147203018E-3</v>
      </c>
      <c r="M578" s="18">
        <v>1.9447193215116482E-2</v>
      </c>
      <c r="N578" s="18">
        <v>3.6013992628636408E-2</v>
      </c>
      <c r="P578" s="18">
        <v>1.4702932795779489E-2</v>
      </c>
      <c r="Q578" s="18">
        <v>5.7350073854559921E-3</v>
      </c>
      <c r="R578" s="18">
        <v>1.102101694360251E-2</v>
      </c>
      <c r="T578" s="18">
        <v>1.094778735362921E-2</v>
      </c>
      <c r="U578" s="18">
        <v>8.290406909150826E-3</v>
      </c>
      <c r="V578" s="18">
        <v>2.881740634840126E-2</v>
      </c>
      <c r="W578" s="18">
        <v>4.0766454846868708E-3</v>
      </c>
      <c r="X578" s="18">
        <v>1.5615367935428519E-2</v>
      </c>
      <c r="Y578" s="18">
        <v>2.888885207774165E-2</v>
      </c>
    </row>
    <row r="580" spans="2:25" ht="101.5" x14ac:dyDescent="0.35">
      <c r="B580" s="14" t="s">
        <v>219</v>
      </c>
    </row>
    <row r="581" spans="2:25" x14ac:dyDescent="0.35">
      <c r="B581" s="15" t="s">
        <v>15</v>
      </c>
    </row>
    <row r="582" spans="2:25" x14ac:dyDescent="0.35">
      <c r="B582" s="11" t="s">
        <v>50</v>
      </c>
      <c r="C582" s="16">
        <v>1698</v>
      </c>
      <c r="D582" s="16">
        <v>850</v>
      </c>
      <c r="E582" s="16">
        <v>843</v>
      </c>
      <c r="G582" s="16">
        <v>73</v>
      </c>
      <c r="H582" s="16">
        <v>534</v>
      </c>
      <c r="I582" s="16">
        <v>544</v>
      </c>
      <c r="J582" s="16">
        <v>545</v>
      </c>
      <c r="L582" s="16">
        <v>606</v>
      </c>
      <c r="M582" s="16">
        <v>544</v>
      </c>
      <c r="N582" s="16">
        <v>543</v>
      </c>
      <c r="P582" s="16">
        <v>1287</v>
      </c>
      <c r="Q582" s="16">
        <v>138</v>
      </c>
      <c r="R582" s="16">
        <v>161</v>
      </c>
      <c r="T582" s="16">
        <v>176</v>
      </c>
      <c r="U582" s="16">
        <v>433</v>
      </c>
      <c r="V582" s="16">
        <v>392</v>
      </c>
      <c r="W582" s="16">
        <v>356</v>
      </c>
      <c r="X582" s="16">
        <v>218</v>
      </c>
      <c r="Y582" s="16">
        <v>118</v>
      </c>
    </row>
    <row r="583" spans="2:25" x14ac:dyDescent="0.35">
      <c r="B583" s="12" t="s">
        <v>51</v>
      </c>
      <c r="C583" s="16">
        <v>1633</v>
      </c>
      <c r="D583" s="16">
        <v>820</v>
      </c>
      <c r="E583" s="16">
        <v>810</v>
      </c>
      <c r="G583" s="16">
        <v>80</v>
      </c>
      <c r="H583" s="16">
        <v>509</v>
      </c>
      <c r="I583" s="16">
        <v>522</v>
      </c>
      <c r="J583" s="16">
        <v>520</v>
      </c>
      <c r="L583" s="16">
        <v>588</v>
      </c>
      <c r="M583" s="16">
        <v>522</v>
      </c>
      <c r="N583" s="16">
        <v>519</v>
      </c>
      <c r="P583" s="16">
        <v>1247</v>
      </c>
      <c r="Q583" s="16">
        <v>126</v>
      </c>
      <c r="R583" s="16">
        <v>152</v>
      </c>
      <c r="T583" s="16">
        <v>139</v>
      </c>
      <c r="U583" s="16">
        <v>389</v>
      </c>
      <c r="V583" s="16">
        <v>410</v>
      </c>
      <c r="W583" s="16">
        <v>330</v>
      </c>
      <c r="X583" s="16">
        <v>242</v>
      </c>
      <c r="Y583" s="16">
        <v>119</v>
      </c>
    </row>
    <row r="584" spans="2:25" x14ac:dyDescent="0.35">
      <c r="B584" s="17" t="s">
        <v>213</v>
      </c>
      <c r="C584" s="18">
        <v>0.1619751229640353</v>
      </c>
      <c r="D584" s="18">
        <v>0.17845033865167739</v>
      </c>
      <c r="E584" s="18">
        <v>0.14577755041851639</v>
      </c>
      <c r="G584" s="18">
        <v>0.25795296663909312</v>
      </c>
      <c r="H584" s="18">
        <v>0.18428797226254029</v>
      </c>
      <c r="I584" s="18">
        <v>0.14760960380270649</v>
      </c>
      <c r="J584" s="18">
        <v>0.14003469027320301</v>
      </c>
      <c r="L584" s="18">
        <v>0.1945396210447542</v>
      </c>
      <c r="M584" s="18">
        <v>0.14760960380270649</v>
      </c>
      <c r="N584" s="18">
        <v>0.14026056251650559</v>
      </c>
      <c r="P584" s="18">
        <v>0.14977958122618981</v>
      </c>
      <c r="Q584" s="18">
        <v>0.28972627264364248</v>
      </c>
      <c r="R584" s="18">
        <v>0.18260236113657491</v>
      </c>
      <c r="T584" s="18">
        <v>0.26058744764187491</v>
      </c>
      <c r="U584" s="18">
        <v>0.1724259223167578</v>
      </c>
      <c r="V584" s="18">
        <v>0.17508607432610801</v>
      </c>
      <c r="W584" s="18">
        <v>0.12869825291010459</v>
      </c>
      <c r="X584" s="18">
        <v>0.1308335152902734</v>
      </c>
      <c r="Y584" s="18">
        <v>0.12100155278444689</v>
      </c>
    </row>
    <row r="585" spans="2:25" x14ac:dyDescent="0.35">
      <c r="B585" s="17" t="s">
        <v>214</v>
      </c>
      <c r="C585" s="18">
        <v>0.45542269084441878</v>
      </c>
      <c r="D585" s="18">
        <v>0.45547674513893849</v>
      </c>
      <c r="E585" s="18">
        <v>0.45593509645102859</v>
      </c>
      <c r="G585" s="18">
        <v>0.49382553451917549</v>
      </c>
      <c r="H585" s="18">
        <v>0.48841956046387452</v>
      </c>
      <c r="I585" s="18">
        <v>0.50497143889811236</v>
      </c>
      <c r="J585" s="18">
        <v>0.36825404715049942</v>
      </c>
      <c r="L585" s="18">
        <v>0.48863123418735471</v>
      </c>
      <c r="M585" s="18">
        <v>0.50497143889811236</v>
      </c>
      <c r="N585" s="18">
        <v>0.36884803116669462</v>
      </c>
      <c r="P585" s="18">
        <v>0.46461339095762733</v>
      </c>
      <c r="Q585" s="18">
        <v>0.43992592251666962</v>
      </c>
      <c r="R585" s="18">
        <v>0.49114074337576291</v>
      </c>
      <c r="T585" s="18">
        <v>0.53752830346803926</v>
      </c>
      <c r="U585" s="18">
        <v>0.50306572150209061</v>
      </c>
      <c r="V585" s="18">
        <v>0.40311458294735392</v>
      </c>
      <c r="W585" s="18">
        <v>0.45239621731678659</v>
      </c>
      <c r="X585" s="18">
        <v>0.45026070720148381</v>
      </c>
      <c r="Y585" s="18">
        <v>0.40895454539724341</v>
      </c>
    </row>
    <row r="586" spans="2:25" x14ac:dyDescent="0.35">
      <c r="B586" s="17" t="s">
        <v>215</v>
      </c>
      <c r="C586" s="18">
        <v>0.24210556588468071</v>
      </c>
      <c r="D586" s="18">
        <v>0.2270296649301736</v>
      </c>
      <c r="E586" s="18">
        <v>0.25753929781221868</v>
      </c>
      <c r="G586" s="18">
        <v>0.18010973408018</v>
      </c>
      <c r="H586" s="18">
        <v>0.2429942653415762</v>
      </c>
      <c r="I586" s="18">
        <v>0.2266427185181604</v>
      </c>
      <c r="J586" s="18">
        <v>0.26675938122041631</v>
      </c>
      <c r="L586" s="18">
        <v>0.23465505453029889</v>
      </c>
      <c r="M586" s="18">
        <v>0.2266427185181604</v>
      </c>
      <c r="N586" s="18">
        <v>0.26638632815207158</v>
      </c>
      <c r="P586" s="18">
        <v>0.24010475358513461</v>
      </c>
      <c r="Q586" s="18">
        <v>0.19785534305984151</v>
      </c>
      <c r="R586" s="18">
        <v>0.25150481304510819</v>
      </c>
      <c r="T586" s="18">
        <v>0.115272027986124</v>
      </c>
      <c r="U586" s="18">
        <v>0.22562604347876869</v>
      </c>
      <c r="V586" s="18">
        <v>0.25005750074811339</v>
      </c>
      <c r="W586" s="18">
        <v>0.26672084974398852</v>
      </c>
      <c r="X586" s="18">
        <v>0.26597685690444578</v>
      </c>
      <c r="Y586" s="18">
        <v>0.29244098476107577</v>
      </c>
    </row>
    <row r="587" spans="2:25" x14ac:dyDescent="0.35">
      <c r="B587" s="17" t="s">
        <v>216</v>
      </c>
      <c r="C587" s="18">
        <v>9.0734665152169963E-2</v>
      </c>
      <c r="D587" s="18">
        <v>8.8804963908601653E-2</v>
      </c>
      <c r="E587" s="18">
        <v>9.245614531343041E-2</v>
      </c>
      <c r="G587" s="18">
        <v>2.4941067982542382E-2</v>
      </c>
      <c r="H587" s="18">
        <v>5.9183174615876737E-2</v>
      </c>
      <c r="I587" s="18">
        <v>7.1116495609124558E-2</v>
      </c>
      <c r="J587" s="18">
        <v>0.15083922862965399</v>
      </c>
      <c r="L587" s="18">
        <v>5.4566979747466708E-2</v>
      </c>
      <c r="M587" s="18">
        <v>7.1116495609124558E-2</v>
      </c>
      <c r="N587" s="18">
        <v>0.1510825283069136</v>
      </c>
      <c r="P587" s="18">
        <v>9.4567340825929075E-2</v>
      </c>
      <c r="Q587" s="18">
        <v>5.8666370656093703E-2</v>
      </c>
      <c r="R587" s="18">
        <v>5.7193273519594509E-2</v>
      </c>
      <c r="T587" s="18">
        <v>6.9321849895254056E-2</v>
      </c>
      <c r="U587" s="18">
        <v>7.0175137345958219E-2</v>
      </c>
      <c r="V587" s="18">
        <v>0.1036879336635609</v>
      </c>
      <c r="W587" s="18">
        <v>9.8300114672661032E-2</v>
      </c>
      <c r="X587" s="18">
        <v>0.10503659473661579</v>
      </c>
      <c r="Y587" s="18">
        <v>9.0435151414867604E-2</v>
      </c>
    </row>
    <row r="588" spans="2:25" x14ac:dyDescent="0.35">
      <c r="B588" s="17" t="s">
        <v>217</v>
      </c>
      <c r="C588" s="18">
        <v>3.6204458981684021E-2</v>
      </c>
      <c r="D588" s="18">
        <v>3.2836986681569383E-2</v>
      </c>
      <c r="E588" s="18">
        <v>3.9196381370585953E-2</v>
      </c>
      <c r="G588" s="18">
        <v>2.9230260276484229E-2</v>
      </c>
      <c r="H588" s="18">
        <v>2.3025925695193791E-2</v>
      </c>
      <c r="I588" s="18">
        <v>2.834605704617834E-2</v>
      </c>
      <c r="J588" s="18">
        <v>5.8121196485928901E-2</v>
      </c>
      <c r="L588" s="18">
        <v>2.3897083687970569E-2</v>
      </c>
      <c r="M588" s="18">
        <v>2.834605704617834E-2</v>
      </c>
      <c r="N588" s="18">
        <v>5.7405299822509942E-2</v>
      </c>
      <c r="P588" s="18">
        <v>3.7953109613660677E-2</v>
      </c>
      <c r="Q588" s="18">
        <v>6.8209471959464526E-3</v>
      </c>
      <c r="R588" s="18">
        <v>4.4411678566867417E-3</v>
      </c>
      <c r="T588" s="18">
        <v>1.095816807562937E-2</v>
      </c>
      <c r="U588" s="18">
        <v>2.2707289734212759E-2</v>
      </c>
      <c r="V588" s="18">
        <v>4.3225056158893022E-2</v>
      </c>
      <c r="W588" s="18">
        <v>4.8795521714836872E-2</v>
      </c>
      <c r="X588" s="18">
        <v>3.1714371921925957E-2</v>
      </c>
      <c r="Y588" s="18">
        <v>6.0851579710834762E-2</v>
      </c>
    </row>
    <row r="589" spans="2:25" x14ac:dyDescent="0.35">
      <c r="B589" s="17" t="s">
        <v>218</v>
      </c>
      <c r="C589" s="18">
        <v>1.355749617301113E-2</v>
      </c>
      <c r="D589" s="18">
        <v>1.7401300689039629E-2</v>
      </c>
      <c r="E589" s="18">
        <v>9.0955286342199234E-3</v>
      </c>
      <c r="G589" s="18">
        <v>1.394043650252481E-2</v>
      </c>
      <c r="H589" s="18">
        <v>2.089101620938357E-3</v>
      </c>
      <c r="I589" s="18">
        <v>2.1313686125717889E-2</v>
      </c>
      <c r="J589" s="18">
        <v>1.5991456240298331E-2</v>
      </c>
      <c r="L589" s="18">
        <v>3.7100268021550268E-3</v>
      </c>
      <c r="M589" s="18">
        <v>2.1313686125717889E-2</v>
      </c>
      <c r="N589" s="18">
        <v>1.6017250035304579E-2</v>
      </c>
      <c r="P589" s="18">
        <v>1.2981823791458451E-2</v>
      </c>
      <c r="Q589" s="18">
        <v>7.0051439278062001E-3</v>
      </c>
      <c r="R589" s="18">
        <v>1.311764106627269E-2</v>
      </c>
      <c r="T589" s="18">
        <v>6.3322029330785254E-3</v>
      </c>
      <c r="U589" s="18">
        <v>5.999885622211887E-3</v>
      </c>
      <c r="V589" s="18">
        <v>2.4828852155970721E-2</v>
      </c>
      <c r="W589" s="18">
        <v>5.0890436416225152E-3</v>
      </c>
      <c r="X589" s="18">
        <v>1.6177953945255411E-2</v>
      </c>
      <c r="Y589" s="18">
        <v>2.6316185931531469E-2</v>
      </c>
    </row>
    <row r="591" spans="2:25" ht="101.5" x14ac:dyDescent="0.35">
      <c r="B591" s="14" t="s">
        <v>220</v>
      </c>
    </row>
    <row r="592" spans="2:25" ht="29" x14ac:dyDescent="0.35">
      <c r="B592" s="15" t="s">
        <v>17</v>
      </c>
    </row>
    <row r="593" spans="2:25" x14ac:dyDescent="0.35">
      <c r="B593" s="11" t="s">
        <v>50</v>
      </c>
      <c r="C593" s="16">
        <v>1468</v>
      </c>
      <c r="D593" s="16">
        <v>737</v>
      </c>
      <c r="E593" s="16">
        <v>726</v>
      </c>
      <c r="G593" s="16">
        <v>24</v>
      </c>
      <c r="H593" s="16">
        <v>358</v>
      </c>
      <c r="I593" s="16">
        <v>540</v>
      </c>
      <c r="J593" s="16">
        <v>544</v>
      </c>
      <c r="L593" s="16">
        <v>381</v>
      </c>
      <c r="M593" s="16">
        <v>540</v>
      </c>
      <c r="N593" s="16">
        <v>542</v>
      </c>
      <c r="P593" s="16">
        <v>1086</v>
      </c>
      <c r="Q593" s="16">
        <v>125</v>
      </c>
      <c r="R593" s="16">
        <v>147</v>
      </c>
      <c r="T593" s="16">
        <v>144</v>
      </c>
      <c r="U593" s="16">
        <v>370</v>
      </c>
      <c r="V593" s="16">
        <v>338</v>
      </c>
      <c r="W593" s="16">
        <v>310</v>
      </c>
      <c r="X593" s="16">
        <v>197</v>
      </c>
      <c r="Y593" s="16">
        <v>104</v>
      </c>
    </row>
    <row r="594" spans="2:25" x14ac:dyDescent="0.35">
      <c r="B594" s="12" t="s">
        <v>51</v>
      </c>
      <c r="C594" s="16">
        <v>1402</v>
      </c>
      <c r="D594" s="16">
        <v>709</v>
      </c>
      <c r="E594" s="16">
        <v>690</v>
      </c>
      <c r="G594" s="16">
        <v>24</v>
      </c>
      <c r="H594" s="16">
        <v>339</v>
      </c>
      <c r="I594" s="16">
        <v>519</v>
      </c>
      <c r="J594" s="16">
        <v>519</v>
      </c>
      <c r="L594" s="16">
        <v>362</v>
      </c>
      <c r="M594" s="16">
        <v>519</v>
      </c>
      <c r="N594" s="16">
        <v>519</v>
      </c>
      <c r="P594" s="16">
        <v>1043</v>
      </c>
      <c r="Q594" s="16">
        <v>114</v>
      </c>
      <c r="R594" s="16">
        <v>139</v>
      </c>
      <c r="T594" s="16">
        <v>112</v>
      </c>
      <c r="U594" s="16">
        <v>329</v>
      </c>
      <c r="V594" s="16">
        <v>349</v>
      </c>
      <c r="W594" s="16">
        <v>285</v>
      </c>
      <c r="X594" s="16">
        <v>218</v>
      </c>
      <c r="Y594" s="16">
        <v>104</v>
      </c>
    </row>
    <row r="595" spans="2:25" x14ac:dyDescent="0.35">
      <c r="B595" s="17" t="s">
        <v>213</v>
      </c>
      <c r="C595" s="18">
        <v>0.2024218733589889</v>
      </c>
      <c r="D595" s="18">
        <v>0.2425453081578848</v>
      </c>
      <c r="E595" s="18">
        <v>0.1619080577531358</v>
      </c>
      <c r="G595" s="18">
        <v>0.39652786763907782</v>
      </c>
      <c r="H595" s="18">
        <v>0.28555120709380583</v>
      </c>
      <c r="I595" s="18">
        <v>0.1842859023464139</v>
      </c>
      <c r="J595" s="18">
        <v>0.1577544305011655</v>
      </c>
      <c r="L595" s="18">
        <v>0.29335493765932952</v>
      </c>
      <c r="M595" s="18">
        <v>0.1842859023464139</v>
      </c>
      <c r="N595" s="18">
        <v>0.15800927602797149</v>
      </c>
      <c r="P595" s="18">
        <v>0.18796781103164459</v>
      </c>
      <c r="Q595" s="18">
        <v>0.41412878615176829</v>
      </c>
      <c r="R595" s="18">
        <v>0.24174589918882841</v>
      </c>
      <c r="T595" s="18">
        <v>0.40367442809039872</v>
      </c>
      <c r="U595" s="18">
        <v>0.2099201909104946</v>
      </c>
      <c r="V595" s="18">
        <v>0.18715112976442991</v>
      </c>
      <c r="W595" s="18">
        <v>0.17398281670042079</v>
      </c>
      <c r="X595" s="18">
        <v>0.1741535912446158</v>
      </c>
      <c r="Y595" s="18">
        <v>0.15542027307485989</v>
      </c>
    </row>
    <row r="596" spans="2:25" x14ac:dyDescent="0.35">
      <c r="B596" s="17" t="s">
        <v>214</v>
      </c>
      <c r="C596" s="18">
        <v>0.40095953385640798</v>
      </c>
      <c r="D596" s="18">
        <v>0.38682666564838247</v>
      </c>
      <c r="E596" s="18">
        <v>0.41683034935127661</v>
      </c>
      <c r="G596" s="18">
        <v>0.34343943427822199</v>
      </c>
      <c r="H596" s="18">
        <v>0.39097816595384771</v>
      </c>
      <c r="I596" s="18">
        <v>0.45349293496559612</v>
      </c>
      <c r="J596" s="18">
        <v>0.35834951521012282</v>
      </c>
      <c r="L596" s="18">
        <v>0.38849453350167901</v>
      </c>
      <c r="M596" s="18">
        <v>0.45349293496559612</v>
      </c>
      <c r="N596" s="18">
        <v>0.35892841350600119</v>
      </c>
      <c r="P596" s="18">
        <v>0.40755606352575352</v>
      </c>
      <c r="Q596" s="18">
        <v>0.38218582371469789</v>
      </c>
      <c r="R596" s="18">
        <v>0.46828705196282761</v>
      </c>
      <c r="T596" s="18">
        <v>0.37785037820116929</v>
      </c>
      <c r="U596" s="18">
        <v>0.45717587715508629</v>
      </c>
      <c r="V596" s="18">
        <v>0.38944563055134662</v>
      </c>
      <c r="W596" s="18">
        <v>0.41603695210991842</v>
      </c>
      <c r="X596" s="18">
        <v>0.34715963006363482</v>
      </c>
      <c r="Y596" s="18">
        <v>0.35841901509815027</v>
      </c>
    </row>
    <row r="597" spans="2:25" x14ac:dyDescent="0.35">
      <c r="B597" s="17" t="s">
        <v>215</v>
      </c>
      <c r="C597" s="18">
        <v>0.22808105938629561</v>
      </c>
      <c r="D597" s="18">
        <v>0.22007683127722219</v>
      </c>
      <c r="E597" s="18">
        <v>0.2357489023099025</v>
      </c>
      <c r="G597" s="18">
        <v>0.2131361566857477</v>
      </c>
      <c r="H597" s="18">
        <v>0.20430048484408689</v>
      </c>
      <c r="I597" s="18">
        <v>0.22626888783281329</v>
      </c>
      <c r="J597" s="18">
        <v>0.2455189129894034</v>
      </c>
      <c r="L597" s="18">
        <v>0.2052257261301513</v>
      </c>
      <c r="M597" s="18">
        <v>0.22626888783281329</v>
      </c>
      <c r="N597" s="18">
        <v>0.24511097242065299</v>
      </c>
      <c r="P597" s="18">
        <v>0.2334548266522449</v>
      </c>
      <c r="Q597" s="18">
        <v>0.14630173354806439</v>
      </c>
      <c r="R597" s="18">
        <v>0.17067973010992929</v>
      </c>
      <c r="T597" s="18">
        <v>0.14759734059197741</v>
      </c>
      <c r="U597" s="18">
        <v>0.23643492526280729</v>
      </c>
      <c r="V597" s="18">
        <v>0.21988670736162011</v>
      </c>
      <c r="W597" s="18">
        <v>0.229319136168533</v>
      </c>
      <c r="X597" s="18">
        <v>0.25081538188104441</v>
      </c>
      <c r="Y597" s="18">
        <v>0.27122582502145559</v>
      </c>
    </row>
    <row r="598" spans="2:25" x14ac:dyDescent="0.35">
      <c r="B598" s="17" t="s">
        <v>216</v>
      </c>
      <c r="C598" s="18">
        <v>0.1031619108270868</v>
      </c>
      <c r="D598" s="18">
        <v>9.5719282168764686E-2</v>
      </c>
      <c r="E598" s="18">
        <v>0.1096981171007424</v>
      </c>
      <c r="G598" s="18">
        <v>0</v>
      </c>
      <c r="H598" s="18">
        <v>8.8411225589497155E-2</v>
      </c>
      <c r="I598" s="18">
        <v>9.0675564945526643E-2</v>
      </c>
      <c r="J598" s="18">
        <v>0.1294011922079045</v>
      </c>
      <c r="L598" s="18">
        <v>8.1049128828131631E-2</v>
      </c>
      <c r="M598" s="18">
        <v>9.0675564945526643E-2</v>
      </c>
      <c r="N598" s="18">
        <v>0.1296102342924455</v>
      </c>
      <c r="P598" s="18">
        <v>0.1129566438571883</v>
      </c>
      <c r="Q598" s="18">
        <v>3.3706895032839877E-2</v>
      </c>
      <c r="R598" s="18">
        <v>7.9734859249436379E-2</v>
      </c>
      <c r="T598" s="18">
        <v>5.0505998145076357E-2</v>
      </c>
      <c r="U598" s="18">
        <v>7.8277656489932221E-2</v>
      </c>
      <c r="V598" s="18">
        <v>0.1191745441437214</v>
      </c>
      <c r="W598" s="18">
        <v>9.6556542035873397E-2</v>
      </c>
      <c r="X598" s="18">
        <v>0.14072632166639221</v>
      </c>
      <c r="Y598" s="18">
        <v>0.1169650845572292</v>
      </c>
    </row>
    <row r="599" spans="2:25" x14ac:dyDescent="0.35">
      <c r="B599" s="17" t="s">
        <v>217</v>
      </c>
      <c r="C599" s="18">
        <v>5.2262488190419863E-2</v>
      </c>
      <c r="D599" s="18">
        <v>4.4466941306869227E-2</v>
      </c>
      <c r="E599" s="18">
        <v>5.9835113608944869E-2</v>
      </c>
      <c r="G599" s="18">
        <v>0</v>
      </c>
      <c r="H599" s="18">
        <v>2.4147141639007622E-2</v>
      </c>
      <c r="I599" s="18">
        <v>3.8892975719761011E-2</v>
      </c>
      <c r="J599" s="18">
        <v>8.6436146479318174E-2</v>
      </c>
      <c r="L599" s="18">
        <v>2.2593573007548589E-2</v>
      </c>
      <c r="M599" s="18">
        <v>3.8892975719761011E-2</v>
      </c>
      <c r="N599" s="18">
        <v>8.5764889054966958E-2</v>
      </c>
      <c r="P599" s="18">
        <v>4.5945362814469669E-2</v>
      </c>
      <c r="Q599" s="18">
        <v>2.367676155262936E-2</v>
      </c>
      <c r="R599" s="18">
        <v>2.498507459872434E-2</v>
      </c>
      <c r="T599" s="18">
        <v>2.0371854971378181E-2</v>
      </c>
      <c r="U599" s="18">
        <v>1.819135018167968E-2</v>
      </c>
      <c r="V599" s="18">
        <v>5.5599950568886891E-2</v>
      </c>
      <c r="W599" s="18">
        <v>7.700352360721803E-2</v>
      </c>
      <c r="X599" s="18">
        <v>6.6679621746970494E-2</v>
      </c>
      <c r="Y599" s="18">
        <v>8.0257893681565079E-2</v>
      </c>
    </row>
    <row r="600" spans="2:25" x14ac:dyDescent="0.35">
      <c r="B600" s="17" t="s">
        <v>218</v>
      </c>
      <c r="C600" s="18">
        <v>1.3113134380800671E-2</v>
      </c>
      <c r="D600" s="18">
        <v>1.036497144087669E-2</v>
      </c>
      <c r="E600" s="18">
        <v>1.5979459875997949E-2</v>
      </c>
      <c r="G600" s="18">
        <v>4.6896541396952547E-2</v>
      </c>
      <c r="H600" s="18">
        <v>6.6117748797548687E-3</v>
      </c>
      <c r="I600" s="18">
        <v>6.3837341898890709E-3</v>
      </c>
      <c r="J600" s="18">
        <v>2.2539802612085671E-2</v>
      </c>
      <c r="L600" s="18">
        <v>9.2821008731599538E-3</v>
      </c>
      <c r="M600" s="18">
        <v>6.3837341898890709E-3</v>
      </c>
      <c r="N600" s="18">
        <v>2.2576214697962001E-2</v>
      </c>
      <c r="P600" s="18">
        <v>1.2119292118699051E-2</v>
      </c>
      <c r="Q600" s="18">
        <v>0</v>
      </c>
      <c r="R600" s="18">
        <v>1.456738489025399E-2</v>
      </c>
      <c r="T600" s="18">
        <v>0</v>
      </c>
      <c r="U600" s="18">
        <v>0</v>
      </c>
      <c r="V600" s="18">
        <v>2.8742037609995129E-2</v>
      </c>
      <c r="W600" s="18">
        <v>7.1010293780363158E-3</v>
      </c>
      <c r="X600" s="18">
        <v>2.046545339734231E-2</v>
      </c>
      <c r="Y600" s="18">
        <v>1.77119085667399E-2</v>
      </c>
    </row>
    <row r="602" spans="2:25" ht="101.5" x14ac:dyDescent="0.35">
      <c r="B602" s="14" t="s">
        <v>221</v>
      </c>
    </row>
    <row r="603" spans="2:25" ht="29" x14ac:dyDescent="0.35">
      <c r="B603" s="15" t="s">
        <v>18</v>
      </c>
    </row>
    <row r="604" spans="2:25" x14ac:dyDescent="0.35">
      <c r="B604" s="11" t="s">
        <v>50</v>
      </c>
      <c r="C604" s="16">
        <v>1189</v>
      </c>
      <c r="D604" s="16">
        <v>594</v>
      </c>
      <c r="E604" s="16">
        <v>591</v>
      </c>
      <c r="G604" s="16">
        <v>18</v>
      </c>
      <c r="H604" s="16">
        <v>101</v>
      </c>
      <c r="I604" s="16">
        <v>529</v>
      </c>
      <c r="J604" s="16">
        <v>539</v>
      </c>
      <c r="L604" s="16">
        <v>119</v>
      </c>
      <c r="M604" s="16">
        <v>529</v>
      </c>
      <c r="N604" s="16">
        <v>537</v>
      </c>
      <c r="P604" s="16">
        <v>842</v>
      </c>
      <c r="Q604" s="16">
        <v>106</v>
      </c>
      <c r="R604" s="16">
        <v>132</v>
      </c>
      <c r="T604" s="16">
        <v>107</v>
      </c>
      <c r="U604" s="16">
        <v>290</v>
      </c>
      <c r="V604" s="16">
        <v>287</v>
      </c>
      <c r="W604" s="16">
        <v>254</v>
      </c>
      <c r="X604" s="16">
        <v>161</v>
      </c>
      <c r="Y604" s="16">
        <v>85</v>
      </c>
    </row>
    <row r="605" spans="2:25" x14ac:dyDescent="0.35">
      <c r="B605" s="12" t="s">
        <v>51</v>
      </c>
      <c r="C605" s="16">
        <v>1133</v>
      </c>
      <c r="D605" s="16">
        <v>569</v>
      </c>
      <c r="E605" s="16">
        <v>562</v>
      </c>
      <c r="G605" s="16">
        <v>18</v>
      </c>
      <c r="H605" s="16">
        <v>93</v>
      </c>
      <c r="I605" s="16">
        <v>508</v>
      </c>
      <c r="J605" s="16">
        <v>514</v>
      </c>
      <c r="L605" s="16">
        <v>110</v>
      </c>
      <c r="M605" s="16">
        <v>508</v>
      </c>
      <c r="N605" s="16">
        <v>514</v>
      </c>
      <c r="P605" s="16">
        <v>808</v>
      </c>
      <c r="Q605" s="16">
        <v>97</v>
      </c>
      <c r="R605" s="16">
        <v>124</v>
      </c>
      <c r="T605" s="16">
        <v>84</v>
      </c>
      <c r="U605" s="16">
        <v>256</v>
      </c>
      <c r="V605" s="16">
        <v>295</v>
      </c>
      <c r="W605" s="16">
        <v>232</v>
      </c>
      <c r="X605" s="16">
        <v>179</v>
      </c>
      <c r="Y605" s="16">
        <v>84</v>
      </c>
    </row>
    <row r="606" spans="2:25" x14ac:dyDescent="0.35">
      <c r="B606" s="17" t="s">
        <v>213</v>
      </c>
      <c r="C606" s="18">
        <v>0.26570176189465422</v>
      </c>
      <c r="D606" s="18">
        <v>0.29366053858041691</v>
      </c>
      <c r="E606" s="18">
        <v>0.23820475229262661</v>
      </c>
      <c r="G606" s="18">
        <v>0.58594909830604647</v>
      </c>
      <c r="H606" s="18">
        <v>0.29437038252051972</v>
      </c>
      <c r="I606" s="18">
        <v>0.27582702140247811</v>
      </c>
      <c r="J606" s="18">
        <v>0.2399613603018563</v>
      </c>
      <c r="L606" s="18">
        <v>0.34130135604752893</v>
      </c>
      <c r="M606" s="18">
        <v>0.27582702140247811</v>
      </c>
      <c r="N606" s="18">
        <v>0.24035283476919461</v>
      </c>
      <c r="P606" s="18">
        <v>0.24993046318616241</v>
      </c>
      <c r="Q606" s="18">
        <v>0.43690792039274812</v>
      </c>
      <c r="R606" s="18">
        <v>0.30046394029483059</v>
      </c>
      <c r="T606" s="18">
        <v>0.48287905756810062</v>
      </c>
      <c r="U606" s="18">
        <v>0.27107211829700689</v>
      </c>
      <c r="V606" s="18">
        <v>0.2583460005973956</v>
      </c>
      <c r="W606" s="18">
        <v>0.26432790870243222</v>
      </c>
      <c r="X606" s="18">
        <v>0.2073854782308337</v>
      </c>
      <c r="Y606" s="18">
        <v>0.18902234132423379</v>
      </c>
    </row>
    <row r="607" spans="2:25" x14ac:dyDescent="0.35">
      <c r="B607" s="17" t="s">
        <v>214</v>
      </c>
      <c r="C607" s="18">
        <v>0.39472952886370349</v>
      </c>
      <c r="D607" s="18">
        <v>0.36573558250615013</v>
      </c>
      <c r="E607" s="18">
        <v>0.42531190198017921</v>
      </c>
      <c r="G607" s="18">
        <v>0.18125920278383961</v>
      </c>
      <c r="H607" s="18">
        <v>0.3900669764632112</v>
      </c>
      <c r="I607" s="18">
        <v>0.43718035892452389</v>
      </c>
      <c r="J607" s="18">
        <v>0.36173771972705199</v>
      </c>
      <c r="L607" s="18">
        <v>0.35645837759007393</v>
      </c>
      <c r="M607" s="18">
        <v>0.43718035892452389</v>
      </c>
      <c r="N607" s="18">
        <v>0.36232786091048308</v>
      </c>
      <c r="P607" s="18">
        <v>0.4072353361359255</v>
      </c>
      <c r="Q607" s="18">
        <v>0.38444822509698351</v>
      </c>
      <c r="R607" s="18">
        <v>0.43002231066269642</v>
      </c>
      <c r="T607" s="18">
        <v>0.37795402188785249</v>
      </c>
      <c r="U607" s="18">
        <v>0.50404524146268681</v>
      </c>
      <c r="V607" s="18">
        <v>0.35137507774262999</v>
      </c>
      <c r="W607" s="18">
        <v>0.34436441082366709</v>
      </c>
      <c r="X607" s="18">
        <v>0.39419673910087077</v>
      </c>
      <c r="Y607" s="18">
        <v>0.37728494153348402</v>
      </c>
    </row>
    <row r="608" spans="2:25" x14ac:dyDescent="0.35">
      <c r="B608" s="17" t="s">
        <v>215</v>
      </c>
      <c r="C608" s="18">
        <v>0.17238694337999161</v>
      </c>
      <c r="D608" s="18">
        <v>0.17199509751931849</v>
      </c>
      <c r="E608" s="18">
        <v>0.17097937330784529</v>
      </c>
      <c r="G608" s="18">
        <v>0.16968290017799759</v>
      </c>
      <c r="H608" s="18">
        <v>0.21026847329937801</v>
      </c>
      <c r="I608" s="18">
        <v>0.13506830198955691</v>
      </c>
      <c r="J608" s="18">
        <v>0.2010452866624573</v>
      </c>
      <c r="L608" s="18">
        <v>0.20373603332821411</v>
      </c>
      <c r="M608" s="18">
        <v>0.13506830198955691</v>
      </c>
      <c r="N608" s="18">
        <v>0.2005607640236271</v>
      </c>
      <c r="P608" s="18">
        <v>0.1763097378006778</v>
      </c>
      <c r="Q608" s="18">
        <v>0.13114260261940619</v>
      </c>
      <c r="R608" s="18">
        <v>0.17848802308304179</v>
      </c>
      <c r="T608" s="18">
        <v>6.1747669884577493E-2</v>
      </c>
      <c r="U608" s="18">
        <v>0.1415188367037232</v>
      </c>
      <c r="V608" s="18">
        <v>0.2228016032245097</v>
      </c>
      <c r="W608" s="18">
        <v>0.1682885652673099</v>
      </c>
      <c r="X608" s="18">
        <v>0.17420095212682321</v>
      </c>
      <c r="Y608" s="18">
        <v>0.20698325932046741</v>
      </c>
    </row>
    <row r="609" spans="2:25" x14ac:dyDescent="0.35">
      <c r="B609" s="17" t="s">
        <v>216</v>
      </c>
      <c r="C609" s="18">
        <v>9.4508161162459706E-2</v>
      </c>
      <c r="D609" s="18">
        <v>9.5520038059578996E-2</v>
      </c>
      <c r="E609" s="18">
        <v>9.3774826190629573E-2</v>
      </c>
      <c r="G609" s="18">
        <v>0</v>
      </c>
      <c r="H609" s="18">
        <v>5.0975898842144707E-2</v>
      </c>
      <c r="I609" s="18">
        <v>9.6661852489685049E-2</v>
      </c>
      <c r="J609" s="18">
        <v>0.1036428121472492</v>
      </c>
      <c r="L609" s="18">
        <v>4.277108679805882E-2</v>
      </c>
      <c r="M609" s="18">
        <v>9.6661852489685049E-2</v>
      </c>
      <c r="N609" s="18">
        <v>0.103811895680647</v>
      </c>
      <c r="P609" s="18">
        <v>0.1001520876473234</v>
      </c>
      <c r="Q609" s="18">
        <v>2.8669680245275289E-2</v>
      </c>
      <c r="R609" s="18">
        <v>3.7461249564648517E-2</v>
      </c>
      <c r="T609" s="18">
        <v>5.7043816670191427E-2</v>
      </c>
      <c r="U609" s="18">
        <v>6.9026723463440437E-2</v>
      </c>
      <c r="V609" s="18">
        <v>7.797606175704315E-2</v>
      </c>
      <c r="W609" s="18">
        <v>0.1246345665630024</v>
      </c>
      <c r="X609" s="18">
        <v>0.13769606815388671</v>
      </c>
      <c r="Y609" s="18">
        <v>8.9321764045795601E-2</v>
      </c>
    </row>
    <row r="610" spans="2:25" x14ac:dyDescent="0.35">
      <c r="B610" s="17" t="s">
        <v>217</v>
      </c>
      <c r="C610" s="18">
        <v>5.9385513536821151E-2</v>
      </c>
      <c r="D610" s="18">
        <v>5.7888087649600871E-2</v>
      </c>
      <c r="E610" s="18">
        <v>6.0337106544921748E-2</v>
      </c>
      <c r="G610" s="18">
        <v>0</v>
      </c>
      <c r="H610" s="18">
        <v>4.2537420319639987E-2</v>
      </c>
      <c r="I610" s="18">
        <v>4.4389442972235051E-2</v>
      </c>
      <c r="J610" s="18">
        <v>7.9367074737308516E-2</v>
      </c>
      <c r="L610" s="18">
        <v>3.5690821309317527E-2</v>
      </c>
      <c r="M610" s="18">
        <v>4.4389442972235051E-2</v>
      </c>
      <c r="N610" s="18">
        <v>7.8677657591959035E-2</v>
      </c>
      <c r="P610" s="18">
        <v>5.1644675611319371E-2</v>
      </c>
      <c r="Q610" s="18">
        <v>1.8831571645587051E-2</v>
      </c>
      <c r="R610" s="18">
        <v>4.449302199487825E-2</v>
      </c>
      <c r="T610" s="18">
        <v>2.0375433989277821E-2</v>
      </c>
      <c r="U610" s="18">
        <v>6.315264462475035E-3</v>
      </c>
      <c r="V610" s="18">
        <v>6.7901690906989776E-2</v>
      </c>
      <c r="W610" s="18">
        <v>9.3961858930463729E-2</v>
      </c>
      <c r="X610" s="18">
        <v>7.3172031510073107E-2</v>
      </c>
      <c r="Y610" s="18">
        <v>9.9173379265899489E-2</v>
      </c>
    </row>
    <row r="611" spans="2:25" x14ac:dyDescent="0.35">
      <c r="B611" s="17" t="s">
        <v>218</v>
      </c>
      <c r="C611" s="18">
        <v>1.328809116236972E-2</v>
      </c>
      <c r="D611" s="18">
        <v>1.5200655684934681E-2</v>
      </c>
      <c r="E611" s="18">
        <v>1.139203968379764E-2</v>
      </c>
      <c r="G611" s="18">
        <v>6.3108798732116278E-2</v>
      </c>
      <c r="H611" s="18">
        <v>1.1780848555106589E-2</v>
      </c>
      <c r="I611" s="18">
        <v>1.0873022221521009E-2</v>
      </c>
      <c r="J611" s="18">
        <v>1.4245746424076611E-2</v>
      </c>
      <c r="L611" s="18">
        <v>2.004232492680702E-2</v>
      </c>
      <c r="M611" s="18">
        <v>1.0873022221521009E-2</v>
      </c>
      <c r="N611" s="18">
        <v>1.4268987024088979E-2</v>
      </c>
      <c r="P611" s="18">
        <v>1.4727699618591611E-2</v>
      </c>
      <c r="Q611" s="18">
        <v>0</v>
      </c>
      <c r="R611" s="18">
        <v>9.0714543999043523E-3</v>
      </c>
      <c r="T611" s="18">
        <v>0</v>
      </c>
      <c r="U611" s="18">
        <v>8.0218156106676326E-3</v>
      </c>
      <c r="V611" s="18">
        <v>2.1599565771431739E-2</v>
      </c>
      <c r="W611" s="18">
        <v>4.4226897131247056E-3</v>
      </c>
      <c r="X611" s="18">
        <v>1.3348730877512311E-2</v>
      </c>
      <c r="Y611" s="18">
        <v>3.8214314510119862E-2</v>
      </c>
    </row>
    <row r="613" spans="2:25" ht="101.5" x14ac:dyDescent="0.35">
      <c r="B613" s="14" t="s">
        <v>222</v>
      </c>
    </row>
    <row r="614" spans="2:25" ht="29" x14ac:dyDescent="0.35">
      <c r="B614" s="15" t="s">
        <v>19</v>
      </c>
    </row>
    <row r="615" spans="2:25" x14ac:dyDescent="0.35">
      <c r="B615" s="11" t="s">
        <v>50</v>
      </c>
      <c r="C615" s="16">
        <v>868</v>
      </c>
      <c r="D615" s="16">
        <v>420</v>
      </c>
      <c r="E615" s="16">
        <v>446</v>
      </c>
      <c r="G615" s="16">
        <v>12</v>
      </c>
      <c r="H615" s="16">
        <v>36</v>
      </c>
      <c r="I615" s="16">
        <v>297</v>
      </c>
      <c r="J615" s="16">
        <v>523</v>
      </c>
      <c r="L615" s="16">
        <v>48</v>
      </c>
      <c r="M615" s="16">
        <v>297</v>
      </c>
      <c r="N615" s="16">
        <v>521</v>
      </c>
      <c r="P615" s="16">
        <v>570</v>
      </c>
      <c r="Q615" s="16">
        <v>89</v>
      </c>
      <c r="R615" s="16">
        <v>108</v>
      </c>
      <c r="T615" s="16">
        <v>69</v>
      </c>
      <c r="U615" s="16">
        <v>197</v>
      </c>
      <c r="V615" s="16">
        <v>223</v>
      </c>
      <c r="W615" s="16">
        <v>200</v>
      </c>
      <c r="X615" s="16">
        <v>120</v>
      </c>
      <c r="Y615" s="16">
        <v>55</v>
      </c>
    </row>
    <row r="616" spans="2:25" x14ac:dyDescent="0.35">
      <c r="B616" s="12" t="s">
        <v>51</v>
      </c>
      <c r="C616" s="16">
        <v>824</v>
      </c>
      <c r="D616" s="16">
        <v>400</v>
      </c>
      <c r="E616" s="16">
        <v>424</v>
      </c>
      <c r="G616" s="16">
        <v>12</v>
      </c>
      <c r="H616" s="16">
        <v>32</v>
      </c>
      <c r="I616" s="16">
        <v>281</v>
      </c>
      <c r="J616" s="16">
        <v>499</v>
      </c>
      <c r="L616" s="16">
        <v>45</v>
      </c>
      <c r="M616" s="16">
        <v>281</v>
      </c>
      <c r="N616" s="16">
        <v>498</v>
      </c>
      <c r="P616" s="16">
        <v>543</v>
      </c>
      <c r="Q616" s="16">
        <v>82</v>
      </c>
      <c r="R616" s="16">
        <v>102</v>
      </c>
      <c r="T616" s="16">
        <v>54</v>
      </c>
      <c r="U616" s="16">
        <v>173</v>
      </c>
      <c r="V616" s="16">
        <v>226</v>
      </c>
      <c r="W616" s="16">
        <v>182</v>
      </c>
      <c r="X616" s="16">
        <v>133</v>
      </c>
      <c r="Y616" s="16">
        <v>53</v>
      </c>
    </row>
    <row r="617" spans="2:25" x14ac:dyDescent="0.35">
      <c r="B617" s="17" t="s">
        <v>213</v>
      </c>
      <c r="C617" s="18">
        <v>0.34533313431822488</v>
      </c>
      <c r="D617" s="18">
        <v>0.35717005000340318</v>
      </c>
      <c r="E617" s="18">
        <v>0.3348515707101779</v>
      </c>
      <c r="G617" s="18">
        <v>0.24888058068759611</v>
      </c>
      <c r="H617" s="18">
        <v>0.4482619332619176</v>
      </c>
      <c r="I617" s="18">
        <v>0.32134528595374112</v>
      </c>
      <c r="J617" s="18">
        <v>0.35458201422023161</v>
      </c>
      <c r="L617" s="18">
        <v>0.39295226483232182</v>
      </c>
      <c r="M617" s="18">
        <v>0.32134528595374112</v>
      </c>
      <c r="N617" s="18">
        <v>0.35517868510012951</v>
      </c>
      <c r="P617" s="18">
        <v>0.33049431183551747</v>
      </c>
      <c r="Q617" s="18">
        <v>0.49069713262221548</v>
      </c>
      <c r="R617" s="18">
        <v>0.36900200500111008</v>
      </c>
      <c r="T617" s="18">
        <v>0.52708855262978183</v>
      </c>
      <c r="U617" s="18">
        <v>0.35851642721851051</v>
      </c>
      <c r="V617" s="18">
        <v>0.32257503504190499</v>
      </c>
      <c r="W617" s="18">
        <v>0.33360498562587149</v>
      </c>
      <c r="X617" s="18">
        <v>0.3445052833211904</v>
      </c>
      <c r="Y617" s="18">
        <v>0.26077176790601658</v>
      </c>
    </row>
    <row r="618" spans="2:25" x14ac:dyDescent="0.35">
      <c r="B618" s="17" t="s">
        <v>214</v>
      </c>
      <c r="C618" s="18">
        <v>0.3592456167111226</v>
      </c>
      <c r="D618" s="18">
        <v>0.34690294074140948</v>
      </c>
      <c r="E618" s="18">
        <v>0.3715974059467696</v>
      </c>
      <c r="G618" s="18">
        <v>0.42293272939382243</v>
      </c>
      <c r="H618" s="18">
        <v>0.35884246389672042</v>
      </c>
      <c r="I618" s="18">
        <v>0.41970807346097622</v>
      </c>
      <c r="J618" s="18">
        <v>0.32364346174474029</v>
      </c>
      <c r="L618" s="18">
        <v>0.3766215153899542</v>
      </c>
      <c r="M618" s="18">
        <v>0.41970807346097622</v>
      </c>
      <c r="N618" s="18">
        <v>0.32418807095036267</v>
      </c>
      <c r="P618" s="18">
        <v>0.37796959392356488</v>
      </c>
      <c r="Q618" s="18">
        <v>0.36480846616699558</v>
      </c>
      <c r="R618" s="18">
        <v>0.39339462330935571</v>
      </c>
      <c r="T618" s="18">
        <v>0.35575901438636431</v>
      </c>
      <c r="U618" s="18">
        <v>0.44470470452771987</v>
      </c>
      <c r="V618" s="18">
        <v>0.32896076191936913</v>
      </c>
      <c r="W618" s="18">
        <v>0.33166102387545437</v>
      </c>
      <c r="X618" s="18">
        <v>0.35404697638929078</v>
      </c>
      <c r="Y618" s="18">
        <v>0.32333658736054077</v>
      </c>
    </row>
    <row r="619" spans="2:25" x14ac:dyDescent="0.35">
      <c r="B619" s="17" t="s">
        <v>215</v>
      </c>
      <c r="C619" s="18">
        <v>0.15431647163015819</v>
      </c>
      <c r="D619" s="18">
        <v>0.14727424824031871</v>
      </c>
      <c r="E619" s="18">
        <v>0.15928638187745731</v>
      </c>
      <c r="G619" s="18">
        <v>0.23763749803341039</v>
      </c>
      <c r="H619" s="18">
        <v>0.16088280558655221</v>
      </c>
      <c r="I619" s="18">
        <v>0.1455172713333337</v>
      </c>
      <c r="J619" s="18">
        <v>0.15677971604963239</v>
      </c>
      <c r="L619" s="18">
        <v>0.18217505049731361</v>
      </c>
      <c r="M619" s="18">
        <v>0.1455172713333337</v>
      </c>
      <c r="N619" s="18">
        <v>0.1553607918837272</v>
      </c>
      <c r="P619" s="18">
        <v>0.14967388748312291</v>
      </c>
      <c r="Q619" s="18">
        <v>8.6488698217035309E-2</v>
      </c>
      <c r="R619" s="18">
        <v>0.14145093316711579</v>
      </c>
      <c r="T619" s="18">
        <v>4.2488919742430561E-2</v>
      </c>
      <c r="U619" s="18">
        <v>0.1086683422591416</v>
      </c>
      <c r="V619" s="18">
        <v>0.2009239033729483</v>
      </c>
      <c r="W619" s="18">
        <v>0.17320760313055991</v>
      </c>
      <c r="X619" s="18">
        <v>0.14211247612814329</v>
      </c>
      <c r="Y619" s="18">
        <v>0.1910966867875849</v>
      </c>
    </row>
    <row r="620" spans="2:25" x14ac:dyDescent="0.35">
      <c r="B620" s="17" t="s">
        <v>216</v>
      </c>
      <c r="C620" s="18">
        <v>7.3688840664085459E-2</v>
      </c>
      <c r="D620" s="18">
        <v>7.0975845749448152E-2</v>
      </c>
      <c r="E620" s="18">
        <v>7.6393407170412084E-2</v>
      </c>
      <c r="G620" s="18">
        <v>0</v>
      </c>
      <c r="H620" s="18">
        <v>3.2012797254809787E-2</v>
      </c>
      <c r="I620" s="18">
        <v>5.0491597104837853E-2</v>
      </c>
      <c r="J620" s="18">
        <v>9.1273843500894708E-2</v>
      </c>
      <c r="L620" s="18">
        <v>2.3132241581944709E-2</v>
      </c>
      <c r="M620" s="18">
        <v>5.0491597104837853E-2</v>
      </c>
      <c r="N620" s="18">
        <v>9.1427434045054462E-2</v>
      </c>
      <c r="P620" s="18">
        <v>7.0178712322110204E-2</v>
      </c>
      <c r="Q620" s="18">
        <v>3.6733539661421767E-2</v>
      </c>
      <c r="R620" s="18">
        <v>4.757001956235888E-2</v>
      </c>
      <c r="T620" s="18">
        <v>3.2929031950989222E-2</v>
      </c>
      <c r="U620" s="18">
        <v>5.7783152498918952E-2</v>
      </c>
      <c r="V620" s="18">
        <v>8.455166823552257E-2</v>
      </c>
      <c r="W620" s="18">
        <v>7.4755769407953032E-2</v>
      </c>
      <c r="X620" s="18">
        <v>8.3553352526841956E-2</v>
      </c>
      <c r="Y620" s="18">
        <v>7.5722222158682739E-2</v>
      </c>
    </row>
    <row r="621" spans="2:25" x14ac:dyDescent="0.35">
      <c r="B621" s="17" t="s">
        <v>217</v>
      </c>
      <c r="C621" s="18">
        <v>5.6345137909857353E-2</v>
      </c>
      <c r="D621" s="18">
        <v>5.9691209025712108E-2</v>
      </c>
      <c r="E621" s="18">
        <v>5.3300585912603372E-2</v>
      </c>
      <c r="G621" s="18">
        <v>0</v>
      </c>
      <c r="H621" s="18">
        <v>0</v>
      </c>
      <c r="I621" s="18">
        <v>5.5861090692232121E-2</v>
      </c>
      <c r="J621" s="18">
        <v>6.1657510943225607E-2</v>
      </c>
      <c r="L621" s="18">
        <v>0</v>
      </c>
      <c r="M621" s="18">
        <v>5.5861090692232121E-2</v>
      </c>
      <c r="N621" s="18">
        <v>6.1761264771201682E-2</v>
      </c>
      <c r="P621" s="18">
        <v>5.8565933201254021E-2</v>
      </c>
      <c r="Q621" s="18">
        <v>2.1272163332331721E-2</v>
      </c>
      <c r="R621" s="18">
        <v>2.9007511690586851E-2</v>
      </c>
      <c r="T621" s="18">
        <v>4.1734481290434222E-2</v>
      </c>
      <c r="U621" s="18">
        <v>2.448545613478632E-2</v>
      </c>
      <c r="V621" s="18">
        <v>4.943080362506562E-2</v>
      </c>
      <c r="W621" s="18">
        <v>7.7346359212481522E-2</v>
      </c>
      <c r="X621" s="18">
        <v>6.7567900869062766E-2</v>
      </c>
      <c r="Y621" s="18">
        <v>0.1069134330536924</v>
      </c>
    </row>
    <row r="622" spans="2:25" x14ac:dyDescent="0.35">
      <c r="B622" s="17" t="s">
        <v>218</v>
      </c>
      <c r="C622" s="18">
        <v>1.107079876655166E-2</v>
      </c>
      <c r="D622" s="18">
        <v>1.798570623970841E-2</v>
      </c>
      <c r="E622" s="18">
        <v>4.5706483825797908E-3</v>
      </c>
      <c r="G622" s="18">
        <v>9.0549191885171354E-2</v>
      </c>
      <c r="H622" s="18">
        <v>0</v>
      </c>
      <c r="I622" s="18">
        <v>7.0766814548790333E-3</v>
      </c>
      <c r="J622" s="18">
        <v>1.206345354127545E-2</v>
      </c>
      <c r="L622" s="18">
        <v>2.511892769846566E-2</v>
      </c>
      <c r="M622" s="18">
        <v>7.0766814548790333E-3</v>
      </c>
      <c r="N622" s="18">
        <v>1.208375324952464E-2</v>
      </c>
      <c r="P622" s="18">
        <v>1.311756123443052E-2</v>
      </c>
      <c r="Q622" s="18">
        <v>0</v>
      </c>
      <c r="R622" s="18">
        <v>1.957490726947269E-2</v>
      </c>
      <c r="T622" s="18">
        <v>0</v>
      </c>
      <c r="U622" s="18">
        <v>5.841917360922857E-3</v>
      </c>
      <c r="V622" s="18">
        <v>1.355782780518945E-2</v>
      </c>
      <c r="W622" s="18">
        <v>9.4242587476797077E-3</v>
      </c>
      <c r="X622" s="18">
        <v>8.2140107654707778E-3</v>
      </c>
      <c r="Y622" s="18">
        <v>4.2159302733482583E-2</v>
      </c>
    </row>
    <row r="624" spans="2:25" ht="101.5" x14ac:dyDescent="0.35">
      <c r="B624" s="14" t="s">
        <v>223</v>
      </c>
    </row>
    <row r="625" spans="2:25" ht="29" x14ac:dyDescent="0.35">
      <c r="B625" s="15" t="s">
        <v>16</v>
      </c>
    </row>
    <row r="626" spans="2:25" x14ac:dyDescent="0.35">
      <c r="B626" s="11" t="s">
        <v>50</v>
      </c>
      <c r="C626" s="16">
        <v>564</v>
      </c>
      <c r="D626" s="16">
        <v>269</v>
      </c>
      <c r="E626" s="16">
        <v>293</v>
      </c>
      <c r="G626" s="16">
        <v>5</v>
      </c>
      <c r="H626" s="16">
        <v>13</v>
      </c>
      <c r="I626" s="16">
        <v>71</v>
      </c>
      <c r="J626" s="16">
        <v>475</v>
      </c>
      <c r="L626" s="16">
        <v>18</v>
      </c>
      <c r="M626" s="16">
        <v>71</v>
      </c>
      <c r="N626" s="16">
        <v>473</v>
      </c>
      <c r="P626" s="16">
        <v>360</v>
      </c>
      <c r="Q626" s="16">
        <v>60</v>
      </c>
      <c r="R626" s="16">
        <v>74</v>
      </c>
      <c r="T626" s="16">
        <v>29</v>
      </c>
      <c r="U626" s="16">
        <v>114</v>
      </c>
      <c r="V626" s="16">
        <v>164</v>
      </c>
      <c r="W626" s="16">
        <v>135</v>
      </c>
      <c r="X626" s="16">
        <v>81</v>
      </c>
      <c r="Y626" s="16">
        <v>38</v>
      </c>
    </row>
    <row r="627" spans="2:25" x14ac:dyDescent="0.35">
      <c r="B627" s="12" t="s">
        <v>51</v>
      </c>
      <c r="C627" s="16">
        <v>537</v>
      </c>
      <c r="D627" s="16">
        <v>259</v>
      </c>
      <c r="E627" s="16">
        <v>277</v>
      </c>
      <c r="G627" s="16">
        <v>5</v>
      </c>
      <c r="H627" s="16">
        <v>12</v>
      </c>
      <c r="I627" s="16">
        <v>67</v>
      </c>
      <c r="J627" s="16">
        <v>453</v>
      </c>
      <c r="L627" s="16">
        <v>17</v>
      </c>
      <c r="M627" s="16">
        <v>67</v>
      </c>
      <c r="N627" s="16">
        <v>452</v>
      </c>
      <c r="P627" s="16">
        <v>345</v>
      </c>
      <c r="Q627" s="16">
        <v>56</v>
      </c>
      <c r="R627" s="16">
        <v>70</v>
      </c>
      <c r="T627" s="16">
        <v>23</v>
      </c>
      <c r="U627" s="16">
        <v>99</v>
      </c>
      <c r="V627" s="16">
        <v>165</v>
      </c>
      <c r="W627" s="16">
        <v>122</v>
      </c>
      <c r="X627" s="16">
        <v>90</v>
      </c>
      <c r="Y627" s="16">
        <v>37</v>
      </c>
    </row>
    <row r="628" spans="2:25" x14ac:dyDescent="0.35">
      <c r="B628" s="17" t="s">
        <v>213</v>
      </c>
      <c r="C628" s="18">
        <v>0.37639037246558638</v>
      </c>
      <c r="D628" s="18">
        <v>0.36664235452799659</v>
      </c>
      <c r="E628" s="18">
        <v>0.38511538985270599</v>
      </c>
      <c r="G628" s="18">
        <v>0.56555690494112554</v>
      </c>
      <c r="H628" s="18">
        <v>0.6145485188676868</v>
      </c>
      <c r="I628" s="18">
        <v>0.26769334574635739</v>
      </c>
      <c r="J628" s="18">
        <v>0.3842463624966142</v>
      </c>
      <c r="L628" s="18">
        <v>0.59935777190064798</v>
      </c>
      <c r="M628" s="18">
        <v>0.26769334574635739</v>
      </c>
      <c r="N628" s="18">
        <v>0.38402810675862747</v>
      </c>
      <c r="P628" s="18">
        <v>0.34674421112149623</v>
      </c>
      <c r="Q628" s="18">
        <v>0.61715525839409036</v>
      </c>
      <c r="R628" s="18">
        <v>0.3438521752858682</v>
      </c>
      <c r="T628" s="18">
        <v>0.66133694361328055</v>
      </c>
      <c r="U628" s="18">
        <v>0.39907138246117202</v>
      </c>
      <c r="V628" s="18">
        <v>0.36701820063272189</v>
      </c>
      <c r="W628" s="18">
        <v>0.40513838894710757</v>
      </c>
      <c r="X628" s="18">
        <v>0.30447121148180673</v>
      </c>
      <c r="Y628" s="18">
        <v>0.26093780539910583</v>
      </c>
    </row>
    <row r="629" spans="2:25" x14ac:dyDescent="0.35">
      <c r="B629" s="17" t="s">
        <v>214</v>
      </c>
      <c r="C629" s="18">
        <v>0.38004383995549701</v>
      </c>
      <c r="D629" s="18">
        <v>0.40356475587542279</v>
      </c>
      <c r="E629" s="18">
        <v>0.35922425323302593</v>
      </c>
      <c r="G629" s="18">
        <v>0</v>
      </c>
      <c r="H629" s="18">
        <v>0.3240795901344567</v>
      </c>
      <c r="I629" s="18">
        <v>0.44248796489491671</v>
      </c>
      <c r="J629" s="18">
        <v>0.37658768010647897</v>
      </c>
      <c r="L629" s="18">
        <v>0.2235927790999436</v>
      </c>
      <c r="M629" s="18">
        <v>0.44248796489491671</v>
      </c>
      <c r="N629" s="18">
        <v>0.37728593364276242</v>
      </c>
      <c r="P629" s="18">
        <v>0.39481188700013209</v>
      </c>
      <c r="Q629" s="18">
        <v>0.32167826796886878</v>
      </c>
      <c r="R629" s="18">
        <v>0.41802640888466008</v>
      </c>
      <c r="T629" s="18">
        <v>0.23854574415983221</v>
      </c>
      <c r="U629" s="18">
        <v>0.45573813537314589</v>
      </c>
      <c r="V629" s="18">
        <v>0.37775121957163571</v>
      </c>
      <c r="W629" s="18">
        <v>0.33856848553500762</v>
      </c>
      <c r="X629" s="18">
        <v>0.39719943680433428</v>
      </c>
      <c r="Y629" s="18">
        <v>0.35838365212683138</v>
      </c>
    </row>
    <row r="630" spans="2:25" x14ac:dyDescent="0.35">
      <c r="B630" s="17" t="s">
        <v>215</v>
      </c>
      <c r="C630" s="18">
        <v>0.153329782053581</v>
      </c>
      <c r="D630" s="18">
        <v>0.1437501276501621</v>
      </c>
      <c r="E630" s="18">
        <v>0.16123513886885171</v>
      </c>
      <c r="G630" s="18">
        <v>0.2202394401089538</v>
      </c>
      <c r="H630" s="18">
        <v>0</v>
      </c>
      <c r="I630" s="18">
        <v>0.18676780280141481</v>
      </c>
      <c r="J630" s="18">
        <v>0.15152612148702391</v>
      </c>
      <c r="L630" s="18">
        <v>6.8289271136739785E-2</v>
      </c>
      <c r="M630" s="18">
        <v>0.18676780280141481</v>
      </c>
      <c r="N630" s="18">
        <v>0.1508836254749617</v>
      </c>
      <c r="P630" s="18">
        <v>0.16527565498112631</v>
      </c>
      <c r="Q630" s="18">
        <v>2.9902595047593811E-2</v>
      </c>
      <c r="R630" s="18">
        <v>0.17002434043048251</v>
      </c>
      <c r="T630" s="18">
        <v>3.4849684831742597E-2</v>
      </c>
      <c r="U630" s="18">
        <v>8.5352444019836243E-2</v>
      </c>
      <c r="V630" s="18">
        <v>0.1846910948354116</v>
      </c>
      <c r="W630" s="18">
        <v>0.13653887278519791</v>
      </c>
      <c r="X630" s="18">
        <v>0.2038199802888801</v>
      </c>
      <c r="Y630" s="18">
        <v>0.20900636139125781</v>
      </c>
    </row>
    <row r="631" spans="2:25" x14ac:dyDescent="0.35">
      <c r="B631" s="17" t="s">
        <v>216</v>
      </c>
      <c r="C631" s="18">
        <v>5.3615116985113717E-2</v>
      </c>
      <c r="D631" s="18">
        <v>5.1865933916113632E-2</v>
      </c>
      <c r="E631" s="18">
        <v>5.5410902527583378E-2</v>
      </c>
      <c r="G631" s="18">
        <v>0</v>
      </c>
      <c r="H631" s="18">
        <v>0</v>
      </c>
      <c r="I631" s="18">
        <v>7.449407481115998E-2</v>
      </c>
      <c r="J631" s="18">
        <v>5.2508096289420263E-2</v>
      </c>
      <c r="L631" s="18">
        <v>0</v>
      </c>
      <c r="M631" s="18">
        <v>7.449407481115998E-2</v>
      </c>
      <c r="N631" s="18">
        <v>5.260545466266079E-2</v>
      </c>
      <c r="P631" s="18">
        <v>5.9824795457138827E-2</v>
      </c>
      <c r="Q631" s="18">
        <v>1.5693926475621931E-2</v>
      </c>
      <c r="R631" s="18">
        <v>3.7486318037631527E-2</v>
      </c>
      <c r="T631" s="18">
        <v>3.2332761712175827E-2</v>
      </c>
      <c r="U631" s="18">
        <v>3.6360113712318003E-2</v>
      </c>
      <c r="V631" s="18">
        <v>4.1033086659352513E-2</v>
      </c>
      <c r="W631" s="18">
        <v>8.3732467550099471E-2</v>
      </c>
      <c r="X631" s="18">
        <v>4.7770653469661632E-2</v>
      </c>
      <c r="Y631" s="18">
        <v>8.6479926801931492E-2</v>
      </c>
    </row>
    <row r="632" spans="2:25" x14ac:dyDescent="0.35">
      <c r="B632" s="17" t="s">
        <v>217</v>
      </c>
      <c r="C632" s="18">
        <v>2.715443337016156E-2</v>
      </c>
      <c r="D632" s="18">
        <v>2.5805442657163891E-2</v>
      </c>
      <c r="E632" s="18">
        <v>2.8496459664245209E-2</v>
      </c>
      <c r="G632" s="18">
        <v>0</v>
      </c>
      <c r="H632" s="18">
        <v>0</v>
      </c>
      <c r="I632" s="18">
        <v>1.121686968770695E-2</v>
      </c>
      <c r="J632" s="18">
        <v>3.053663349179887E-2</v>
      </c>
      <c r="L632" s="18">
        <v>0</v>
      </c>
      <c r="M632" s="18">
        <v>1.121686968770695E-2</v>
      </c>
      <c r="N632" s="18">
        <v>3.0593253273720072E-2</v>
      </c>
      <c r="P632" s="18">
        <v>2.824246183188861E-2</v>
      </c>
      <c r="Q632" s="18">
        <v>1.556995211382514E-2</v>
      </c>
      <c r="R632" s="18">
        <v>0</v>
      </c>
      <c r="T632" s="18">
        <v>3.2934865682968988E-2</v>
      </c>
      <c r="U632" s="18">
        <v>2.3477924433527791E-2</v>
      </c>
      <c r="V632" s="18">
        <v>2.2704906389600221E-2</v>
      </c>
      <c r="W632" s="18">
        <v>3.016910879005227E-2</v>
      </c>
      <c r="X632" s="18">
        <v>2.3587291449450008E-2</v>
      </c>
      <c r="Y632" s="18">
        <v>5.3358904089925482E-2</v>
      </c>
    </row>
    <row r="633" spans="2:25" x14ac:dyDescent="0.35">
      <c r="B633" s="17" t="s">
        <v>218</v>
      </c>
      <c r="C633" s="18">
        <v>9.4664551700603429E-3</v>
      </c>
      <c r="D633" s="18">
        <v>8.3713853731410756E-3</v>
      </c>
      <c r="E633" s="18">
        <v>1.05178558535879E-2</v>
      </c>
      <c r="G633" s="18">
        <v>0.2142036549499208</v>
      </c>
      <c r="H633" s="18">
        <v>6.1371890997856407E-2</v>
      </c>
      <c r="I633" s="18">
        <v>1.7339942058443861E-2</v>
      </c>
      <c r="J633" s="18">
        <v>4.5951061286637609E-3</v>
      </c>
      <c r="L633" s="18">
        <v>0.1087601778626686</v>
      </c>
      <c r="M633" s="18">
        <v>1.7339942058443861E-2</v>
      </c>
      <c r="N633" s="18">
        <v>4.6036261872674546E-3</v>
      </c>
      <c r="P633" s="18">
        <v>5.1009896082178817E-3</v>
      </c>
      <c r="Q633" s="18">
        <v>0</v>
      </c>
      <c r="R633" s="18">
        <v>3.06107573613577E-2</v>
      </c>
      <c r="T633" s="18">
        <v>0</v>
      </c>
      <c r="U633" s="18">
        <v>0</v>
      </c>
      <c r="V633" s="18">
        <v>6.8014919112780329E-3</v>
      </c>
      <c r="W633" s="18">
        <v>5.8526763925351053E-3</v>
      </c>
      <c r="X633" s="18">
        <v>2.3151426505867111E-2</v>
      </c>
      <c r="Y633" s="18">
        <v>3.1833350190948143E-2</v>
      </c>
    </row>
    <row r="635" spans="2:25" ht="101.5" x14ac:dyDescent="0.35">
      <c r="B635" s="14" t="s">
        <v>224</v>
      </c>
    </row>
    <row r="636" spans="2:25" ht="72.5" x14ac:dyDescent="0.35">
      <c r="B636" s="15" t="s">
        <v>20</v>
      </c>
    </row>
    <row r="637" spans="2:25" x14ac:dyDescent="0.35">
      <c r="B637" s="11" t="s">
        <v>50</v>
      </c>
      <c r="C637" s="16">
        <v>229</v>
      </c>
      <c r="D637" s="16">
        <v>106</v>
      </c>
      <c r="E637" s="16">
        <v>122</v>
      </c>
      <c r="G637" s="16">
        <v>0</v>
      </c>
      <c r="H637" s="16">
        <v>5</v>
      </c>
      <c r="I637" s="16">
        <v>25</v>
      </c>
      <c r="J637" s="16">
        <v>199</v>
      </c>
      <c r="L637" s="16">
        <v>5</v>
      </c>
      <c r="M637" s="16">
        <v>25</v>
      </c>
      <c r="N637" s="16">
        <v>198</v>
      </c>
      <c r="P637" s="16">
        <v>147</v>
      </c>
      <c r="Q637" s="16">
        <v>26</v>
      </c>
      <c r="R637" s="16">
        <v>38</v>
      </c>
      <c r="T637" s="16">
        <v>10</v>
      </c>
      <c r="U637" s="16">
        <v>53</v>
      </c>
      <c r="V637" s="16">
        <v>65</v>
      </c>
      <c r="W637" s="16">
        <v>47</v>
      </c>
      <c r="X637" s="16">
        <v>35</v>
      </c>
      <c r="Y637" s="16">
        <v>17</v>
      </c>
    </row>
    <row r="638" spans="2:25" x14ac:dyDescent="0.35">
      <c r="B638" s="12" t="s">
        <v>51</v>
      </c>
      <c r="C638" s="16">
        <v>217</v>
      </c>
      <c r="D638" s="16">
        <v>102</v>
      </c>
      <c r="E638" s="16">
        <v>114</v>
      </c>
      <c r="G638" s="16">
        <v>0</v>
      </c>
      <c r="H638" s="16">
        <v>4</v>
      </c>
      <c r="I638" s="16">
        <v>23</v>
      </c>
      <c r="J638" s="16">
        <v>189</v>
      </c>
      <c r="L638" s="16">
        <v>4</v>
      </c>
      <c r="M638" s="16">
        <v>23</v>
      </c>
      <c r="N638" s="16">
        <v>189</v>
      </c>
      <c r="P638" s="16">
        <v>140</v>
      </c>
      <c r="Q638" s="16">
        <v>24</v>
      </c>
      <c r="R638" s="16">
        <v>36</v>
      </c>
      <c r="T638" s="16">
        <v>8</v>
      </c>
      <c r="U638" s="16">
        <v>46</v>
      </c>
      <c r="V638" s="16">
        <v>63</v>
      </c>
      <c r="W638" s="16">
        <v>43</v>
      </c>
      <c r="X638" s="16">
        <v>39</v>
      </c>
      <c r="Y638" s="16">
        <v>17</v>
      </c>
    </row>
    <row r="639" spans="2:25" x14ac:dyDescent="0.35">
      <c r="B639" s="17" t="s">
        <v>213</v>
      </c>
      <c r="C639" s="18">
        <v>0.36153005556600581</v>
      </c>
      <c r="D639" s="18">
        <v>0.35156764584428463</v>
      </c>
      <c r="E639" s="18">
        <v>0.37172276641060681</v>
      </c>
      <c r="G639" s="18">
        <v>0</v>
      </c>
      <c r="H639" s="18">
        <v>0.79769128682136636</v>
      </c>
      <c r="I639" s="18">
        <v>0.43166897420893091</v>
      </c>
      <c r="J639" s="18">
        <v>0.34253706213974677</v>
      </c>
      <c r="L639" s="18">
        <v>0.79769128682136636</v>
      </c>
      <c r="M639" s="18">
        <v>0.43166897420893091</v>
      </c>
      <c r="N639" s="18">
        <v>0.34329454067625748</v>
      </c>
      <c r="P639" s="18">
        <v>0.35746676409139633</v>
      </c>
      <c r="Q639" s="18">
        <v>0.46492367159466069</v>
      </c>
      <c r="R639" s="18">
        <v>0.39973047774042619</v>
      </c>
      <c r="T639" s="18">
        <v>0.60063803699123319</v>
      </c>
      <c r="U639" s="18">
        <v>0.38613790291224309</v>
      </c>
      <c r="V639" s="18">
        <v>0.30610354525287309</v>
      </c>
      <c r="W639" s="18">
        <v>0.44636848649375571</v>
      </c>
      <c r="X639" s="18">
        <v>0.35542063984092992</v>
      </c>
      <c r="Y639" s="18">
        <v>0.17664243203882299</v>
      </c>
    </row>
    <row r="640" spans="2:25" x14ac:dyDescent="0.35">
      <c r="B640" s="17" t="s">
        <v>214</v>
      </c>
      <c r="C640" s="18">
        <v>0.37440092933465069</v>
      </c>
      <c r="D640" s="18">
        <v>0.35042381373842418</v>
      </c>
      <c r="E640" s="18">
        <v>0.3971254285998661</v>
      </c>
      <c r="G640" s="18">
        <v>0</v>
      </c>
      <c r="H640" s="18">
        <v>0.20230871317863361</v>
      </c>
      <c r="I640" s="18">
        <v>0.1964830435181385</v>
      </c>
      <c r="J640" s="18">
        <v>0.40038362484361839</v>
      </c>
      <c r="L640" s="18">
        <v>0.20230871317863361</v>
      </c>
      <c r="M640" s="18">
        <v>0.1964830435181385</v>
      </c>
      <c r="N640" s="18">
        <v>0.40126902393093128</v>
      </c>
      <c r="P640" s="18">
        <v>0.3949201134914051</v>
      </c>
      <c r="Q640" s="18">
        <v>0.38293825025039269</v>
      </c>
      <c r="R640" s="18">
        <v>0.34897227702354772</v>
      </c>
      <c r="T640" s="18">
        <v>0.39936196300876692</v>
      </c>
      <c r="U640" s="18">
        <v>0.41381115923205952</v>
      </c>
      <c r="V640" s="18">
        <v>0.45055368583973698</v>
      </c>
      <c r="W640" s="18">
        <v>0.23506546868669059</v>
      </c>
      <c r="X640" s="18">
        <v>0.35994741280391579</v>
      </c>
      <c r="Y640" s="18">
        <v>0.35028648820360392</v>
      </c>
    </row>
    <row r="641" spans="2:25" x14ac:dyDescent="0.35">
      <c r="B641" s="17" t="s">
        <v>215</v>
      </c>
      <c r="C641" s="18">
        <v>0.1725832162193387</v>
      </c>
      <c r="D641" s="18">
        <v>0.18106762341415339</v>
      </c>
      <c r="E641" s="18">
        <v>0.16200899870644611</v>
      </c>
      <c r="G641" s="18">
        <v>0</v>
      </c>
      <c r="H641" s="18">
        <v>0</v>
      </c>
      <c r="I641" s="18">
        <v>0.20997330151418939</v>
      </c>
      <c r="J641" s="18">
        <v>0.17208206628313771</v>
      </c>
      <c r="L641" s="18">
        <v>0</v>
      </c>
      <c r="M641" s="18">
        <v>0.20997330151418939</v>
      </c>
      <c r="N641" s="18">
        <v>0.17025122771383011</v>
      </c>
      <c r="P641" s="18">
        <v>0.17440352074791571</v>
      </c>
      <c r="Q641" s="18">
        <v>8.0326537772300186E-2</v>
      </c>
      <c r="R641" s="18">
        <v>0.18674787140096291</v>
      </c>
      <c r="T641" s="18">
        <v>0</v>
      </c>
      <c r="U641" s="18">
        <v>8.958747450212852E-2</v>
      </c>
      <c r="V641" s="18">
        <v>0.19962244956403</v>
      </c>
      <c r="W641" s="18">
        <v>0.15790715244716669</v>
      </c>
      <c r="X641" s="18">
        <v>0.23021406476472989</v>
      </c>
      <c r="Y641" s="18">
        <v>0.29548804636419229</v>
      </c>
    </row>
    <row r="642" spans="2:25" x14ac:dyDescent="0.35">
      <c r="B642" s="17" t="s">
        <v>216</v>
      </c>
      <c r="C642" s="18">
        <v>4.1856519652645398E-2</v>
      </c>
      <c r="D642" s="18">
        <v>4.4231576128583458E-2</v>
      </c>
      <c r="E642" s="18">
        <v>3.9893290456335002E-2</v>
      </c>
      <c r="G642" s="18">
        <v>0</v>
      </c>
      <c r="H642" s="18">
        <v>0</v>
      </c>
      <c r="I642" s="18">
        <v>0.12645826208241789</v>
      </c>
      <c r="J642" s="18">
        <v>3.2439919429772132E-2</v>
      </c>
      <c r="L642" s="18">
        <v>0</v>
      </c>
      <c r="M642" s="18">
        <v>0.12645826208241789</v>
      </c>
      <c r="N642" s="18">
        <v>3.2511656317280563E-2</v>
      </c>
      <c r="P642" s="18">
        <v>2.1672306211951139E-2</v>
      </c>
      <c r="Q642" s="18">
        <v>7.1811540382646297E-2</v>
      </c>
      <c r="R642" s="18">
        <v>4.2991185272724178E-2</v>
      </c>
      <c r="T642" s="18">
        <v>0</v>
      </c>
      <c r="U642" s="18">
        <v>7.6507735969109258E-2</v>
      </c>
      <c r="V642" s="18">
        <v>1.478431605893081E-2</v>
      </c>
      <c r="W642" s="18">
        <v>8.0737434071896111E-2</v>
      </c>
      <c r="X642" s="18">
        <v>0</v>
      </c>
      <c r="Y642" s="18">
        <v>6.8709227525734121E-2</v>
      </c>
    </row>
    <row r="643" spans="2:25" x14ac:dyDescent="0.35">
      <c r="B643" s="17" t="s">
        <v>217</v>
      </c>
      <c r="C643" s="18">
        <v>3.3101159245196132E-2</v>
      </c>
      <c r="D643" s="18">
        <v>5.4108760919701959E-2</v>
      </c>
      <c r="E643" s="18">
        <v>1.450738250490812E-2</v>
      </c>
      <c r="G643" s="18">
        <v>0</v>
      </c>
      <c r="H643" s="18">
        <v>0</v>
      </c>
      <c r="I643" s="18">
        <v>0</v>
      </c>
      <c r="J643" s="18">
        <v>3.7960920885462317E-2</v>
      </c>
      <c r="L643" s="18">
        <v>0</v>
      </c>
      <c r="M643" s="18">
        <v>0</v>
      </c>
      <c r="N643" s="18">
        <v>3.804486678789195E-2</v>
      </c>
      <c r="P643" s="18">
        <v>3.1606758977661159E-2</v>
      </c>
      <c r="Q643" s="18">
        <v>0</v>
      </c>
      <c r="R643" s="18">
        <v>2.1558188562338789E-2</v>
      </c>
      <c r="T643" s="18">
        <v>0</v>
      </c>
      <c r="U643" s="18">
        <v>3.3955727384459469E-2</v>
      </c>
      <c r="V643" s="18">
        <v>1.473701968036842E-2</v>
      </c>
      <c r="W643" s="18">
        <v>4.2331980230740508E-2</v>
      </c>
      <c r="X643" s="18">
        <v>2.687472208647829E-2</v>
      </c>
      <c r="Y643" s="18">
        <v>0.1088738058676465</v>
      </c>
    </row>
    <row r="644" spans="2:25" x14ac:dyDescent="0.35">
      <c r="B644" s="17" t="s">
        <v>218</v>
      </c>
      <c r="C644" s="18">
        <v>1.652811998216331E-2</v>
      </c>
      <c r="D644" s="18">
        <v>1.8600579954852241E-2</v>
      </c>
      <c r="E644" s="18">
        <v>1.4742133321837979E-2</v>
      </c>
      <c r="G644" s="18">
        <v>0</v>
      </c>
      <c r="H644" s="18">
        <v>0</v>
      </c>
      <c r="I644" s="18">
        <v>3.5416418676323148E-2</v>
      </c>
      <c r="J644" s="18">
        <v>1.45964064182627E-2</v>
      </c>
      <c r="L644" s="18">
        <v>0</v>
      </c>
      <c r="M644" s="18">
        <v>3.5416418676323148E-2</v>
      </c>
      <c r="N644" s="18">
        <v>1.462868457380871E-2</v>
      </c>
      <c r="P644" s="18">
        <v>1.99305364796705E-2</v>
      </c>
      <c r="Q644" s="18">
        <v>0</v>
      </c>
      <c r="R644" s="18">
        <v>0</v>
      </c>
      <c r="T644" s="18">
        <v>0</v>
      </c>
      <c r="U644" s="18">
        <v>0</v>
      </c>
      <c r="V644" s="18">
        <v>1.419898360406076E-2</v>
      </c>
      <c r="W644" s="18">
        <v>3.7589478069750493E-2</v>
      </c>
      <c r="X644" s="18">
        <v>2.7543160503946191E-2</v>
      </c>
      <c r="Y644" s="18">
        <v>0</v>
      </c>
    </row>
    <row r="646" spans="2:25" ht="58" x14ac:dyDescent="0.35">
      <c r="B646" s="14" t="s">
        <v>225</v>
      </c>
    </row>
    <row r="647" spans="2:25" x14ac:dyDescent="0.35">
      <c r="B647" s="15" t="s">
        <v>15</v>
      </c>
    </row>
    <row r="648" spans="2:25" x14ac:dyDescent="0.35">
      <c r="B648" s="11" t="s">
        <v>50</v>
      </c>
      <c r="C648" s="16">
        <v>2090</v>
      </c>
      <c r="D648" s="16">
        <v>1050</v>
      </c>
      <c r="E648" s="16">
        <v>1035</v>
      </c>
      <c r="G648" s="16">
        <v>448</v>
      </c>
      <c r="H648" s="16">
        <v>548</v>
      </c>
      <c r="I648" s="16">
        <v>544</v>
      </c>
      <c r="J648" s="16">
        <v>548</v>
      </c>
      <c r="L648" s="16">
        <v>995</v>
      </c>
      <c r="M648" s="16">
        <v>544</v>
      </c>
      <c r="N648" s="16">
        <v>546</v>
      </c>
      <c r="P648" s="16">
        <v>1617</v>
      </c>
      <c r="Q648" s="16">
        <v>163</v>
      </c>
      <c r="R648" s="16">
        <v>191</v>
      </c>
      <c r="T648" s="16">
        <v>197</v>
      </c>
      <c r="U648" s="16">
        <v>521</v>
      </c>
      <c r="V648" s="16">
        <v>489</v>
      </c>
      <c r="W648" s="16">
        <v>441</v>
      </c>
      <c r="X648" s="16">
        <v>269</v>
      </c>
      <c r="Y648" s="16">
        <v>166</v>
      </c>
    </row>
    <row r="649" spans="2:25" x14ac:dyDescent="0.35">
      <c r="B649" s="12" t="s">
        <v>51</v>
      </c>
      <c r="C649" s="16">
        <v>2090</v>
      </c>
      <c r="D649" s="16">
        <v>1043</v>
      </c>
      <c r="E649" s="16">
        <v>1045</v>
      </c>
      <c r="G649" s="16">
        <v>521</v>
      </c>
      <c r="H649" s="16">
        <v>522</v>
      </c>
      <c r="I649" s="16">
        <v>522</v>
      </c>
      <c r="J649" s="16">
        <v>523</v>
      </c>
      <c r="L649" s="16">
        <v>1043</v>
      </c>
      <c r="M649" s="16">
        <v>522</v>
      </c>
      <c r="N649" s="16">
        <v>522</v>
      </c>
      <c r="P649" s="16">
        <v>1634</v>
      </c>
      <c r="Q649" s="16">
        <v>154</v>
      </c>
      <c r="R649" s="16">
        <v>187</v>
      </c>
      <c r="T649" s="16">
        <v>158</v>
      </c>
      <c r="U649" s="16">
        <v>484</v>
      </c>
      <c r="V649" s="16">
        <v>532</v>
      </c>
      <c r="W649" s="16">
        <v>425</v>
      </c>
      <c r="X649" s="16">
        <v>310</v>
      </c>
      <c r="Y649" s="16">
        <v>177</v>
      </c>
    </row>
    <row r="650" spans="2:25" x14ac:dyDescent="0.35">
      <c r="B650" s="17" t="s">
        <v>226</v>
      </c>
      <c r="C650" s="18">
        <v>8.2051996112182474E-2</v>
      </c>
      <c r="D650" s="18">
        <v>9.095115096736886E-2</v>
      </c>
      <c r="E650" s="18">
        <v>7.33535862564932E-2</v>
      </c>
      <c r="G650" s="18">
        <v>6.9861869536301899E-2</v>
      </c>
      <c r="H650" s="18">
        <v>7.1930081874831964E-2</v>
      </c>
      <c r="I650" s="18">
        <v>6.086082305867533E-2</v>
      </c>
      <c r="J650" s="18">
        <v>0.1255952164834083</v>
      </c>
      <c r="L650" s="18">
        <v>7.0937766603817648E-2</v>
      </c>
      <c r="M650" s="18">
        <v>6.086082305867533E-2</v>
      </c>
      <c r="N650" s="18">
        <v>0.1257966278096275</v>
      </c>
      <c r="P650" s="18">
        <v>7.0869214621801985E-2</v>
      </c>
      <c r="Q650" s="18">
        <v>0.17446027000462411</v>
      </c>
      <c r="R650" s="18">
        <v>8.7052475780044547E-2</v>
      </c>
      <c r="T650" s="18">
        <v>0.1376597136990004</v>
      </c>
      <c r="U650" s="18">
        <v>6.3727477063393281E-2</v>
      </c>
      <c r="V650" s="18">
        <v>8.0451602617554643E-2</v>
      </c>
      <c r="W650" s="18">
        <v>5.5831096532301963E-2</v>
      </c>
      <c r="X650" s="18">
        <v>0.1040596875197284</v>
      </c>
      <c r="Y650" s="18">
        <v>0.11085460719659571</v>
      </c>
    </row>
    <row r="651" spans="2:25" x14ac:dyDescent="0.35">
      <c r="B651" s="17" t="s">
        <v>227</v>
      </c>
      <c r="C651" s="18">
        <v>0.39191577130384009</v>
      </c>
      <c r="D651" s="18">
        <v>0.37954014394275443</v>
      </c>
      <c r="E651" s="18">
        <v>0.40474278508209671</v>
      </c>
      <c r="G651" s="18">
        <v>0.40704960017773961</v>
      </c>
      <c r="H651" s="18">
        <v>0.36810751618176968</v>
      </c>
      <c r="I651" s="18">
        <v>0.41197812332028089</v>
      </c>
      <c r="J651" s="18">
        <v>0.38122812611271378</v>
      </c>
      <c r="L651" s="18">
        <v>0.38779239621586192</v>
      </c>
      <c r="M651" s="18">
        <v>0.41197812332028089</v>
      </c>
      <c r="N651" s="18">
        <v>0.3810345174480072</v>
      </c>
      <c r="P651" s="18">
        <v>0.3791179879149148</v>
      </c>
      <c r="Q651" s="18">
        <v>0.50771793475181493</v>
      </c>
      <c r="R651" s="18">
        <v>0.47012258290027248</v>
      </c>
      <c r="T651" s="18">
        <v>0.52294426335401323</v>
      </c>
      <c r="U651" s="18">
        <v>0.45023219228727662</v>
      </c>
      <c r="V651" s="18">
        <v>0.37742471766996077</v>
      </c>
      <c r="W651" s="18">
        <v>0.3707037122948853</v>
      </c>
      <c r="X651" s="18">
        <v>0.33039679002425881</v>
      </c>
      <c r="Y651" s="18">
        <v>0.32437339371334589</v>
      </c>
    </row>
    <row r="652" spans="2:25" x14ac:dyDescent="0.35">
      <c r="B652" s="17" t="s">
        <v>228</v>
      </c>
      <c r="C652" s="18">
        <v>0.31708338157773658</v>
      </c>
      <c r="D652" s="18">
        <v>0.31453163894811309</v>
      </c>
      <c r="E652" s="18">
        <v>0.31936101804220418</v>
      </c>
      <c r="G652" s="18">
        <v>0.35442766616531712</v>
      </c>
      <c r="H652" s="18">
        <v>0.32624997685216639</v>
      </c>
      <c r="I652" s="18">
        <v>0.28393548207521108</v>
      </c>
      <c r="J652" s="18">
        <v>0.30436282415448218</v>
      </c>
      <c r="L652" s="18">
        <v>0.33994737190517621</v>
      </c>
      <c r="M652" s="18">
        <v>0.28393548207521108</v>
      </c>
      <c r="N652" s="18">
        <v>0.30405222935145249</v>
      </c>
      <c r="P652" s="18">
        <v>0.32902810685004008</v>
      </c>
      <c r="Q652" s="18">
        <v>0.24978736469546811</v>
      </c>
      <c r="R652" s="18">
        <v>0.27946329662526492</v>
      </c>
      <c r="T652" s="18">
        <v>0.21951648189941331</v>
      </c>
      <c r="U652" s="18">
        <v>0.33809085243059522</v>
      </c>
      <c r="V652" s="18">
        <v>0.3443770137216482</v>
      </c>
      <c r="W652" s="18">
        <v>0.35638972006182662</v>
      </c>
      <c r="X652" s="18">
        <v>0.26142597570944143</v>
      </c>
      <c r="Y652" s="18">
        <v>0.26773325556136057</v>
      </c>
    </row>
    <row r="653" spans="2:25" x14ac:dyDescent="0.35">
      <c r="B653" s="17" t="s">
        <v>229</v>
      </c>
      <c r="C653" s="18">
        <v>0.1886576627310399</v>
      </c>
      <c r="D653" s="18">
        <v>0.1916475744598756</v>
      </c>
      <c r="E653" s="18">
        <v>0.18523848010354141</v>
      </c>
      <c r="G653" s="18">
        <v>0.14793533782144649</v>
      </c>
      <c r="H653" s="18">
        <v>0.21814557693758041</v>
      </c>
      <c r="I653" s="18">
        <v>0.22538249409603581</v>
      </c>
      <c r="J653" s="18">
        <v>0.1617632839416496</v>
      </c>
      <c r="L653" s="18">
        <v>0.18316723720710451</v>
      </c>
      <c r="M653" s="18">
        <v>0.22538249409603581</v>
      </c>
      <c r="N653" s="18">
        <v>0.1620226963497374</v>
      </c>
      <c r="P653" s="18">
        <v>0.20060324533412369</v>
      </c>
      <c r="Q653" s="18">
        <v>6.2386841186539067E-2</v>
      </c>
      <c r="R653" s="18">
        <v>0.15896941463739769</v>
      </c>
      <c r="T653" s="18">
        <v>0.1103120984367469</v>
      </c>
      <c r="U653" s="18">
        <v>0.14005739887755431</v>
      </c>
      <c r="V653" s="18">
        <v>0.17751697260750959</v>
      </c>
      <c r="W653" s="18">
        <v>0.19653677121824761</v>
      </c>
      <c r="X653" s="18">
        <v>0.26516842324235979</v>
      </c>
      <c r="Y653" s="18">
        <v>0.2659064312661632</v>
      </c>
    </row>
    <row r="654" spans="2:25" x14ac:dyDescent="0.35">
      <c r="B654" s="17" t="s">
        <v>230</v>
      </c>
      <c r="C654" s="18">
        <v>2.029118827520078E-2</v>
      </c>
      <c r="D654" s="18">
        <v>2.3329491681888082E-2</v>
      </c>
      <c r="E654" s="18">
        <v>1.7304130515664439E-2</v>
      </c>
      <c r="G654" s="18">
        <v>2.072552629919501E-2</v>
      </c>
      <c r="H654" s="18">
        <v>1.5566848153651589E-2</v>
      </c>
      <c r="I654" s="18">
        <v>1.7843077449796851E-2</v>
      </c>
      <c r="J654" s="18">
        <v>2.7050549307746009E-2</v>
      </c>
      <c r="L654" s="18">
        <v>1.8155228068039861E-2</v>
      </c>
      <c r="M654" s="18">
        <v>1.7843077449796851E-2</v>
      </c>
      <c r="N654" s="18">
        <v>2.7093929041175201E-2</v>
      </c>
      <c r="P654" s="18">
        <v>2.038144527911959E-2</v>
      </c>
      <c r="Q654" s="18">
        <v>5.6475893615537181E-3</v>
      </c>
      <c r="R654" s="18">
        <v>4.3922300570204886E-3</v>
      </c>
      <c r="T654" s="18">
        <v>9.5674426108263606E-3</v>
      </c>
      <c r="U654" s="18">
        <v>7.8920793411806356E-3</v>
      </c>
      <c r="V654" s="18">
        <v>2.0229693383326919E-2</v>
      </c>
      <c r="W654" s="18">
        <v>2.0538699892738672E-2</v>
      </c>
      <c r="X654" s="18">
        <v>3.894912350421148E-2</v>
      </c>
      <c r="Y654" s="18">
        <v>3.1132312262534542E-2</v>
      </c>
    </row>
    <row r="656" spans="2:25" ht="58" x14ac:dyDescent="0.35">
      <c r="B656" s="14" t="s">
        <v>231</v>
      </c>
    </row>
    <row r="657" spans="2:25" x14ac:dyDescent="0.35">
      <c r="B657" s="15" t="s">
        <v>15</v>
      </c>
    </row>
    <row r="658" spans="2:25" x14ac:dyDescent="0.35">
      <c r="B658" s="11" t="s">
        <v>50</v>
      </c>
      <c r="C658" s="16">
        <v>2090</v>
      </c>
      <c r="D658" s="16">
        <v>1050</v>
      </c>
      <c r="E658" s="16">
        <v>1035</v>
      </c>
      <c r="G658" s="16">
        <v>448</v>
      </c>
      <c r="H658" s="16">
        <v>548</v>
      </c>
      <c r="I658" s="16">
        <v>544</v>
      </c>
      <c r="J658" s="16">
        <v>548</v>
      </c>
      <c r="L658" s="16">
        <v>995</v>
      </c>
      <c r="M658" s="16">
        <v>544</v>
      </c>
      <c r="N658" s="16">
        <v>546</v>
      </c>
      <c r="P658" s="16">
        <v>1617</v>
      </c>
      <c r="Q658" s="16">
        <v>163</v>
      </c>
      <c r="R658" s="16">
        <v>191</v>
      </c>
      <c r="T658" s="16">
        <v>197</v>
      </c>
      <c r="U658" s="16">
        <v>521</v>
      </c>
      <c r="V658" s="16">
        <v>489</v>
      </c>
      <c r="W658" s="16">
        <v>441</v>
      </c>
      <c r="X658" s="16">
        <v>269</v>
      </c>
      <c r="Y658" s="16">
        <v>166</v>
      </c>
    </row>
    <row r="659" spans="2:25" x14ac:dyDescent="0.35">
      <c r="B659" s="12" t="s">
        <v>51</v>
      </c>
      <c r="C659" s="16">
        <v>2090</v>
      </c>
      <c r="D659" s="16">
        <v>1043</v>
      </c>
      <c r="E659" s="16">
        <v>1045</v>
      </c>
      <c r="G659" s="16">
        <v>521</v>
      </c>
      <c r="H659" s="16">
        <v>522</v>
      </c>
      <c r="I659" s="16">
        <v>522</v>
      </c>
      <c r="J659" s="16">
        <v>523</v>
      </c>
      <c r="L659" s="16">
        <v>1043</v>
      </c>
      <c r="M659" s="16">
        <v>522</v>
      </c>
      <c r="N659" s="16">
        <v>522</v>
      </c>
      <c r="P659" s="16">
        <v>1634</v>
      </c>
      <c r="Q659" s="16">
        <v>154</v>
      </c>
      <c r="R659" s="16">
        <v>187</v>
      </c>
      <c r="T659" s="16">
        <v>158</v>
      </c>
      <c r="U659" s="16">
        <v>484</v>
      </c>
      <c r="V659" s="16">
        <v>532</v>
      </c>
      <c r="W659" s="16">
        <v>425</v>
      </c>
      <c r="X659" s="16">
        <v>310</v>
      </c>
      <c r="Y659" s="16">
        <v>177</v>
      </c>
    </row>
    <row r="660" spans="2:25" x14ac:dyDescent="0.35">
      <c r="B660" s="17" t="s">
        <v>232</v>
      </c>
      <c r="C660" s="18">
        <v>8.7055273059608584E-2</v>
      </c>
      <c r="D660" s="18">
        <v>9.9318521839859827E-2</v>
      </c>
      <c r="E660" s="18">
        <v>7.5010406834929752E-2</v>
      </c>
      <c r="G660" s="18">
        <v>9.6942019942857269E-2</v>
      </c>
      <c r="H660" s="18">
        <v>5.784858671010449E-2</v>
      </c>
      <c r="I660" s="18">
        <v>7.7531905176147761E-2</v>
      </c>
      <c r="J660" s="18">
        <v>0.11599846993065881</v>
      </c>
      <c r="L660" s="18">
        <v>7.7428888300164186E-2</v>
      </c>
      <c r="M660" s="18">
        <v>7.7531905176147761E-2</v>
      </c>
      <c r="N660" s="18">
        <v>0.11618449139168489</v>
      </c>
      <c r="P660" s="18">
        <v>7.153213234582223E-2</v>
      </c>
      <c r="Q660" s="18">
        <v>0.186156284278366</v>
      </c>
      <c r="R660" s="18">
        <v>0.12594909862618259</v>
      </c>
      <c r="T660" s="18">
        <v>0.14004432651453241</v>
      </c>
      <c r="U660" s="18">
        <v>9.0497290288450369E-2</v>
      </c>
      <c r="V660" s="18">
        <v>8.4746998029661166E-2</v>
      </c>
      <c r="W660" s="18">
        <v>7.4373258073579557E-2</v>
      </c>
      <c r="X660" s="18">
        <v>8.5193928616710476E-2</v>
      </c>
      <c r="Y660" s="18">
        <v>7.0178718444665528E-2</v>
      </c>
    </row>
    <row r="661" spans="2:25" x14ac:dyDescent="0.35">
      <c r="B661" s="17" t="s">
        <v>233</v>
      </c>
      <c r="C661" s="18">
        <v>0.32956797249034558</v>
      </c>
      <c r="D661" s="18">
        <v>0.3159546581376555</v>
      </c>
      <c r="E661" s="18">
        <v>0.34291083729234711</v>
      </c>
      <c r="G661" s="18">
        <v>0.35591586639693767</v>
      </c>
      <c r="H661" s="18">
        <v>0.31367230829824722</v>
      </c>
      <c r="I661" s="18">
        <v>0.3042261761296321</v>
      </c>
      <c r="J661" s="18">
        <v>0.34503635885202211</v>
      </c>
      <c r="L661" s="18">
        <v>0.33439532190736437</v>
      </c>
      <c r="M661" s="18">
        <v>0.3042261761296321</v>
      </c>
      <c r="N661" s="18">
        <v>0.34478471109915371</v>
      </c>
      <c r="P661" s="18">
        <v>0.32400660055328862</v>
      </c>
      <c r="Q661" s="18">
        <v>0.42587263254814278</v>
      </c>
      <c r="R661" s="18">
        <v>0.38617013026884323</v>
      </c>
      <c r="T661" s="18">
        <v>0.41456107526854241</v>
      </c>
      <c r="U661" s="18">
        <v>0.39356561762470721</v>
      </c>
      <c r="V661" s="18">
        <v>0.29659074850078287</v>
      </c>
      <c r="W661" s="18">
        <v>0.31925685628859751</v>
      </c>
      <c r="X661" s="18">
        <v>0.2945285155977399</v>
      </c>
      <c r="Y661" s="18">
        <v>0.26760989776094563</v>
      </c>
    </row>
    <row r="662" spans="2:25" x14ac:dyDescent="0.35">
      <c r="B662" s="17" t="s">
        <v>234</v>
      </c>
      <c r="C662" s="18">
        <v>0.39828911967075958</v>
      </c>
      <c r="D662" s="18">
        <v>0.39476361795426501</v>
      </c>
      <c r="E662" s="18">
        <v>0.40230034615212312</v>
      </c>
      <c r="G662" s="18">
        <v>0.41825492371314232</v>
      </c>
      <c r="H662" s="18">
        <v>0.42345799061787698</v>
      </c>
      <c r="I662" s="18">
        <v>0.39181907162401408</v>
      </c>
      <c r="J662" s="18">
        <v>0.36042524281427069</v>
      </c>
      <c r="L662" s="18">
        <v>0.42110247921578248</v>
      </c>
      <c r="M662" s="18">
        <v>0.39181907162401408</v>
      </c>
      <c r="N662" s="18">
        <v>0.36020455275769148</v>
      </c>
      <c r="P662" s="18">
        <v>0.41755677482974612</v>
      </c>
      <c r="Q662" s="18">
        <v>0.26700895137076008</v>
      </c>
      <c r="R662" s="18">
        <v>0.3518573861458989</v>
      </c>
      <c r="T662" s="18">
        <v>0.30279132498701272</v>
      </c>
      <c r="U662" s="18">
        <v>0.39745500318844601</v>
      </c>
      <c r="V662" s="18">
        <v>0.42816250576882331</v>
      </c>
      <c r="W662" s="18">
        <v>0.38873735690581812</v>
      </c>
      <c r="X662" s="18">
        <v>0.39053256592407398</v>
      </c>
      <c r="Y662" s="18">
        <v>0.43230696634446081</v>
      </c>
    </row>
    <row r="663" spans="2:25" x14ac:dyDescent="0.35">
      <c r="B663" s="17" t="s">
        <v>235</v>
      </c>
      <c r="C663" s="18">
        <v>0.1518899260283825</v>
      </c>
      <c r="D663" s="18">
        <v>0.1518179485777543</v>
      </c>
      <c r="E663" s="18">
        <v>0.15144444908651741</v>
      </c>
      <c r="G663" s="18">
        <v>0.1083484980819699</v>
      </c>
      <c r="H663" s="18">
        <v>0.17971459316490679</v>
      </c>
      <c r="I663" s="18">
        <v>0.18753991168786549</v>
      </c>
      <c r="J663" s="18">
        <v>0.13047427226457789</v>
      </c>
      <c r="L663" s="18">
        <v>0.14413599867403129</v>
      </c>
      <c r="M663" s="18">
        <v>0.18753991168786549</v>
      </c>
      <c r="N663" s="18">
        <v>0.13068350791025049</v>
      </c>
      <c r="P663" s="18">
        <v>0.15793037765065371</v>
      </c>
      <c r="Q663" s="18">
        <v>8.790738428604096E-2</v>
      </c>
      <c r="R663" s="18">
        <v>0.10966925674047059</v>
      </c>
      <c r="T663" s="18">
        <v>0.1221839240972464</v>
      </c>
      <c r="U663" s="18">
        <v>0.1039512366266656</v>
      </c>
      <c r="V663" s="18">
        <v>0.14005841737607269</v>
      </c>
      <c r="W663" s="18">
        <v>0.197505324195868</v>
      </c>
      <c r="X663" s="18">
        <v>0.18141082460529431</v>
      </c>
      <c r="Y663" s="18">
        <v>0.18356632784155211</v>
      </c>
    </row>
    <row r="664" spans="2:25" x14ac:dyDescent="0.35">
      <c r="B664" s="17" t="s">
        <v>236</v>
      </c>
      <c r="C664" s="18">
        <v>2.420138332663771E-2</v>
      </c>
      <c r="D664" s="18">
        <v>2.6673279466126552E-2</v>
      </c>
      <c r="E664" s="18">
        <v>2.178840477535977E-2</v>
      </c>
      <c r="G664" s="18">
        <v>1.596855786998953E-2</v>
      </c>
      <c r="H664" s="18">
        <v>2.173864462082303E-2</v>
      </c>
      <c r="I664" s="18">
        <v>2.5491245956864771E-2</v>
      </c>
      <c r="J664" s="18">
        <v>3.3615904765100062E-2</v>
      </c>
      <c r="L664" s="18">
        <v>1.8866234367315701E-2</v>
      </c>
      <c r="M664" s="18">
        <v>2.5491245956864771E-2</v>
      </c>
      <c r="N664" s="18">
        <v>3.3669813059940983E-2</v>
      </c>
      <c r="P664" s="18">
        <v>2.2451621245738351E-2</v>
      </c>
      <c r="Q664" s="18">
        <v>2.028366226514761E-2</v>
      </c>
      <c r="R664" s="18">
        <v>2.0814391251901619E-2</v>
      </c>
      <c r="T664" s="18">
        <v>2.041934913266593E-2</v>
      </c>
      <c r="U664" s="18">
        <v>1.453085227173094E-2</v>
      </c>
      <c r="V664" s="18">
        <v>3.627283890029228E-2</v>
      </c>
      <c r="W664" s="18">
        <v>1.1065954476549639E-2</v>
      </c>
      <c r="X664" s="18">
        <v>4.0914738355851382E-2</v>
      </c>
      <c r="Y664" s="18">
        <v>2.0553818860453519E-2</v>
      </c>
    </row>
    <row r="665" spans="2:25" x14ac:dyDescent="0.35">
      <c r="B665" s="17" t="s">
        <v>115</v>
      </c>
      <c r="C665" s="18">
        <v>8.9963254242660211E-3</v>
      </c>
      <c r="D665" s="18">
        <v>1.1471974024338791E-2</v>
      </c>
      <c r="E665" s="18">
        <v>6.5455558587229484E-3</v>
      </c>
      <c r="G665" s="18">
        <v>4.5701339951034117E-3</v>
      </c>
      <c r="H665" s="18">
        <v>3.567876588041567E-3</v>
      </c>
      <c r="I665" s="18">
        <v>1.3391689425475729E-2</v>
      </c>
      <c r="J665" s="18">
        <v>1.4449751373370319E-2</v>
      </c>
      <c r="L665" s="18">
        <v>4.071077535341988E-3</v>
      </c>
      <c r="M665" s="18">
        <v>1.3391689425475729E-2</v>
      </c>
      <c r="N665" s="18">
        <v>1.4472923781278331E-2</v>
      </c>
      <c r="P665" s="18">
        <v>6.5224933747509784E-3</v>
      </c>
      <c r="Q665" s="18">
        <v>1.277108525154236E-2</v>
      </c>
      <c r="R665" s="18">
        <v>5.5397369667030041E-3</v>
      </c>
      <c r="T665" s="18">
        <v>0</v>
      </c>
      <c r="U665" s="18">
        <v>0</v>
      </c>
      <c r="V665" s="18">
        <v>1.4168491424367659E-2</v>
      </c>
      <c r="W665" s="18">
        <v>9.0612500595872239E-3</v>
      </c>
      <c r="X665" s="18">
        <v>7.4194269003299623E-3</v>
      </c>
      <c r="Y665" s="18">
        <v>2.5784270747922371E-2</v>
      </c>
    </row>
    <row r="667" spans="2:25" ht="29" x14ac:dyDescent="0.35">
      <c r="B667" s="14" t="s">
        <v>237</v>
      </c>
    </row>
    <row r="668" spans="2:25" x14ac:dyDescent="0.35">
      <c r="B668" s="15" t="s">
        <v>15</v>
      </c>
    </row>
    <row r="669" spans="2:25" x14ac:dyDescent="0.35">
      <c r="B669" s="11" t="s">
        <v>50</v>
      </c>
      <c r="C669" s="16">
        <v>2090</v>
      </c>
      <c r="D669" s="16">
        <v>1050</v>
      </c>
      <c r="E669" s="16">
        <v>1035</v>
      </c>
      <c r="G669" s="16">
        <v>448</v>
      </c>
      <c r="H669" s="16">
        <v>548</v>
      </c>
      <c r="I669" s="16">
        <v>544</v>
      </c>
      <c r="J669" s="16">
        <v>548</v>
      </c>
      <c r="L669" s="16">
        <v>995</v>
      </c>
      <c r="M669" s="16">
        <v>544</v>
      </c>
      <c r="N669" s="16">
        <v>546</v>
      </c>
      <c r="P669" s="16">
        <v>1617</v>
      </c>
      <c r="Q669" s="16">
        <v>163</v>
      </c>
      <c r="R669" s="16">
        <v>191</v>
      </c>
      <c r="T669" s="16">
        <v>197</v>
      </c>
      <c r="U669" s="16">
        <v>521</v>
      </c>
      <c r="V669" s="16">
        <v>489</v>
      </c>
      <c r="W669" s="16">
        <v>441</v>
      </c>
      <c r="X669" s="16">
        <v>269</v>
      </c>
      <c r="Y669" s="16">
        <v>166</v>
      </c>
    </row>
    <row r="670" spans="2:25" x14ac:dyDescent="0.35">
      <c r="B670" s="12" t="s">
        <v>51</v>
      </c>
      <c r="C670" s="16">
        <v>2090</v>
      </c>
      <c r="D670" s="16">
        <v>1043</v>
      </c>
      <c r="E670" s="16">
        <v>1045</v>
      </c>
      <c r="G670" s="16">
        <v>521</v>
      </c>
      <c r="H670" s="16">
        <v>522</v>
      </c>
      <c r="I670" s="16">
        <v>522</v>
      </c>
      <c r="J670" s="16">
        <v>523</v>
      </c>
      <c r="L670" s="16">
        <v>1043</v>
      </c>
      <c r="M670" s="16">
        <v>522</v>
      </c>
      <c r="N670" s="16">
        <v>522</v>
      </c>
      <c r="P670" s="16">
        <v>1634</v>
      </c>
      <c r="Q670" s="16">
        <v>154</v>
      </c>
      <c r="R670" s="16">
        <v>187</v>
      </c>
      <c r="T670" s="16">
        <v>158</v>
      </c>
      <c r="U670" s="16">
        <v>484</v>
      </c>
      <c r="V670" s="16">
        <v>532</v>
      </c>
      <c r="W670" s="16">
        <v>425</v>
      </c>
      <c r="X670" s="16">
        <v>310</v>
      </c>
      <c r="Y670" s="16">
        <v>177</v>
      </c>
    </row>
    <row r="671" spans="2:25" x14ac:dyDescent="0.35">
      <c r="B671" s="17" t="s">
        <v>232</v>
      </c>
      <c r="C671" s="18">
        <v>7.1906805840890292E-2</v>
      </c>
      <c r="D671" s="18">
        <v>8.3887639609517339E-2</v>
      </c>
      <c r="E671" s="18">
        <v>5.9530030152605891E-2</v>
      </c>
      <c r="G671" s="18">
        <v>3.9496671706837468E-2</v>
      </c>
      <c r="H671" s="18">
        <v>4.6171049065347622E-2</v>
      </c>
      <c r="I671" s="18">
        <v>6.7828019323337249E-2</v>
      </c>
      <c r="J671" s="18">
        <v>0.13407386152438469</v>
      </c>
      <c r="L671" s="18">
        <v>4.2279712761982391E-2</v>
      </c>
      <c r="M671" s="18">
        <v>6.7828019323337249E-2</v>
      </c>
      <c r="N671" s="18">
        <v>0.13428886966734629</v>
      </c>
      <c r="P671" s="18">
        <v>6.8390086168514816E-2</v>
      </c>
      <c r="Q671" s="18">
        <v>5.500971199361547E-2</v>
      </c>
      <c r="R671" s="18">
        <v>7.4771177522610532E-2</v>
      </c>
      <c r="T671" s="18">
        <v>7.032454584120966E-2</v>
      </c>
      <c r="U671" s="18">
        <v>3.4670956001161407E-2</v>
      </c>
      <c r="V671" s="18">
        <v>5.329865399388644E-2</v>
      </c>
      <c r="W671" s="18">
        <v>9.3824178934400107E-2</v>
      </c>
      <c r="X671" s="18">
        <v>0.1177416778052103</v>
      </c>
      <c r="Y671" s="18">
        <v>9.6847306183287588E-2</v>
      </c>
    </row>
    <row r="672" spans="2:25" x14ac:dyDescent="0.35">
      <c r="B672" s="17" t="s">
        <v>233</v>
      </c>
      <c r="C672" s="18">
        <v>0.22045994310269171</v>
      </c>
      <c r="D672" s="18">
        <v>0.2243267792101506</v>
      </c>
      <c r="E672" s="18">
        <v>0.21631286106943051</v>
      </c>
      <c r="G672" s="18">
        <v>0.18705156094099451</v>
      </c>
      <c r="H672" s="18">
        <v>0.22235016099384269</v>
      </c>
      <c r="I672" s="18">
        <v>0.2198492264388098</v>
      </c>
      <c r="J672" s="18">
        <v>0.25208984292025249</v>
      </c>
      <c r="L672" s="18">
        <v>0.20483006242544091</v>
      </c>
      <c r="M672" s="18">
        <v>0.2198492264388098</v>
      </c>
      <c r="N672" s="18">
        <v>0.25169542031891501</v>
      </c>
      <c r="P672" s="18">
        <v>0.21975117667484589</v>
      </c>
      <c r="Q672" s="18">
        <v>0.20248684715630741</v>
      </c>
      <c r="R672" s="18">
        <v>0.21354131437422941</v>
      </c>
      <c r="T672" s="18">
        <v>0.13443271785055461</v>
      </c>
      <c r="U672" s="18">
        <v>0.19312979891314391</v>
      </c>
      <c r="V672" s="18">
        <v>0.22964989843867831</v>
      </c>
      <c r="W672" s="18">
        <v>0.25348721889785181</v>
      </c>
      <c r="X672" s="18">
        <v>0.24309539265385069</v>
      </c>
      <c r="Y672" s="18">
        <v>0.2169434108351333</v>
      </c>
    </row>
    <row r="673" spans="2:25" x14ac:dyDescent="0.35">
      <c r="B673" s="17" t="s">
        <v>234</v>
      </c>
      <c r="C673" s="18">
        <v>0.38801855619474879</v>
      </c>
      <c r="D673" s="18">
        <v>0.38243218431114812</v>
      </c>
      <c r="E673" s="18">
        <v>0.39358509220904392</v>
      </c>
      <c r="G673" s="18">
        <v>0.44800647280787442</v>
      </c>
      <c r="H673" s="18">
        <v>0.399174288058115</v>
      </c>
      <c r="I673" s="18">
        <v>0.35404300879330741</v>
      </c>
      <c r="J673" s="18">
        <v>0.35074769941564088</v>
      </c>
      <c r="L673" s="18">
        <v>0.42382226152946528</v>
      </c>
      <c r="M673" s="18">
        <v>0.35404300879330741</v>
      </c>
      <c r="N673" s="18">
        <v>0.35050521067941032</v>
      </c>
      <c r="P673" s="18">
        <v>0.40251879978035648</v>
      </c>
      <c r="Q673" s="18">
        <v>0.28472869459635641</v>
      </c>
      <c r="R673" s="18">
        <v>0.34422953165904452</v>
      </c>
      <c r="T673" s="18">
        <v>0.27106232446947531</v>
      </c>
      <c r="U673" s="18">
        <v>0.40428576353271489</v>
      </c>
      <c r="V673" s="18">
        <v>0.40517059996370158</v>
      </c>
      <c r="W673" s="18">
        <v>0.39022233877367563</v>
      </c>
      <c r="X673" s="18">
        <v>0.38016838561978411</v>
      </c>
      <c r="Y673" s="18">
        <v>0.40652466683272498</v>
      </c>
    </row>
    <row r="674" spans="2:25" x14ac:dyDescent="0.35">
      <c r="B674" s="17" t="s">
        <v>235</v>
      </c>
      <c r="C674" s="18">
        <v>0.24592285448184081</v>
      </c>
      <c r="D674" s="18">
        <v>0.2318223511983297</v>
      </c>
      <c r="E674" s="18">
        <v>0.26054703420078201</v>
      </c>
      <c r="G674" s="18">
        <v>0.25428492193978852</v>
      </c>
      <c r="H674" s="18">
        <v>0.25601908284345942</v>
      </c>
      <c r="I674" s="18">
        <v>0.27939930886434788</v>
      </c>
      <c r="J674" s="18">
        <v>0.19451578402014261</v>
      </c>
      <c r="L674" s="18">
        <v>0.25530074436664568</v>
      </c>
      <c r="M674" s="18">
        <v>0.27939930886434788</v>
      </c>
      <c r="N674" s="18">
        <v>0.1948277201203143</v>
      </c>
      <c r="P674" s="18">
        <v>0.24420864232388631</v>
      </c>
      <c r="Q674" s="18">
        <v>0.28340806100265742</v>
      </c>
      <c r="R674" s="18">
        <v>0.28093827483426193</v>
      </c>
      <c r="T674" s="18">
        <v>0.39039104656144191</v>
      </c>
      <c r="U674" s="18">
        <v>0.28971710001310469</v>
      </c>
      <c r="V674" s="18">
        <v>0.24423395434765499</v>
      </c>
      <c r="W674" s="18">
        <v>0.19025839851335441</v>
      </c>
      <c r="X674" s="18">
        <v>0.20625330327775199</v>
      </c>
      <c r="Y674" s="18">
        <v>0.21162631984980501</v>
      </c>
    </row>
    <row r="675" spans="2:25" x14ac:dyDescent="0.35">
      <c r="B675" s="17" t="s">
        <v>236</v>
      </c>
      <c r="C675" s="18">
        <v>5.5542408508200421E-2</v>
      </c>
      <c r="D675" s="18">
        <v>5.7315798011171017E-2</v>
      </c>
      <c r="E675" s="18">
        <v>5.3896776387684149E-2</v>
      </c>
      <c r="G675" s="18">
        <v>5.6475164257970528E-2</v>
      </c>
      <c r="H675" s="18">
        <v>5.814199129011758E-2</v>
      </c>
      <c r="I675" s="18">
        <v>6.2682837755158163E-2</v>
      </c>
      <c r="J675" s="18">
        <v>4.4985541700878991E-2</v>
      </c>
      <c r="L675" s="18">
        <v>5.7342357880557242E-2</v>
      </c>
      <c r="M675" s="18">
        <v>6.2682837755158163E-2</v>
      </c>
      <c r="N675" s="18">
        <v>4.5057682964442639E-2</v>
      </c>
      <c r="P675" s="18">
        <v>4.9899699788256653E-2</v>
      </c>
      <c r="Q675" s="18">
        <v>0.12642972123979429</v>
      </c>
      <c r="R675" s="18">
        <v>7.1971740765661707E-2</v>
      </c>
      <c r="T675" s="18">
        <v>9.3502432776279759E-2</v>
      </c>
      <c r="U675" s="18">
        <v>6.5722720646286259E-2</v>
      </c>
      <c r="V675" s="18">
        <v>4.843797141494928E-2</v>
      </c>
      <c r="W675" s="18">
        <v>6.1028195962758387E-2</v>
      </c>
      <c r="X675" s="18">
        <v>3.7595366727637872E-2</v>
      </c>
      <c r="Y675" s="18">
        <v>3.4820275243098282E-2</v>
      </c>
    </row>
    <row r="676" spans="2:25" x14ac:dyDescent="0.35">
      <c r="B676" s="17" t="s">
        <v>115</v>
      </c>
      <c r="C676" s="18">
        <v>1.8149431871627961E-2</v>
      </c>
      <c r="D676" s="18">
        <v>2.0215247659683109E-2</v>
      </c>
      <c r="E676" s="18">
        <v>1.612820598045351E-2</v>
      </c>
      <c r="G676" s="18">
        <v>1.4685208346534711E-2</v>
      </c>
      <c r="H676" s="18">
        <v>1.814342774911783E-2</v>
      </c>
      <c r="I676" s="18">
        <v>1.6197598825039562E-2</v>
      </c>
      <c r="J676" s="18">
        <v>2.358727041870011E-2</v>
      </c>
      <c r="L676" s="18">
        <v>1.642486103590856E-2</v>
      </c>
      <c r="M676" s="18">
        <v>1.6197598825039562E-2</v>
      </c>
      <c r="N676" s="18">
        <v>2.3625096249571209E-2</v>
      </c>
      <c r="P676" s="18">
        <v>1.523159526413977E-2</v>
      </c>
      <c r="Q676" s="18">
        <v>4.7936964011268957E-2</v>
      </c>
      <c r="R676" s="18">
        <v>1.454796084419183E-2</v>
      </c>
      <c r="T676" s="18">
        <v>4.028693250103884E-2</v>
      </c>
      <c r="U676" s="18">
        <v>1.2473660893588799E-2</v>
      </c>
      <c r="V676" s="18">
        <v>1.9208921841129541E-2</v>
      </c>
      <c r="W676" s="18">
        <v>1.1179668917959681E-2</v>
      </c>
      <c r="X676" s="18">
        <v>1.5145873915764749E-2</v>
      </c>
      <c r="Y676" s="18">
        <v>3.3238021055950688E-2</v>
      </c>
    </row>
    <row r="678" spans="2:25" ht="58" x14ac:dyDescent="0.35">
      <c r="B678" s="14" t="s">
        <v>238</v>
      </c>
    </row>
    <row r="679" spans="2:25" x14ac:dyDescent="0.35">
      <c r="B679" s="15" t="s">
        <v>15</v>
      </c>
    </row>
    <row r="680" spans="2:25" x14ac:dyDescent="0.35">
      <c r="B680" s="11" t="s">
        <v>50</v>
      </c>
      <c r="C680" s="16">
        <v>2090</v>
      </c>
      <c r="D680" s="16">
        <v>1050</v>
      </c>
      <c r="E680" s="16">
        <v>1035</v>
      </c>
      <c r="G680" s="16">
        <v>448</v>
      </c>
      <c r="H680" s="16">
        <v>548</v>
      </c>
      <c r="I680" s="16">
        <v>544</v>
      </c>
      <c r="J680" s="16">
        <v>548</v>
      </c>
      <c r="L680" s="16">
        <v>995</v>
      </c>
      <c r="M680" s="16">
        <v>544</v>
      </c>
      <c r="N680" s="16">
        <v>546</v>
      </c>
      <c r="P680" s="16">
        <v>1617</v>
      </c>
      <c r="Q680" s="16">
        <v>163</v>
      </c>
      <c r="R680" s="16">
        <v>191</v>
      </c>
      <c r="T680" s="16">
        <v>197</v>
      </c>
      <c r="U680" s="16">
        <v>521</v>
      </c>
      <c r="V680" s="16">
        <v>489</v>
      </c>
      <c r="W680" s="16">
        <v>441</v>
      </c>
      <c r="X680" s="16">
        <v>269</v>
      </c>
      <c r="Y680" s="16">
        <v>166</v>
      </c>
    </row>
    <row r="681" spans="2:25" x14ac:dyDescent="0.35">
      <c r="B681" s="12" t="s">
        <v>51</v>
      </c>
      <c r="C681" s="16">
        <v>2090</v>
      </c>
      <c r="D681" s="16">
        <v>1043</v>
      </c>
      <c r="E681" s="16">
        <v>1045</v>
      </c>
      <c r="G681" s="16">
        <v>521</v>
      </c>
      <c r="H681" s="16">
        <v>522</v>
      </c>
      <c r="I681" s="16">
        <v>522</v>
      </c>
      <c r="J681" s="16">
        <v>523</v>
      </c>
      <c r="L681" s="16">
        <v>1043</v>
      </c>
      <c r="M681" s="16">
        <v>522</v>
      </c>
      <c r="N681" s="16">
        <v>522</v>
      </c>
      <c r="P681" s="16">
        <v>1634</v>
      </c>
      <c r="Q681" s="16">
        <v>154</v>
      </c>
      <c r="R681" s="16">
        <v>187</v>
      </c>
      <c r="T681" s="16">
        <v>158</v>
      </c>
      <c r="U681" s="16">
        <v>484</v>
      </c>
      <c r="V681" s="16">
        <v>532</v>
      </c>
      <c r="W681" s="16">
        <v>425</v>
      </c>
      <c r="X681" s="16">
        <v>310</v>
      </c>
      <c r="Y681" s="16">
        <v>177</v>
      </c>
    </row>
    <row r="682" spans="2:25" x14ac:dyDescent="0.35">
      <c r="B682" s="17" t="s">
        <v>232</v>
      </c>
      <c r="C682" s="18">
        <v>4.9161596824811457E-2</v>
      </c>
      <c r="D682" s="18">
        <v>5.9638686600471849E-2</v>
      </c>
      <c r="E682" s="18">
        <v>3.8814625173669702E-2</v>
      </c>
      <c r="G682" s="18">
        <v>4.5515156776832461E-2</v>
      </c>
      <c r="H682" s="18">
        <v>2.696657156059519E-2</v>
      </c>
      <c r="I682" s="18">
        <v>3.6250378451372051E-2</v>
      </c>
      <c r="J682" s="18">
        <v>8.7912848013338929E-2</v>
      </c>
      <c r="L682" s="18">
        <v>3.6256519870470953E-2</v>
      </c>
      <c r="M682" s="18">
        <v>3.6250378451372051E-2</v>
      </c>
      <c r="N682" s="18">
        <v>8.8053829842152556E-2</v>
      </c>
      <c r="P682" s="18">
        <v>4.2127286437731407E-2</v>
      </c>
      <c r="Q682" s="18">
        <v>8.4150452161297684E-2</v>
      </c>
      <c r="R682" s="18">
        <v>7.0786489351836415E-2</v>
      </c>
      <c r="T682" s="18">
        <v>3.7466381985248397E-2</v>
      </c>
      <c r="U682" s="18">
        <v>2.083217005420137E-2</v>
      </c>
      <c r="V682" s="18">
        <v>6.0230579913722368E-2</v>
      </c>
      <c r="W682" s="18">
        <v>5.4707412647615389E-2</v>
      </c>
      <c r="X682" s="18">
        <v>4.532109084662387E-2</v>
      </c>
      <c r="Y682" s="18">
        <v>9.8476135759643077E-2</v>
      </c>
    </row>
    <row r="683" spans="2:25" x14ac:dyDescent="0.35">
      <c r="B683" s="17" t="s">
        <v>233</v>
      </c>
      <c r="C683" s="18">
        <v>0.18701480837162529</v>
      </c>
      <c r="D683" s="18">
        <v>0.1934928384531259</v>
      </c>
      <c r="E683" s="18">
        <v>0.1799125676323817</v>
      </c>
      <c r="G683" s="18">
        <v>0.13933328181263641</v>
      </c>
      <c r="H683" s="18">
        <v>0.20056165735767631</v>
      </c>
      <c r="I683" s="18">
        <v>0.19537747260616761</v>
      </c>
      <c r="J683" s="18">
        <v>0.21203543123977789</v>
      </c>
      <c r="L683" s="18">
        <v>0.16948305220970181</v>
      </c>
      <c r="M683" s="18">
        <v>0.19537747260616761</v>
      </c>
      <c r="N683" s="18">
        <v>0.21237546279995359</v>
      </c>
      <c r="P683" s="18">
        <v>0.18576736354381801</v>
      </c>
      <c r="Q683" s="18">
        <v>0.16599260071784691</v>
      </c>
      <c r="R683" s="18">
        <v>0.1809299378539975</v>
      </c>
      <c r="T683" s="18">
        <v>0.21371614996774649</v>
      </c>
      <c r="U683" s="18">
        <v>0.17812753849951821</v>
      </c>
      <c r="V683" s="18">
        <v>0.15719096744754429</v>
      </c>
      <c r="W683" s="18">
        <v>0.21228165761817661</v>
      </c>
      <c r="X683" s="18">
        <v>0.19277776199355859</v>
      </c>
      <c r="Y683" s="18">
        <v>0.20390752778299989</v>
      </c>
    </row>
    <row r="684" spans="2:25" x14ac:dyDescent="0.35">
      <c r="B684" s="17" t="s">
        <v>234</v>
      </c>
      <c r="C684" s="18">
        <v>0.44105749065237038</v>
      </c>
      <c r="D684" s="18">
        <v>0.43069369087004628</v>
      </c>
      <c r="E684" s="18">
        <v>0.45120528314303748</v>
      </c>
      <c r="G684" s="18">
        <v>0.46790933573959648</v>
      </c>
      <c r="H684" s="18">
        <v>0.45344305916877131</v>
      </c>
      <c r="I684" s="18">
        <v>0.47073070805025552</v>
      </c>
      <c r="J684" s="18">
        <v>0.37231016692066382</v>
      </c>
      <c r="L684" s="18">
        <v>0.46093962820193191</v>
      </c>
      <c r="M684" s="18">
        <v>0.47073070805025552</v>
      </c>
      <c r="N684" s="18">
        <v>0.37130356933458819</v>
      </c>
      <c r="P684" s="18">
        <v>0.45192078663234081</v>
      </c>
      <c r="Q684" s="18">
        <v>0.37659331829271708</v>
      </c>
      <c r="R684" s="18">
        <v>0.4339192020470512</v>
      </c>
      <c r="T684" s="18">
        <v>0.34871170911782312</v>
      </c>
      <c r="U684" s="18">
        <v>0.44010051255780319</v>
      </c>
      <c r="V684" s="18">
        <v>0.45983917111653411</v>
      </c>
      <c r="W684" s="18">
        <v>0.44808062079825639</v>
      </c>
      <c r="X684" s="18">
        <v>0.47654248368605712</v>
      </c>
      <c r="Y684" s="18">
        <v>0.39134530523976441</v>
      </c>
    </row>
    <row r="685" spans="2:25" x14ac:dyDescent="0.35">
      <c r="B685" s="17" t="s">
        <v>235</v>
      </c>
      <c r="C685" s="18">
        <v>0.25460208709311433</v>
      </c>
      <c r="D685" s="18">
        <v>0.24756381493980389</v>
      </c>
      <c r="E685" s="18">
        <v>0.26219697772464429</v>
      </c>
      <c r="G685" s="18">
        <v>0.28931969657969292</v>
      </c>
      <c r="H685" s="18">
        <v>0.2431379479992716</v>
      </c>
      <c r="I685" s="18">
        <v>0.22618386807806259</v>
      </c>
      <c r="J685" s="18">
        <v>0.26025216890791281</v>
      </c>
      <c r="L685" s="18">
        <v>0.26637005163209593</v>
      </c>
      <c r="M685" s="18">
        <v>0.22618386807806259</v>
      </c>
      <c r="N685" s="18">
        <v>0.26066952345340288</v>
      </c>
      <c r="P685" s="18">
        <v>0.25439244173359399</v>
      </c>
      <c r="Q685" s="18">
        <v>0.27678885055294289</v>
      </c>
      <c r="R685" s="18">
        <v>0.2527485720915687</v>
      </c>
      <c r="T685" s="18">
        <v>0.28688738036999889</v>
      </c>
      <c r="U685" s="18">
        <v>0.29483078517872757</v>
      </c>
      <c r="V685" s="18">
        <v>0.25484490735070958</v>
      </c>
      <c r="W685" s="18">
        <v>0.23309302615464331</v>
      </c>
      <c r="X685" s="18">
        <v>0.21310491575752311</v>
      </c>
      <c r="Y685" s="18">
        <v>0.23813633481050089</v>
      </c>
    </row>
    <row r="686" spans="2:25" x14ac:dyDescent="0.35">
      <c r="B686" s="17" t="s">
        <v>236</v>
      </c>
      <c r="C686" s="18">
        <v>5.1691981665067499E-2</v>
      </c>
      <c r="D686" s="18">
        <v>5.2397438439543517E-2</v>
      </c>
      <c r="E686" s="18">
        <v>5.1103618065929508E-2</v>
      </c>
      <c r="G686" s="18">
        <v>5.3628793912118923E-2</v>
      </c>
      <c r="H686" s="18">
        <v>5.4750022229273769E-2</v>
      </c>
      <c r="I686" s="18">
        <v>5.0236328027824517E-2</v>
      </c>
      <c r="J686" s="18">
        <v>4.8252935543541479E-2</v>
      </c>
      <c r="L686" s="18">
        <v>5.4221217194575823E-2</v>
      </c>
      <c r="M686" s="18">
        <v>5.0236328027824517E-2</v>
      </c>
      <c r="N686" s="18">
        <v>4.8330316577739382E-2</v>
      </c>
      <c r="P686" s="18">
        <v>5.0727239550256209E-2</v>
      </c>
      <c r="Q686" s="18">
        <v>6.7980086457352901E-2</v>
      </c>
      <c r="R686" s="18">
        <v>5.7089855032130127E-2</v>
      </c>
      <c r="T686" s="18">
        <v>9.373541118487709E-2</v>
      </c>
      <c r="U686" s="18">
        <v>5.200703613940124E-2</v>
      </c>
      <c r="V686" s="18">
        <v>5.2386490132977907E-2</v>
      </c>
      <c r="W686" s="18">
        <v>3.4369042159793001E-2</v>
      </c>
      <c r="X686" s="18">
        <v>5.7070732844003859E-2</v>
      </c>
      <c r="Y686" s="18">
        <v>4.4689979238798347E-2</v>
      </c>
    </row>
    <row r="687" spans="2:25" x14ac:dyDescent="0.35">
      <c r="B687" s="17" t="s">
        <v>115</v>
      </c>
      <c r="C687" s="18">
        <v>1.6472035393011061E-2</v>
      </c>
      <c r="D687" s="18">
        <v>1.6213530697008479E-2</v>
      </c>
      <c r="E687" s="18">
        <v>1.6766928260337328E-2</v>
      </c>
      <c r="G687" s="18">
        <v>4.293735179122877E-3</v>
      </c>
      <c r="H687" s="18">
        <v>2.1140741684411879E-2</v>
      </c>
      <c r="I687" s="18">
        <v>2.1221244786317772E-2</v>
      </c>
      <c r="J687" s="18">
        <v>1.9236449374765069E-2</v>
      </c>
      <c r="L687" s="18">
        <v>1.272953089122391E-2</v>
      </c>
      <c r="M687" s="18">
        <v>2.1221244786317772E-2</v>
      </c>
      <c r="N687" s="18">
        <v>1.9267297992163101E-2</v>
      </c>
      <c r="P687" s="18">
        <v>1.5064882102259571E-2</v>
      </c>
      <c r="Q687" s="18">
        <v>2.849469181784247E-2</v>
      </c>
      <c r="R687" s="18">
        <v>4.5259436234159484E-3</v>
      </c>
      <c r="T687" s="18">
        <v>1.9482967374305989E-2</v>
      </c>
      <c r="U687" s="18">
        <v>1.410195757034838E-2</v>
      </c>
      <c r="V687" s="18">
        <v>1.550788403851187E-2</v>
      </c>
      <c r="W687" s="18">
        <v>1.746824062151529E-2</v>
      </c>
      <c r="X687" s="18">
        <v>1.5183014872233461E-2</v>
      </c>
      <c r="Y687" s="18">
        <v>2.3444717168293331E-2</v>
      </c>
    </row>
    <row r="689" spans="2:25" ht="43.5" x14ac:dyDescent="0.35">
      <c r="B689" s="14" t="s">
        <v>239</v>
      </c>
    </row>
    <row r="690" spans="2:25" x14ac:dyDescent="0.35">
      <c r="B690" s="15" t="s">
        <v>15</v>
      </c>
    </row>
    <row r="691" spans="2:25" x14ac:dyDescent="0.35">
      <c r="B691" s="11" t="s">
        <v>50</v>
      </c>
      <c r="C691" s="16">
        <v>2090</v>
      </c>
      <c r="D691" s="16">
        <v>1050</v>
      </c>
      <c r="E691" s="16">
        <v>1035</v>
      </c>
      <c r="G691" s="16">
        <v>448</v>
      </c>
      <c r="H691" s="16">
        <v>548</v>
      </c>
      <c r="I691" s="16">
        <v>544</v>
      </c>
      <c r="J691" s="16">
        <v>548</v>
      </c>
      <c r="L691" s="16">
        <v>995</v>
      </c>
      <c r="M691" s="16">
        <v>544</v>
      </c>
      <c r="N691" s="16">
        <v>546</v>
      </c>
      <c r="P691" s="16">
        <v>1617</v>
      </c>
      <c r="Q691" s="16">
        <v>163</v>
      </c>
      <c r="R691" s="16">
        <v>191</v>
      </c>
      <c r="T691" s="16">
        <v>197</v>
      </c>
      <c r="U691" s="16">
        <v>521</v>
      </c>
      <c r="V691" s="16">
        <v>489</v>
      </c>
      <c r="W691" s="16">
        <v>441</v>
      </c>
      <c r="X691" s="16">
        <v>269</v>
      </c>
      <c r="Y691" s="16">
        <v>166</v>
      </c>
    </row>
    <row r="692" spans="2:25" x14ac:dyDescent="0.35">
      <c r="B692" s="12" t="s">
        <v>51</v>
      </c>
      <c r="C692" s="16">
        <v>2090</v>
      </c>
      <c r="D692" s="16">
        <v>1043</v>
      </c>
      <c r="E692" s="16">
        <v>1045</v>
      </c>
      <c r="G692" s="16">
        <v>521</v>
      </c>
      <c r="H692" s="16">
        <v>522</v>
      </c>
      <c r="I692" s="16">
        <v>522</v>
      </c>
      <c r="J692" s="16">
        <v>523</v>
      </c>
      <c r="L692" s="16">
        <v>1043</v>
      </c>
      <c r="M692" s="16">
        <v>522</v>
      </c>
      <c r="N692" s="16">
        <v>522</v>
      </c>
      <c r="P692" s="16">
        <v>1634</v>
      </c>
      <c r="Q692" s="16">
        <v>154</v>
      </c>
      <c r="R692" s="16">
        <v>187</v>
      </c>
      <c r="T692" s="16">
        <v>158</v>
      </c>
      <c r="U692" s="16">
        <v>484</v>
      </c>
      <c r="V692" s="16">
        <v>532</v>
      </c>
      <c r="W692" s="16">
        <v>425</v>
      </c>
      <c r="X692" s="16">
        <v>310</v>
      </c>
      <c r="Y692" s="16">
        <v>177</v>
      </c>
    </row>
    <row r="693" spans="2:25" x14ac:dyDescent="0.35">
      <c r="B693" s="17" t="s">
        <v>232</v>
      </c>
      <c r="C693" s="18">
        <v>0.11855663592704099</v>
      </c>
      <c r="D693" s="18">
        <v>0.1285952849842979</v>
      </c>
      <c r="E693" s="18">
        <v>0.10880264918913909</v>
      </c>
      <c r="G693" s="18">
        <v>0.127242749641093</v>
      </c>
      <c r="H693" s="18">
        <v>0.1169172230210174</v>
      </c>
      <c r="I693" s="18">
        <v>0.10689659428422189</v>
      </c>
      <c r="J693" s="18">
        <v>0.12338092899222711</v>
      </c>
      <c r="L693" s="18">
        <v>0.122147906173754</v>
      </c>
      <c r="M693" s="18">
        <v>0.10689659428422189</v>
      </c>
      <c r="N693" s="18">
        <v>0.1235787893664855</v>
      </c>
      <c r="P693" s="18">
        <v>0.10561189654518981</v>
      </c>
      <c r="Q693" s="18">
        <v>0.19522536448970129</v>
      </c>
      <c r="R693" s="18">
        <v>0.1591652324822718</v>
      </c>
      <c r="T693" s="18">
        <v>0.2124336314171206</v>
      </c>
      <c r="U693" s="18">
        <v>0.1252593800220127</v>
      </c>
      <c r="V693" s="18">
        <v>8.9156042421171228E-2</v>
      </c>
      <c r="W693" s="18">
        <v>0.1039467328344208</v>
      </c>
      <c r="X693" s="18">
        <v>0.105876658778136</v>
      </c>
      <c r="Y693" s="18">
        <v>0.16521372627586789</v>
      </c>
    </row>
    <row r="694" spans="2:25" x14ac:dyDescent="0.35">
      <c r="B694" s="17" t="s">
        <v>233</v>
      </c>
      <c r="C694" s="18">
        <v>0.36634799128597328</v>
      </c>
      <c r="D694" s="18">
        <v>0.34881467508867092</v>
      </c>
      <c r="E694" s="18">
        <v>0.38466806239124041</v>
      </c>
      <c r="G694" s="18">
        <v>0.3845228021813718</v>
      </c>
      <c r="H694" s="18">
        <v>0.37132559139380578</v>
      </c>
      <c r="I694" s="18">
        <v>0.36730869995058252</v>
      </c>
      <c r="J694" s="18">
        <v>0.34293910720215742</v>
      </c>
      <c r="L694" s="18">
        <v>0.37813992003108998</v>
      </c>
      <c r="M694" s="18">
        <v>0.36730869995058252</v>
      </c>
      <c r="N694" s="18">
        <v>0.34348906302315108</v>
      </c>
      <c r="P694" s="18">
        <v>0.35689256033589711</v>
      </c>
      <c r="Q694" s="18">
        <v>0.47464762465217381</v>
      </c>
      <c r="R694" s="18">
        <v>0.43268921430347801</v>
      </c>
      <c r="T694" s="18">
        <v>0.4606527154494075</v>
      </c>
      <c r="U694" s="18">
        <v>0.40290985295463022</v>
      </c>
      <c r="V694" s="18">
        <v>0.38335659501945712</v>
      </c>
      <c r="W694" s="18">
        <v>0.33199201355587599</v>
      </c>
      <c r="X694" s="18">
        <v>0.33631248654494322</v>
      </c>
      <c r="Y694" s="18">
        <v>0.26904576467716862</v>
      </c>
    </row>
    <row r="695" spans="2:25" x14ac:dyDescent="0.35">
      <c r="B695" s="17" t="s">
        <v>234</v>
      </c>
      <c r="C695" s="18">
        <v>0.36231180017888048</v>
      </c>
      <c r="D695" s="18">
        <v>0.36370417426099311</v>
      </c>
      <c r="E695" s="18">
        <v>0.36027551345616549</v>
      </c>
      <c r="G695" s="18">
        <v>0.36551689653349823</v>
      </c>
      <c r="H695" s="18">
        <v>0.38352363087750929</v>
      </c>
      <c r="I695" s="18">
        <v>0.35285288410364662</v>
      </c>
      <c r="J695" s="18">
        <v>0.34707059808465002</v>
      </c>
      <c r="L695" s="18">
        <v>0.37416211667151289</v>
      </c>
      <c r="M695" s="18">
        <v>0.35285288410364662</v>
      </c>
      <c r="N695" s="18">
        <v>0.3468222125485535</v>
      </c>
      <c r="P695" s="18">
        <v>0.37951967125266939</v>
      </c>
      <c r="Q695" s="18">
        <v>0.2191115666414733</v>
      </c>
      <c r="R695" s="18">
        <v>0.30134660947568709</v>
      </c>
      <c r="T695" s="18">
        <v>0.25833090535179121</v>
      </c>
      <c r="U695" s="18">
        <v>0.35120304118919737</v>
      </c>
      <c r="V695" s="18">
        <v>0.37648842274360861</v>
      </c>
      <c r="W695" s="18">
        <v>0.38811592244668858</v>
      </c>
      <c r="X695" s="18">
        <v>0.35320336114440132</v>
      </c>
      <c r="Y695" s="18">
        <v>0.38744432276115032</v>
      </c>
    </row>
    <row r="696" spans="2:25" x14ac:dyDescent="0.35">
      <c r="B696" s="17" t="s">
        <v>235</v>
      </c>
      <c r="C696" s="18">
        <v>0.12039833991854471</v>
      </c>
      <c r="D696" s="18">
        <v>0.12727435151972821</v>
      </c>
      <c r="E696" s="18">
        <v>0.1130237897074729</v>
      </c>
      <c r="G696" s="18">
        <v>9.7845994825099078E-2</v>
      </c>
      <c r="H696" s="18">
        <v>0.1011287176791715</v>
      </c>
      <c r="I696" s="18">
        <v>0.14705237348317299</v>
      </c>
      <c r="J696" s="18">
        <v>0.1349280006796891</v>
      </c>
      <c r="L696" s="18">
        <v>9.9546111590177871E-2</v>
      </c>
      <c r="M696" s="18">
        <v>0.14705237348317299</v>
      </c>
      <c r="N696" s="18">
        <v>0.1343456909701583</v>
      </c>
      <c r="P696" s="18">
        <v>0.1292505708618068</v>
      </c>
      <c r="Q696" s="18">
        <v>7.8964933613904983E-2</v>
      </c>
      <c r="R696" s="18">
        <v>7.5062769728813483E-2</v>
      </c>
      <c r="T696" s="18">
        <v>5.3176835834859291E-2</v>
      </c>
      <c r="U696" s="18">
        <v>0.1064651448070302</v>
      </c>
      <c r="V696" s="18">
        <v>0.11075189476955589</v>
      </c>
      <c r="W696" s="18">
        <v>0.13101858724325291</v>
      </c>
      <c r="X696" s="18">
        <v>0.1661074537639409</v>
      </c>
      <c r="Y696" s="18">
        <v>0.1446475280621044</v>
      </c>
    </row>
    <row r="697" spans="2:25" x14ac:dyDescent="0.35">
      <c r="B697" s="17" t="s">
        <v>236</v>
      </c>
      <c r="C697" s="18">
        <v>2.2451867578711149E-2</v>
      </c>
      <c r="D697" s="18">
        <v>2.0643280792326552E-2</v>
      </c>
      <c r="E697" s="18">
        <v>2.4307267083928621E-2</v>
      </c>
      <c r="G697" s="18">
        <v>2.0694458055787918E-2</v>
      </c>
      <c r="H697" s="18">
        <v>2.518102923416915E-2</v>
      </c>
      <c r="I697" s="18">
        <v>1.579980025186745E-2</v>
      </c>
      <c r="J697" s="18">
        <v>2.8160220652063701E-2</v>
      </c>
      <c r="L697" s="18">
        <v>2.295237593259734E-2</v>
      </c>
      <c r="M697" s="18">
        <v>1.579980025186745E-2</v>
      </c>
      <c r="N697" s="18">
        <v>2.820537991486817E-2</v>
      </c>
      <c r="P697" s="18">
        <v>2.2346048590968261E-2</v>
      </c>
      <c r="Q697" s="18">
        <v>1.8019117020741281E-2</v>
      </c>
      <c r="R697" s="18">
        <v>2.0314304255699991E-2</v>
      </c>
      <c r="T697" s="18">
        <v>1.540591194682134E-2</v>
      </c>
      <c r="U697" s="18">
        <v>1.2095768059410291E-2</v>
      </c>
      <c r="V697" s="18">
        <v>2.8555363508190691E-2</v>
      </c>
      <c r="W697" s="18">
        <v>2.9237838027438481E-2</v>
      </c>
      <c r="X697" s="18">
        <v>2.6770056460006748E-2</v>
      </c>
      <c r="Y697" s="18">
        <v>1.535836341895582E-2</v>
      </c>
    </row>
    <row r="698" spans="2:25" x14ac:dyDescent="0.35">
      <c r="B698" s="17" t="s">
        <v>115</v>
      </c>
      <c r="C698" s="18">
        <v>9.933365110849331E-3</v>
      </c>
      <c r="D698" s="18">
        <v>1.096823335398325E-2</v>
      </c>
      <c r="E698" s="18">
        <v>8.9227181720534596E-3</v>
      </c>
      <c r="G698" s="18">
        <v>4.177098763150088E-3</v>
      </c>
      <c r="H698" s="18">
        <v>1.923807794326889E-3</v>
      </c>
      <c r="I698" s="18">
        <v>1.008964792650865E-2</v>
      </c>
      <c r="J698" s="18">
        <v>2.3521144389212701E-2</v>
      </c>
      <c r="L698" s="18">
        <v>3.051569600868026E-3</v>
      </c>
      <c r="M698" s="18">
        <v>1.008964792650865E-2</v>
      </c>
      <c r="N698" s="18">
        <v>2.3558864176783191E-2</v>
      </c>
      <c r="P698" s="18">
        <v>6.3792524134685781E-3</v>
      </c>
      <c r="Q698" s="18">
        <v>1.403139358200522E-2</v>
      </c>
      <c r="R698" s="18">
        <v>1.1421869754049629E-2</v>
      </c>
      <c r="T698" s="18">
        <v>0</v>
      </c>
      <c r="U698" s="18">
        <v>2.0668129677192401E-3</v>
      </c>
      <c r="V698" s="18">
        <v>1.169168153801667E-2</v>
      </c>
      <c r="W698" s="18">
        <v>1.568890589232327E-2</v>
      </c>
      <c r="X698" s="18">
        <v>1.1729983308571919E-2</v>
      </c>
      <c r="Y698" s="18">
        <v>1.829029480475285E-2</v>
      </c>
    </row>
    <row r="700" spans="2:25" ht="72.5" x14ac:dyDescent="0.35">
      <c r="B700" s="14" t="s">
        <v>240</v>
      </c>
    </row>
    <row r="701" spans="2:25" x14ac:dyDescent="0.35">
      <c r="B701" s="15" t="s">
        <v>15</v>
      </c>
    </row>
    <row r="702" spans="2:25" x14ac:dyDescent="0.35">
      <c r="B702" s="11" t="s">
        <v>50</v>
      </c>
      <c r="C702" s="16">
        <v>2090</v>
      </c>
      <c r="D702" s="16">
        <v>1050</v>
      </c>
      <c r="E702" s="16">
        <v>1035</v>
      </c>
      <c r="G702" s="16">
        <v>448</v>
      </c>
      <c r="H702" s="16">
        <v>548</v>
      </c>
      <c r="I702" s="16">
        <v>544</v>
      </c>
      <c r="J702" s="16">
        <v>548</v>
      </c>
      <c r="L702" s="16">
        <v>995</v>
      </c>
      <c r="M702" s="16">
        <v>544</v>
      </c>
      <c r="N702" s="16">
        <v>546</v>
      </c>
      <c r="P702" s="16">
        <v>1617</v>
      </c>
      <c r="Q702" s="16">
        <v>163</v>
      </c>
      <c r="R702" s="16">
        <v>191</v>
      </c>
      <c r="T702" s="16">
        <v>197</v>
      </c>
      <c r="U702" s="16">
        <v>521</v>
      </c>
      <c r="V702" s="16">
        <v>489</v>
      </c>
      <c r="W702" s="16">
        <v>441</v>
      </c>
      <c r="X702" s="16">
        <v>269</v>
      </c>
      <c r="Y702" s="16">
        <v>166</v>
      </c>
    </row>
    <row r="703" spans="2:25" x14ac:dyDescent="0.35">
      <c r="B703" s="12" t="s">
        <v>51</v>
      </c>
      <c r="C703" s="16">
        <v>2090</v>
      </c>
      <c r="D703" s="16">
        <v>1043</v>
      </c>
      <c r="E703" s="16">
        <v>1045</v>
      </c>
      <c r="G703" s="16">
        <v>521</v>
      </c>
      <c r="H703" s="16">
        <v>522</v>
      </c>
      <c r="I703" s="16">
        <v>522</v>
      </c>
      <c r="J703" s="16">
        <v>523</v>
      </c>
      <c r="L703" s="16">
        <v>1043</v>
      </c>
      <c r="M703" s="16">
        <v>522</v>
      </c>
      <c r="N703" s="16">
        <v>522</v>
      </c>
      <c r="P703" s="16">
        <v>1634</v>
      </c>
      <c r="Q703" s="16">
        <v>154</v>
      </c>
      <c r="R703" s="16">
        <v>187</v>
      </c>
      <c r="T703" s="16">
        <v>158</v>
      </c>
      <c r="U703" s="16">
        <v>484</v>
      </c>
      <c r="V703" s="16">
        <v>532</v>
      </c>
      <c r="W703" s="16">
        <v>425</v>
      </c>
      <c r="X703" s="16">
        <v>310</v>
      </c>
      <c r="Y703" s="16">
        <v>177</v>
      </c>
    </row>
    <row r="704" spans="2:25" x14ac:dyDescent="0.35">
      <c r="B704" s="17" t="s">
        <v>232</v>
      </c>
      <c r="C704" s="18">
        <v>8.6135304878654451E-2</v>
      </c>
      <c r="D704" s="18">
        <v>9.7794349967969582E-2</v>
      </c>
      <c r="E704" s="18">
        <v>7.4691426744804723E-2</v>
      </c>
      <c r="G704" s="18">
        <v>8.2308236574552815E-2</v>
      </c>
      <c r="H704" s="18">
        <v>6.8317432728306621E-2</v>
      </c>
      <c r="I704" s="18">
        <v>6.400149914793811E-2</v>
      </c>
      <c r="J704" s="18">
        <v>0.129970810777328</v>
      </c>
      <c r="L704" s="18">
        <v>7.5352516967091748E-2</v>
      </c>
      <c r="M704" s="18">
        <v>6.400149914793811E-2</v>
      </c>
      <c r="N704" s="18">
        <v>0.13017923904475251</v>
      </c>
      <c r="P704" s="18">
        <v>7.1148155378729094E-2</v>
      </c>
      <c r="Q704" s="18">
        <v>0.2128486540495548</v>
      </c>
      <c r="R704" s="18">
        <v>0.1225302480618897</v>
      </c>
      <c r="T704" s="18">
        <v>0.19040868327342891</v>
      </c>
      <c r="U704" s="18">
        <v>7.6568404931613335E-2</v>
      </c>
      <c r="V704" s="18">
        <v>6.6155746716616545E-2</v>
      </c>
      <c r="W704" s="18">
        <v>7.5575301753012303E-2</v>
      </c>
      <c r="X704" s="18">
        <v>8.6588150742716835E-2</v>
      </c>
      <c r="Y704" s="18">
        <v>0.10014479174142731</v>
      </c>
    </row>
    <row r="705" spans="2:25" x14ac:dyDescent="0.35">
      <c r="B705" s="17" t="s">
        <v>233</v>
      </c>
      <c r="C705" s="18">
        <v>0.29451149026952378</v>
      </c>
      <c r="D705" s="18">
        <v>0.30488839086973119</v>
      </c>
      <c r="E705" s="18">
        <v>0.28441139764042728</v>
      </c>
      <c r="G705" s="18">
        <v>0.27378608722635001</v>
      </c>
      <c r="H705" s="18">
        <v>0.28704014754438362</v>
      </c>
      <c r="I705" s="18">
        <v>0.28885924122447681</v>
      </c>
      <c r="J705" s="18">
        <v>0.3287653795565238</v>
      </c>
      <c r="L705" s="18">
        <v>0.28057988882526969</v>
      </c>
      <c r="M705" s="18">
        <v>0.28885924122447681</v>
      </c>
      <c r="N705" s="18">
        <v>0.32848763877550857</v>
      </c>
      <c r="P705" s="18">
        <v>0.28481788485547321</v>
      </c>
      <c r="Q705" s="18">
        <v>0.41041274877038908</v>
      </c>
      <c r="R705" s="18">
        <v>0.31974188268748449</v>
      </c>
      <c r="T705" s="18">
        <v>0.37481153520026028</v>
      </c>
      <c r="U705" s="18">
        <v>0.3397023263167076</v>
      </c>
      <c r="V705" s="18">
        <v>0.29302356893931419</v>
      </c>
      <c r="W705" s="18">
        <v>0.26270884211359291</v>
      </c>
      <c r="X705" s="18">
        <v>0.25711907196847489</v>
      </c>
      <c r="Y705" s="18">
        <v>0.25279851874186998</v>
      </c>
    </row>
    <row r="706" spans="2:25" x14ac:dyDescent="0.35">
      <c r="B706" s="17" t="s">
        <v>234</v>
      </c>
      <c r="C706" s="18">
        <v>0.35926535223700912</v>
      </c>
      <c r="D706" s="18">
        <v>0.33689530821507591</v>
      </c>
      <c r="E706" s="18">
        <v>0.38134169344650398</v>
      </c>
      <c r="G706" s="18">
        <v>0.41805498931899843</v>
      </c>
      <c r="H706" s="18">
        <v>0.37782386438979448</v>
      </c>
      <c r="I706" s="18">
        <v>0.35307652565539832</v>
      </c>
      <c r="J706" s="18">
        <v>0.28801169922145792</v>
      </c>
      <c r="L706" s="18">
        <v>0.39757793314238732</v>
      </c>
      <c r="M706" s="18">
        <v>0.35307652565539832</v>
      </c>
      <c r="N706" s="18">
        <v>0.2884735704609131</v>
      </c>
      <c r="P706" s="18">
        <v>0.37619263232979688</v>
      </c>
      <c r="Q706" s="18">
        <v>0.2018130778949698</v>
      </c>
      <c r="R706" s="18">
        <v>0.38771436037158941</v>
      </c>
      <c r="T706" s="18">
        <v>0.25776823340143851</v>
      </c>
      <c r="U706" s="18">
        <v>0.35104608823078642</v>
      </c>
      <c r="V706" s="18">
        <v>0.36036288865846872</v>
      </c>
      <c r="W706" s="18">
        <v>0.39446278802792861</v>
      </c>
      <c r="X706" s="18">
        <v>0.37000019016433061</v>
      </c>
      <c r="Y706" s="18">
        <v>0.36980768192423558</v>
      </c>
    </row>
    <row r="707" spans="2:25" x14ac:dyDescent="0.35">
      <c r="B707" s="17" t="s">
        <v>235</v>
      </c>
      <c r="C707" s="18">
        <v>0.19934034595451319</v>
      </c>
      <c r="D707" s="18">
        <v>0.20141511139936941</v>
      </c>
      <c r="E707" s="18">
        <v>0.19693461778068011</v>
      </c>
      <c r="G707" s="18">
        <v>0.1748321577449421</v>
      </c>
      <c r="H707" s="18">
        <v>0.22156250940628369</v>
      </c>
      <c r="I707" s="18">
        <v>0.2183418281104581</v>
      </c>
      <c r="J707" s="18">
        <v>0.18220013539524529</v>
      </c>
      <c r="L707" s="18">
        <v>0.19832608434655941</v>
      </c>
      <c r="M707" s="18">
        <v>0.2183418281104581</v>
      </c>
      <c r="N707" s="18">
        <v>0.1816936338543125</v>
      </c>
      <c r="P707" s="18">
        <v>0.20906805316459071</v>
      </c>
      <c r="Q707" s="18">
        <v>0.124117115339358</v>
      </c>
      <c r="R707" s="18">
        <v>0.1501040081379077</v>
      </c>
      <c r="T707" s="18">
        <v>0.14615646578099389</v>
      </c>
      <c r="U707" s="18">
        <v>0.20152437573925841</v>
      </c>
      <c r="V707" s="18">
        <v>0.2026605762400886</v>
      </c>
      <c r="W707" s="18">
        <v>0.207847288822298</v>
      </c>
      <c r="X707" s="18">
        <v>0.20766417400654499</v>
      </c>
      <c r="Y707" s="18">
        <v>0.18681321556396149</v>
      </c>
    </row>
    <row r="708" spans="2:25" x14ac:dyDescent="0.35">
      <c r="B708" s="17" t="s">
        <v>236</v>
      </c>
      <c r="C708" s="18">
        <v>4.3126254280677442E-2</v>
      </c>
      <c r="D708" s="18">
        <v>4.2722924085692247E-2</v>
      </c>
      <c r="E708" s="18">
        <v>4.3625377243561553E-2</v>
      </c>
      <c r="G708" s="18">
        <v>3.080235710224152E-2</v>
      </c>
      <c r="H708" s="18">
        <v>3.9222854668608642E-2</v>
      </c>
      <c r="I708" s="18">
        <v>5.3235746028053532E-2</v>
      </c>
      <c r="J708" s="18">
        <v>4.9281652147165483E-2</v>
      </c>
      <c r="L708" s="18">
        <v>3.5035398516838651E-2</v>
      </c>
      <c r="M708" s="18">
        <v>5.3235746028053532E-2</v>
      </c>
      <c r="N708" s="18">
        <v>4.936068288730952E-2</v>
      </c>
      <c r="P708" s="18">
        <v>4.2298745352144049E-2</v>
      </c>
      <c r="Q708" s="18">
        <v>4.4213774850204231E-2</v>
      </c>
      <c r="R708" s="18">
        <v>1.390244477729809E-2</v>
      </c>
      <c r="T708" s="18">
        <v>2.374387792423047E-2</v>
      </c>
      <c r="U708" s="18">
        <v>2.1595256245484629E-2</v>
      </c>
      <c r="V708" s="18">
        <v>5.6474369173058869E-2</v>
      </c>
      <c r="W708" s="18">
        <v>4.2541580935801987E-2</v>
      </c>
      <c r="X708" s="18">
        <v>5.9635601424480128E-2</v>
      </c>
      <c r="Y708" s="18">
        <v>5.2665016515153887E-2</v>
      </c>
    </row>
    <row r="709" spans="2:25" x14ac:dyDescent="0.35">
      <c r="B709" s="17" t="s">
        <v>115</v>
      </c>
      <c r="C709" s="18">
        <v>1.7621252379622102E-2</v>
      </c>
      <c r="D709" s="18">
        <v>1.6283915462161621E-2</v>
      </c>
      <c r="E709" s="18">
        <v>1.899548714402224E-2</v>
      </c>
      <c r="G709" s="18">
        <v>2.0216172032915359E-2</v>
      </c>
      <c r="H709" s="18">
        <v>6.0331912626232012E-3</v>
      </c>
      <c r="I709" s="18">
        <v>2.248515983367529E-2</v>
      </c>
      <c r="J709" s="18">
        <v>2.1770322902279541E-2</v>
      </c>
      <c r="L709" s="18">
        <v>1.31281782018533E-2</v>
      </c>
      <c r="M709" s="18">
        <v>2.248515983367529E-2</v>
      </c>
      <c r="N709" s="18">
        <v>2.1805234977203571E-2</v>
      </c>
      <c r="P709" s="18">
        <v>1.6474528919266089E-2</v>
      </c>
      <c r="Q709" s="18">
        <v>6.5946290955238634E-3</v>
      </c>
      <c r="R709" s="18">
        <v>6.0070559638306419E-3</v>
      </c>
      <c r="T709" s="18">
        <v>7.1112044196478324E-3</v>
      </c>
      <c r="U709" s="18">
        <v>9.5635485361496783E-3</v>
      </c>
      <c r="V709" s="18">
        <v>2.1322850272453221E-2</v>
      </c>
      <c r="W709" s="18">
        <v>1.6864198347366261E-2</v>
      </c>
      <c r="X709" s="18">
        <v>1.8992811693452519E-2</v>
      </c>
      <c r="Y709" s="18">
        <v>3.7770775513351527E-2</v>
      </c>
    </row>
    <row r="711" spans="2:25" ht="43.5" x14ac:dyDescent="0.35">
      <c r="B711" s="14" t="s">
        <v>241</v>
      </c>
    </row>
    <row r="712" spans="2:25" x14ac:dyDescent="0.35">
      <c r="B712" s="15" t="s">
        <v>15</v>
      </c>
    </row>
    <row r="713" spans="2:25" x14ac:dyDescent="0.35">
      <c r="B713" s="11" t="s">
        <v>50</v>
      </c>
      <c r="C713" s="16">
        <v>2090</v>
      </c>
      <c r="D713" s="16">
        <v>1050</v>
      </c>
      <c r="E713" s="16">
        <v>1035</v>
      </c>
      <c r="G713" s="16">
        <v>448</v>
      </c>
      <c r="H713" s="16">
        <v>548</v>
      </c>
      <c r="I713" s="16">
        <v>544</v>
      </c>
      <c r="J713" s="16">
        <v>548</v>
      </c>
      <c r="L713" s="16">
        <v>995</v>
      </c>
      <c r="M713" s="16">
        <v>544</v>
      </c>
      <c r="N713" s="16">
        <v>546</v>
      </c>
      <c r="P713" s="16">
        <v>1617</v>
      </c>
      <c r="Q713" s="16">
        <v>163</v>
      </c>
      <c r="R713" s="16">
        <v>191</v>
      </c>
      <c r="T713" s="16">
        <v>197</v>
      </c>
      <c r="U713" s="16">
        <v>521</v>
      </c>
      <c r="V713" s="16">
        <v>489</v>
      </c>
      <c r="W713" s="16">
        <v>441</v>
      </c>
      <c r="X713" s="16">
        <v>269</v>
      </c>
      <c r="Y713" s="16">
        <v>166</v>
      </c>
    </row>
    <row r="714" spans="2:25" x14ac:dyDescent="0.35">
      <c r="B714" s="12" t="s">
        <v>51</v>
      </c>
      <c r="C714" s="16">
        <v>2090</v>
      </c>
      <c r="D714" s="16">
        <v>1043</v>
      </c>
      <c r="E714" s="16">
        <v>1045</v>
      </c>
      <c r="G714" s="16">
        <v>521</v>
      </c>
      <c r="H714" s="16">
        <v>522</v>
      </c>
      <c r="I714" s="16">
        <v>522</v>
      </c>
      <c r="J714" s="16">
        <v>523</v>
      </c>
      <c r="L714" s="16">
        <v>1043</v>
      </c>
      <c r="M714" s="16">
        <v>522</v>
      </c>
      <c r="N714" s="16">
        <v>522</v>
      </c>
      <c r="P714" s="16">
        <v>1634</v>
      </c>
      <c r="Q714" s="16">
        <v>154</v>
      </c>
      <c r="R714" s="16">
        <v>187</v>
      </c>
      <c r="T714" s="16">
        <v>158</v>
      </c>
      <c r="U714" s="16">
        <v>484</v>
      </c>
      <c r="V714" s="16">
        <v>532</v>
      </c>
      <c r="W714" s="16">
        <v>425</v>
      </c>
      <c r="X714" s="16">
        <v>310</v>
      </c>
      <c r="Y714" s="16">
        <v>177</v>
      </c>
    </row>
    <row r="715" spans="2:25" ht="43.5" x14ac:dyDescent="0.35">
      <c r="B715" s="17" t="s">
        <v>242</v>
      </c>
      <c r="C715" s="18">
        <v>0.23022562694740459</v>
      </c>
      <c r="D715" s="18">
        <v>0.23925212135254101</v>
      </c>
      <c r="E715" s="18">
        <v>0.220853932477348</v>
      </c>
      <c r="G715" s="18">
        <v>0.17413046866498669</v>
      </c>
      <c r="H715" s="18">
        <v>0.2091023207052595</v>
      </c>
      <c r="I715" s="18">
        <v>0.21946080083336511</v>
      </c>
      <c r="J715" s="18">
        <v>0.31738992032151808</v>
      </c>
      <c r="L715" s="18">
        <v>0.19173789926900461</v>
      </c>
      <c r="M715" s="18">
        <v>0.21946080083336511</v>
      </c>
      <c r="N715" s="18">
        <v>0.31709393723482432</v>
      </c>
      <c r="P715" s="18">
        <v>0.2101605119335066</v>
      </c>
      <c r="Q715" s="18">
        <v>0.38598914614893642</v>
      </c>
      <c r="R715" s="18">
        <v>0.28344584649836418</v>
      </c>
      <c r="T715" s="18">
        <v>0.40062643288963418</v>
      </c>
      <c r="U715" s="18">
        <v>0.21864281893146509</v>
      </c>
      <c r="V715" s="18">
        <v>0.19624215968212</v>
      </c>
      <c r="W715" s="18">
        <v>0.2210527478448262</v>
      </c>
      <c r="X715" s="18">
        <v>0.22795944719217759</v>
      </c>
      <c r="Y715" s="18">
        <v>0.24377624894740119</v>
      </c>
    </row>
    <row r="716" spans="2:25" ht="29" x14ac:dyDescent="0.35">
      <c r="B716" s="17" t="s">
        <v>243</v>
      </c>
      <c r="C716" s="18">
        <v>0.52534249656825571</v>
      </c>
      <c r="D716" s="18">
        <v>0.51223061458367114</v>
      </c>
      <c r="E716" s="18">
        <v>0.53920625284819423</v>
      </c>
      <c r="G716" s="18">
        <v>0.57859243594583598</v>
      </c>
      <c r="H716" s="18">
        <v>0.54118955390256507</v>
      </c>
      <c r="I716" s="18">
        <v>0.51922479530968291</v>
      </c>
      <c r="J716" s="18">
        <v>0.46347695424341517</v>
      </c>
      <c r="L716" s="18">
        <v>0.56020539039020767</v>
      </c>
      <c r="M716" s="18">
        <v>0.51922479530968291</v>
      </c>
      <c r="N716" s="18">
        <v>0.46342152352114219</v>
      </c>
      <c r="P716" s="18">
        <v>0.53800321258504913</v>
      </c>
      <c r="Q716" s="18">
        <v>0.43561069247058309</v>
      </c>
      <c r="R716" s="18">
        <v>0.55779388091292992</v>
      </c>
      <c r="T716" s="18">
        <v>0.40878749756645211</v>
      </c>
      <c r="U716" s="18">
        <v>0.56790176389446989</v>
      </c>
      <c r="V716" s="18">
        <v>0.56221748711793817</v>
      </c>
      <c r="W716" s="18">
        <v>0.48727250502051001</v>
      </c>
      <c r="X716" s="18">
        <v>0.54123178080804479</v>
      </c>
      <c r="Y716" s="18">
        <v>0.47057139399155362</v>
      </c>
    </row>
    <row r="717" spans="2:25" ht="29" x14ac:dyDescent="0.35">
      <c r="B717" s="17" t="s">
        <v>244</v>
      </c>
      <c r="C717" s="18">
        <v>0.2259663801125873</v>
      </c>
      <c r="D717" s="18">
        <v>0.23328764643729441</v>
      </c>
      <c r="E717" s="18">
        <v>0.21820328280599491</v>
      </c>
      <c r="G717" s="18">
        <v>0.23623306932426419</v>
      </c>
      <c r="H717" s="18">
        <v>0.2366927217192745</v>
      </c>
      <c r="I717" s="18">
        <v>0.2441744367112571</v>
      </c>
      <c r="J717" s="18">
        <v>0.18647989330144221</v>
      </c>
      <c r="L717" s="18">
        <v>0.23601943264233949</v>
      </c>
      <c r="M717" s="18">
        <v>0.2441744367112571</v>
      </c>
      <c r="N717" s="18">
        <v>0.18677894260980521</v>
      </c>
      <c r="P717" s="18">
        <v>0.23508330125927321</v>
      </c>
      <c r="Q717" s="18">
        <v>0.16662834937658699</v>
      </c>
      <c r="R717" s="18">
        <v>0.13007266376739149</v>
      </c>
      <c r="T717" s="18">
        <v>0.1857970320124554</v>
      </c>
      <c r="U717" s="18">
        <v>0.19790936213547969</v>
      </c>
      <c r="V717" s="18">
        <v>0.22354779029966371</v>
      </c>
      <c r="W717" s="18">
        <v>0.27639211589472829</v>
      </c>
      <c r="X717" s="18">
        <v>0.20191898782007481</v>
      </c>
      <c r="Y717" s="18">
        <v>0.25576702268471668</v>
      </c>
    </row>
    <row r="718" spans="2:25" ht="43.5" x14ac:dyDescent="0.35">
      <c r="B718" s="17" t="s">
        <v>245</v>
      </c>
      <c r="C718" s="18">
        <v>1.8465496371752481E-2</v>
      </c>
      <c r="D718" s="18">
        <v>1.5229617626493349E-2</v>
      </c>
      <c r="E718" s="18">
        <v>2.1736531868462951E-2</v>
      </c>
      <c r="G718" s="18">
        <v>1.1044026064913171E-2</v>
      </c>
      <c r="H718" s="18">
        <v>1.301540367290107E-2</v>
      </c>
      <c r="I718" s="18">
        <v>1.7139967145695021E-2</v>
      </c>
      <c r="J718" s="18">
        <v>3.2653232133624352E-2</v>
      </c>
      <c r="L718" s="18">
        <v>1.2037277698448329E-2</v>
      </c>
      <c r="M718" s="18">
        <v>1.7139967145695021E-2</v>
      </c>
      <c r="N718" s="18">
        <v>3.2705596634228118E-2</v>
      </c>
      <c r="P718" s="18">
        <v>1.675297422217106E-2</v>
      </c>
      <c r="Q718" s="18">
        <v>1.177181200389337E-2</v>
      </c>
      <c r="R718" s="18">
        <v>2.8687608821314318E-2</v>
      </c>
      <c r="T718" s="18">
        <v>4.7890375314583846E-3</v>
      </c>
      <c r="U718" s="18">
        <v>1.5546055038585379E-2</v>
      </c>
      <c r="V718" s="18">
        <v>1.7992562900278109E-2</v>
      </c>
      <c r="W718" s="18">
        <v>1.528263123993555E-2</v>
      </c>
      <c r="X718" s="18">
        <v>2.8889784179702858E-2</v>
      </c>
      <c r="Y718" s="18">
        <v>2.9885334376328249E-2</v>
      </c>
    </row>
    <row r="720" spans="2:25" ht="58" x14ac:dyDescent="0.35">
      <c r="B720" s="14" t="s">
        <v>246</v>
      </c>
    </row>
    <row r="721" spans="2:25" x14ac:dyDescent="0.35">
      <c r="B721" s="15" t="s">
        <v>15</v>
      </c>
    </row>
    <row r="722" spans="2:25" x14ac:dyDescent="0.35">
      <c r="B722" s="11" t="s">
        <v>50</v>
      </c>
      <c r="C722" s="16">
        <v>2090</v>
      </c>
      <c r="D722" s="16">
        <v>1050</v>
      </c>
      <c r="E722" s="16">
        <v>1035</v>
      </c>
      <c r="G722" s="16">
        <v>448</v>
      </c>
      <c r="H722" s="16">
        <v>548</v>
      </c>
      <c r="I722" s="16">
        <v>544</v>
      </c>
      <c r="J722" s="16">
        <v>548</v>
      </c>
      <c r="L722" s="16">
        <v>995</v>
      </c>
      <c r="M722" s="16">
        <v>544</v>
      </c>
      <c r="N722" s="16">
        <v>546</v>
      </c>
      <c r="P722" s="16">
        <v>1617</v>
      </c>
      <c r="Q722" s="16">
        <v>163</v>
      </c>
      <c r="R722" s="16">
        <v>191</v>
      </c>
      <c r="T722" s="16">
        <v>197</v>
      </c>
      <c r="U722" s="16">
        <v>521</v>
      </c>
      <c r="V722" s="16">
        <v>489</v>
      </c>
      <c r="W722" s="16">
        <v>441</v>
      </c>
      <c r="X722" s="16">
        <v>269</v>
      </c>
      <c r="Y722" s="16">
        <v>166</v>
      </c>
    </row>
    <row r="723" spans="2:25" x14ac:dyDescent="0.35">
      <c r="B723" s="12" t="s">
        <v>51</v>
      </c>
      <c r="C723" s="16">
        <v>2090</v>
      </c>
      <c r="D723" s="16">
        <v>1043</v>
      </c>
      <c r="E723" s="16">
        <v>1045</v>
      </c>
      <c r="G723" s="16">
        <v>521</v>
      </c>
      <c r="H723" s="16">
        <v>522</v>
      </c>
      <c r="I723" s="16">
        <v>522</v>
      </c>
      <c r="J723" s="16">
        <v>523</v>
      </c>
      <c r="L723" s="16">
        <v>1043</v>
      </c>
      <c r="M723" s="16">
        <v>522</v>
      </c>
      <c r="N723" s="16">
        <v>522</v>
      </c>
      <c r="P723" s="16">
        <v>1634</v>
      </c>
      <c r="Q723" s="16">
        <v>154</v>
      </c>
      <c r="R723" s="16">
        <v>187</v>
      </c>
      <c r="T723" s="16">
        <v>158</v>
      </c>
      <c r="U723" s="16">
        <v>484</v>
      </c>
      <c r="V723" s="16">
        <v>532</v>
      </c>
      <c r="W723" s="16">
        <v>425</v>
      </c>
      <c r="X723" s="16">
        <v>310</v>
      </c>
      <c r="Y723" s="16">
        <v>177</v>
      </c>
    </row>
    <row r="724" spans="2:25" x14ac:dyDescent="0.35">
      <c r="B724" s="17" t="s">
        <v>146</v>
      </c>
      <c r="C724" s="18">
        <v>0.1328468562877618</v>
      </c>
      <c r="D724" s="18">
        <v>0.1569569103568241</v>
      </c>
      <c r="E724" s="18">
        <v>0.1090803770136317</v>
      </c>
      <c r="G724" s="18">
        <v>0.13124748469735401</v>
      </c>
      <c r="H724" s="18">
        <v>0.14978765437369579</v>
      </c>
      <c r="I724" s="18">
        <v>0.1160798102128542</v>
      </c>
      <c r="J724" s="18">
        <v>0.13450727368763971</v>
      </c>
      <c r="L724" s="18">
        <v>0.14060460377987941</v>
      </c>
      <c r="M724" s="18">
        <v>0.1160798102128542</v>
      </c>
      <c r="N724" s="18">
        <v>0.13472297687394011</v>
      </c>
      <c r="P724" s="18">
        <v>0.1133122662501632</v>
      </c>
      <c r="Q724" s="18">
        <v>0.35051123277486179</v>
      </c>
      <c r="R724" s="18">
        <v>0.16605522090562269</v>
      </c>
      <c r="T724" s="18">
        <v>0.31182813940309551</v>
      </c>
      <c r="U724" s="18">
        <v>0.1365145597046788</v>
      </c>
      <c r="V724" s="18">
        <v>9.8694171373037029E-2</v>
      </c>
      <c r="W724" s="18">
        <v>0.1171391672043996</v>
      </c>
      <c r="X724" s="18">
        <v>0.13004171552286761</v>
      </c>
      <c r="Y724" s="18">
        <v>0.1117960483957841</v>
      </c>
    </row>
    <row r="725" spans="2:25" x14ac:dyDescent="0.35">
      <c r="B725" s="17" t="s">
        <v>247</v>
      </c>
      <c r="C725" s="18">
        <v>0.39052831526385667</v>
      </c>
      <c r="D725" s="18">
        <v>0.38711603006481637</v>
      </c>
      <c r="E725" s="18">
        <v>0.39440602490456272</v>
      </c>
      <c r="G725" s="18">
        <v>0.43149963781975609</v>
      </c>
      <c r="H725" s="18">
        <v>0.40309712982741081</v>
      </c>
      <c r="I725" s="18">
        <v>0.36358732538810667</v>
      </c>
      <c r="J725" s="18">
        <v>0.36472798996958788</v>
      </c>
      <c r="L725" s="18">
        <v>0.41753255636261383</v>
      </c>
      <c r="M725" s="18">
        <v>0.36358732538810667</v>
      </c>
      <c r="N725" s="18">
        <v>0.3645079207883391</v>
      </c>
      <c r="P725" s="18">
        <v>0.39663000016910099</v>
      </c>
      <c r="Q725" s="18">
        <v>0.41432316089094251</v>
      </c>
      <c r="R725" s="18">
        <v>0.40206426703031428</v>
      </c>
      <c r="T725" s="18">
        <v>0.39222493204065167</v>
      </c>
      <c r="U725" s="18">
        <v>0.42275706605501617</v>
      </c>
      <c r="V725" s="18">
        <v>0.39350996682596717</v>
      </c>
      <c r="W725" s="18">
        <v>0.38463253159116978</v>
      </c>
      <c r="X725" s="18">
        <v>0.36290958727148581</v>
      </c>
      <c r="Y725" s="18">
        <v>0.35017476545534021</v>
      </c>
    </row>
    <row r="726" spans="2:25" x14ac:dyDescent="0.35">
      <c r="B726" s="17" t="s">
        <v>148</v>
      </c>
      <c r="C726" s="18">
        <v>0.31835171162970199</v>
      </c>
      <c r="D726" s="18">
        <v>0.31342899157144821</v>
      </c>
      <c r="E726" s="18">
        <v>0.32292249138223172</v>
      </c>
      <c r="G726" s="18">
        <v>0.27718337171995372</v>
      </c>
      <c r="H726" s="18">
        <v>0.30523926813182217</v>
      </c>
      <c r="I726" s="18">
        <v>0.35281972876988171</v>
      </c>
      <c r="J726" s="18">
        <v>0.33763995304920669</v>
      </c>
      <c r="L726" s="18">
        <v>0.29080769764393433</v>
      </c>
      <c r="M726" s="18">
        <v>0.35281972876988171</v>
      </c>
      <c r="N726" s="18">
        <v>0.33818141085812897</v>
      </c>
      <c r="P726" s="18">
        <v>0.33128476372301119</v>
      </c>
      <c r="Q726" s="18">
        <v>0.14336347891990001</v>
      </c>
      <c r="R726" s="18">
        <v>0.3121108381708963</v>
      </c>
      <c r="T726" s="18">
        <v>0.19663272406398369</v>
      </c>
      <c r="U726" s="18">
        <v>0.32173053475925362</v>
      </c>
      <c r="V726" s="18">
        <v>0.32687399931364491</v>
      </c>
      <c r="W726" s="18">
        <v>0.32472419444212758</v>
      </c>
      <c r="X726" s="18">
        <v>0.34122495733595792</v>
      </c>
      <c r="Y726" s="18">
        <v>0.33681229590463702</v>
      </c>
    </row>
    <row r="727" spans="2:25" x14ac:dyDescent="0.35">
      <c r="B727" s="17" t="s">
        <v>149</v>
      </c>
      <c r="C727" s="18">
        <v>0.11253464968832361</v>
      </c>
      <c r="D727" s="18">
        <v>0.10294340736605249</v>
      </c>
      <c r="E727" s="18">
        <v>0.121578247931099</v>
      </c>
      <c r="G727" s="18">
        <v>9.2937142880993445E-2</v>
      </c>
      <c r="H727" s="18">
        <v>0.1036685160662415</v>
      </c>
      <c r="I727" s="18">
        <v>0.12430499820999701</v>
      </c>
      <c r="J727" s="18">
        <v>0.128587197285988</v>
      </c>
      <c r="L727" s="18">
        <v>9.8363064881999029E-2</v>
      </c>
      <c r="M727" s="18">
        <v>0.12430499820999701</v>
      </c>
      <c r="N727" s="18">
        <v>0.12799471911895879</v>
      </c>
      <c r="P727" s="18">
        <v>0.11242082774535329</v>
      </c>
      <c r="Q727" s="18">
        <v>6.6833722795579267E-2</v>
      </c>
      <c r="R727" s="18">
        <v>8.81455904383978E-2</v>
      </c>
      <c r="T727" s="18">
        <v>8.8955809049539522E-2</v>
      </c>
      <c r="U727" s="18">
        <v>8.8505488951000758E-2</v>
      </c>
      <c r="V727" s="18">
        <v>0.12045731391601359</v>
      </c>
      <c r="W727" s="18">
        <v>0.14431729035746491</v>
      </c>
      <c r="X727" s="18">
        <v>0.10480998894964599</v>
      </c>
      <c r="Y727" s="18">
        <v>0.1153486493454553</v>
      </c>
    </row>
    <row r="728" spans="2:25" x14ac:dyDescent="0.35">
      <c r="B728" s="17" t="s">
        <v>71</v>
      </c>
      <c r="C728" s="18">
        <v>4.5738467130355898E-2</v>
      </c>
      <c r="D728" s="18">
        <v>3.9554660640858767E-2</v>
      </c>
      <c r="E728" s="18">
        <v>5.201285876847489E-2</v>
      </c>
      <c r="G728" s="18">
        <v>6.71323628819427E-2</v>
      </c>
      <c r="H728" s="18">
        <v>3.82074316008299E-2</v>
      </c>
      <c r="I728" s="18">
        <v>4.3208137419160512E-2</v>
      </c>
      <c r="J728" s="18">
        <v>3.4537586007577621E-2</v>
      </c>
      <c r="L728" s="18">
        <v>5.2692077331573592E-2</v>
      </c>
      <c r="M728" s="18">
        <v>4.3208137419160512E-2</v>
      </c>
      <c r="N728" s="18">
        <v>3.4592972360632829E-2</v>
      </c>
      <c r="P728" s="18">
        <v>4.6352142112371188E-2</v>
      </c>
      <c r="Q728" s="18">
        <v>2.4968404618716349E-2</v>
      </c>
      <c r="R728" s="18">
        <v>3.1624083454768963E-2</v>
      </c>
      <c r="T728" s="18">
        <v>1.035839544272967E-2</v>
      </c>
      <c r="U728" s="18">
        <v>3.0492350530050741E-2</v>
      </c>
      <c r="V728" s="18">
        <v>6.0464548571337373E-2</v>
      </c>
      <c r="W728" s="18">
        <v>2.9186816404838011E-2</v>
      </c>
      <c r="X728" s="18">
        <v>6.1013750920042541E-2</v>
      </c>
      <c r="Y728" s="18">
        <v>8.5868240898783227E-2</v>
      </c>
    </row>
    <row r="730" spans="2:25" ht="72.5" x14ac:dyDescent="0.35">
      <c r="B730" s="14" t="s">
        <v>248</v>
      </c>
    </row>
    <row r="731" spans="2:25" x14ac:dyDescent="0.35">
      <c r="B731" s="15" t="s">
        <v>15</v>
      </c>
    </row>
    <row r="732" spans="2:25" x14ac:dyDescent="0.35">
      <c r="B732" s="11" t="s">
        <v>50</v>
      </c>
      <c r="C732" s="16">
        <v>2090</v>
      </c>
      <c r="D732" s="16">
        <v>1050</v>
      </c>
      <c r="E732" s="16">
        <v>1035</v>
      </c>
      <c r="G732" s="16">
        <v>448</v>
      </c>
      <c r="H732" s="16">
        <v>548</v>
      </c>
      <c r="I732" s="16">
        <v>544</v>
      </c>
      <c r="J732" s="16">
        <v>548</v>
      </c>
      <c r="L732" s="16">
        <v>995</v>
      </c>
      <c r="M732" s="16">
        <v>544</v>
      </c>
      <c r="N732" s="16">
        <v>546</v>
      </c>
      <c r="P732" s="16">
        <v>1617</v>
      </c>
      <c r="Q732" s="16">
        <v>163</v>
      </c>
      <c r="R732" s="16">
        <v>191</v>
      </c>
      <c r="T732" s="16">
        <v>197</v>
      </c>
      <c r="U732" s="16">
        <v>521</v>
      </c>
      <c r="V732" s="16">
        <v>489</v>
      </c>
      <c r="W732" s="16">
        <v>441</v>
      </c>
      <c r="X732" s="16">
        <v>269</v>
      </c>
      <c r="Y732" s="16">
        <v>166</v>
      </c>
    </row>
    <row r="733" spans="2:25" x14ac:dyDescent="0.35">
      <c r="B733" s="12" t="s">
        <v>51</v>
      </c>
      <c r="C733" s="16">
        <v>2090</v>
      </c>
      <c r="D733" s="16">
        <v>1043</v>
      </c>
      <c r="E733" s="16">
        <v>1045</v>
      </c>
      <c r="G733" s="16">
        <v>521</v>
      </c>
      <c r="H733" s="16">
        <v>522</v>
      </c>
      <c r="I733" s="16">
        <v>522</v>
      </c>
      <c r="J733" s="16">
        <v>523</v>
      </c>
      <c r="L733" s="16">
        <v>1043</v>
      </c>
      <c r="M733" s="16">
        <v>522</v>
      </c>
      <c r="N733" s="16">
        <v>522</v>
      </c>
      <c r="P733" s="16">
        <v>1634</v>
      </c>
      <c r="Q733" s="16">
        <v>154</v>
      </c>
      <c r="R733" s="16">
        <v>187</v>
      </c>
      <c r="T733" s="16">
        <v>158</v>
      </c>
      <c r="U733" s="16">
        <v>484</v>
      </c>
      <c r="V733" s="16">
        <v>532</v>
      </c>
      <c r="W733" s="16">
        <v>425</v>
      </c>
      <c r="X733" s="16">
        <v>310</v>
      </c>
      <c r="Y733" s="16">
        <v>177</v>
      </c>
    </row>
    <row r="734" spans="2:25" x14ac:dyDescent="0.35">
      <c r="B734" s="17" t="s">
        <v>146</v>
      </c>
      <c r="C734" s="18">
        <v>0.15358981843480249</v>
      </c>
      <c r="D734" s="18">
        <v>0.1761541684093382</v>
      </c>
      <c r="E734" s="18">
        <v>0.1314125323846132</v>
      </c>
      <c r="G734" s="18">
        <v>0.1649910446033804</v>
      </c>
      <c r="H734" s="18">
        <v>0.1762623817831124</v>
      </c>
      <c r="I734" s="18">
        <v>0.1105132840682423</v>
      </c>
      <c r="J734" s="18">
        <v>0.1628798628847998</v>
      </c>
      <c r="L734" s="18">
        <v>0.17072912421727979</v>
      </c>
      <c r="M734" s="18">
        <v>0.1105132840682423</v>
      </c>
      <c r="N734" s="18">
        <v>0.16314106589966429</v>
      </c>
      <c r="P734" s="18">
        <v>0.13627804620950279</v>
      </c>
      <c r="Q734" s="18">
        <v>0.32766915867759477</v>
      </c>
      <c r="R734" s="18">
        <v>0.21113730520890009</v>
      </c>
      <c r="T734" s="18">
        <v>0.3083922414154881</v>
      </c>
      <c r="U734" s="18">
        <v>0.16906758628365789</v>
      </c>
      <c r="V734" s="18">
        <v>0.12683871825045501</v>
      </c>
      <c r="W734" s="18">
        <v>0.1133203702510889</v>
      </c>
      <c r="X734" s="18">
        <v>0.15078068372918621</v>
      </c>
      <c r="Y734" s="18">
        <v>0.15909294360286921</v>
      </c>
    </row>
    <row r="735" spans="2:25" x14ac:dyDescent="0.35">
      <c r="B735" s="17" t="s">
        <v>247</v>
      </c>
      <c r="C735" s="18">
        <v>0.36298834309128353</v>
      </c>
      <c r="D735" s="18">
        <v>0.36344170310497281</v>
      </c>
      <c r="E735" s="18">
        <v>0.36334861949843711</v>
      </c>
      <c r="G735" s="18">
        <v>0.39313177244346542</v>
      </c>
      <c r="H735" s="18">
        <v>0.36525271055896502</v>
      </c>
      <c r="I735" s="18">
        <v>0.38425789128499971</v>
      </c>
      <c r="J735" s="18">
        <v>0.3100776126589545</v>
      </c>
      <c r="L735" s="18">
        <v>0.3794044276603149</v>
      </c>
      <c r="M735" s="18">
        <v>0.38425789128499971</v>
      </c>
      <c r="N735" s="18">
        <v>0.31057486999840722</v>
      </c>
      <c r="P735" s="18">
        <v>0.36486213010100987</v>
      </c>
      <c r="Q735" s="18">
        <v>0.42178271873310441</v>
      </c>
      <c r="R735" s="18">
        <v>0.36858232121378109</v>
      </c>
      <c r="T735" s="18">
        <v>0.40350892702184632</v>
      </c>
      <c r="U735" s="18">
        <v>0.38848484735558381</v>
      </c>
      <c r="V735" s="18">
        <v>0.35784391761518181</v>
      </c>
      <c r="W735" s="18">
        <v>0.35857516876238299</v>
      </c>
      <c r="X735" s="18">
        <v>0.34245948185506642</v>
      </c>
      <c r="Y735" s="18">
        <v>0.31063752630983871</v>
      </c>
    </row>
    <row r="736" spans="2:25" x14ac:dyDescent="0.35">
      <c r="B736" s="17" t="s">
        <v>148</v>
      </c>
      <c r="C736" s="18">
        <v>0.29811366118926802</v>
      </c>
      <c r="D736" s="18">
        <v>0.29764766973760898</v>
      </c>
      <c r="E736" s="18">
        <v>0.29819092183561818</v>
      </c>
      <c r="G736" s="18">
        <v>0.28898194415508982</v>
      </c>
      <c r="H736" s="18">
        <v>0.31797673351371308</v>
      </c>
      <c r="I736" s="18">
        <v>0.31485677070476481</v>
      </c>
      <c r="J736" s="18">
        <v>0.27024155894873181</v>
      </c>
      <c r="L736" s="18">
        <v>0.30308311728157722</v>
      </c>
      <c r="M736" s="18">
        <v>0.31485677070476481</v>
      </c>
      <c r="N736" s="18">
        <v>0.27067493302388701</v>
      </c>
      <c r="P736" s="18">
        <v>0.31708616007331908</v>
      </c>
      <c r="Q736" s="18">
        <v>0.14268587059672169</v>
      </c>
      <c r="R736" s="18">
        <v>0.25375517479538923</v>
      </c>
      <c r="T736" s="18">
        <v>0.165287623633944</v>
      </c>
      <c r="U736" s="18">
        <v>0.30311095937383381</v>
      </c>
      <c r="V736" s="18">
        <v>0.31470483890774298</v>
      </c>
      <c r="W736" s="18">
        <v>0.31238518741308879</v>
      </c>
      <c r="X736" s="18">
        <v>0.31175743493875852</v>
      </c>
      <c r="Y736" s="18">
        <v>0.29506825458527169</v>
      </c>
    </row>
    <row r="737" spans="2:25" x14ac:dyDescent="0.35">
      <c r="B737" s="17" t="s">
        <v>149</v>
      </c>
      <c r="C737" s="18">
        <v>0.14841123440976589</v>
      </c>
      <c r="D737" s="18">
        <v>0.13182703724292061</v>
      </c>
      <c r="E737" s="18">
        <v>0.16411226029449111</v>
      </c>
      <c r="G737" s="18">
        <v>0.10571982059277819</v>
      </c>
      <c r="H737" s="18">
        <v>0.11388820376318221</v>
      </c>
      <c r="I737" s="18">
        <v>0.15948618036181519</v>
      </c>
      <c r="J737" s="18">
        <v>0.2138289755664777</v>
      </c>
      <c r="L737" s="18">
        <v>0.1098701834275941</v>
      </c>
      <c r="M737" s="18">
        <v>0.15948618036181519</v>
      </c>
      <c r="N737" s="18">
        <v>0.21256822891465599</v>
      </c>
      <c r="P737" s="18">
        <v>0.146892429624875</v>
      </c>
      <c r="Q737" s="18">
        <v>8.5585149291074289E-2</v>
      </c>
      <c r="R737" s="18">
        <v>0.13975189645367739</v>
      </c>
      <c r="T737" s="18">
        <v>0.1115541051579536</v>
      </c>
      <c r="U737" s="18">
        <v>0.1188142137291012</v>
      </c>
      <c r="V737" s="18">
        <v>0.15598025874586219</v>
      </c>
      <c r="W737" s="18">
        <v>0.18376303021287141</v>
      </c>
      <c r="X737" s="18">
        <v>0.14396842718474201</v>
      </c>
      <c r="Y737" s="18">
        <v>0.16590454098624849</v>
      </c>
    </row>
    <row r="738" spans="2:25" x14ac:dyDescent="0.35">
      <c r="B738" s="17" t="s">
        <v>71</v>
      </c>
      <c r="C738" s="18">
        <v>3.6896942874880122E-2</v>
      </c>
      <c r="D738" s="18">
        <v>3.092942150515933E-2</v>
      </c>
      <c r="E738" s="18">
        <v>4.2935665986840572E-2</v>
      </c>
      <c r="G738" s="18">
        <v>4.7175418205286382E-2</v>
      </c>
      <c r="H738" s="18">
        <v>2.6619970381027421E-2</v>
      </c>
      <c r="I738" s="18">
        <v>3.088587358017815E-2</v>
      </c>
      <c r="J738" s="18">
        <v>4.2971989941036071E-2</v>
      </c>
      <c r="L738" s="18">
        <v>3.6913147413234107E-2</v>
      </c>
      <c r="M738" s="18">
        <v>3.088587358017815E-2</v>
      </c>
      <c r="N738" s="18">
        <v>4.3040902163385283E-2</v>
      </c>
      <c r="P738" s="18">
        <v>3.4881233991293038E-2</v>
      </c>
      <c r="Q738" s="18">
        <v>2.227710270150474E-2</v>
      </c>
      <c r="R738" s="18">
        <v>2.6773302328252108E-2</v>
      </c>
      <c r="T738" s="18">
        <v>1.1257102770768111E-2</v>
      </c>
      <c r="U738" s="18">
        <v>2.0522393257823211E-2</v>
      </c>
      <c r="V738" s="18">
        <v>4.4632266480758118E-2</v>
      </c>
      <c r="W738" s="18">
        <v>3.1956243360567967E-2</v>
      </c>
      <c r="X738" s="18">
        <v>5.10339722922468E-2</v>
      </c>
      <c r="Y738" s="18">
        <v>6.9296734515771882E-2</v>
      </c>
    </row>
    <row r="740" spans="2:25" ht="58" x14ac:dyDescent="0.35">
      <c r="B740" s="14" t="s">
        <v>249</v>
      </c>
    </row>
    <row r="741" spans="2:25" x14ac:dyDescent="0.35">
      <c r="B741" s="15" t="s">
        <v>15</v>
      </c>
    </row>
    <row r="742" spans="2:25" x14ac:dyDescent="0.35">
      <c r="B742" s="11" t="s">
        <v>50</v>
      </c>
      <c r="C742" s="16">
        <v>2090</v>
      </c>
      <c r="D742" s="16">
        <v>1050</v>
      </c>
      <c r="E742" s="16">
        <v>1035</v>
      </c>
      <c r="G742" s="16">
        <v>448</v>
      </c>
      <c r="H742" s="16">
        <v>548</v>
      </c>
      <c r="I742" s="16">
        <v>544</v>
      </c>
      <c r="J742" s="16">
        <v>548</v>
      </c>
      <c r="L742" s="16">
        <v>995</v>
      </c>
      <c r="M742" s="16">
        <v>544</v>
      </c>
      <c r="N742" s="16">
        <v>546</v>
      </c>
      <c r="P742" s="16">
        <v>1617</v>
      </c>
      <c r="Q742" s="16">
        <v>163</v>
      </c>
      <c r="R742" s="16">
        <v>191</v>
      </c>
      <c r="T742" s="16">
        <v>197</v>
      </c>
      <c r="U742" s="16">
        <v>521</v>
      </c>
      <c r="V742" s="16">
        <v>489</v>
      </c>
      <c r="W742" s="16">
        <v>441</v>
      </c>
      <c r="X742" s="16">
        <v>269</v>
      </c>
      <c r="Y742" s="16">
        <v>166</v>
      </c>
    </row>
    <row r="743" spans="2:25" x14ac:dyDescent="0.35">
      <c r="B743" s="12" t="s">
        <v>51</v>
      </c>
      <c r="C743" s="16">
        <v>2090</v>
      </c>
      <c r="D743" s="16">
        <v>1043</v>
      </c>
      <c r="E743" s="16">
        <v>1045</v>
      </c>
      <c r="G743" s="16">
        <v>521</v>
      </c>
      <c r="H743" s="16">
        <v>522</v>
      </c>
      <c r="I743" s="16">
        <v>522</v>
      </c>
      <c r="J743" s="16">
        <v>523</v>
      </c>
      <c r="L743" s="16">
        <v>1043</v>
      </c>
      <c r="M743" s="16">
        <v>522</v>
      </c>
      <c r="N743" s="16">
        <v>522</v>
      </c>
      <c r="P743" s="16">
        <v>1634</v>
      </c>
      <c r="Q743" s="16">
        <v>154</v>
      </c>
      <c r="R743" s="16">
        <v>187</v>
      </c>
      <c r="T743" s="16">
        <v>158</v>
      </c>
      <c r="U743" s="16">
        <v>484</v>
      </c>
      <c r="V743" s="16">
        <v>532</v>
      </c>
      <c r="W743" s="16">
        <v>425</v>
      </c>
      <c r="X743" s="16">
        <v>310</v>
      </c>
      <c r="Y743" s="16">
        <v>177</v>
      </c>
    </row>
    <row r="744" spans="2:25" x14ac:dyDescent="0.35">
      <c r="B744" s="17" t="s">
        <v>146</v>
      </c>
      <c r="C744" s="18">
        <v>0.1635255424745207</v>
      </c>
      <c r="D744" s="18">
        <v>0.17864626317465279</v>
      </c>
      <c r="E744" s="18">
        <v>0.14879989498922649</v>
      </c>
      <c r="G744" s="18">
        <v>0.16521434466600221</v>
      </c>
      <c r="H744" s="18">
        <v>0.17385772477909109</v>
      </c>
      <c r="I744" s="18">
        <v>0.1319061027208441</v>
      </c>
      <c r="J744" s="18">
        <v>0.18338356614788071</v>
      </c>
      <c r="L744" s="18">
        <v>0.16963704710805569</v>
      </c>
      <c r="M744" s="18">
        <v>0.1319061027208441</v>
      </c>
      <c r="N744" s="18">
        <v>0.1836776500174645</v>
      </c>
      <c r="P744" s="18">
        <v>0.14455105650655689</v>
      </c>
      <c r="Q744" s="18">
        <v>0.33294103713054563</v>
      </c>
      <c r="R744" s="18">
        <v>0.22348107351157689</v>
      </c>
      <c r="T744" s="18">
        <v>0.31730125606741111</v>
      </c>
      <c r="U744" s="18">
        <v>0.18715220670972221</v>
      </c>
      <c r="V744" s="18">
        <v>0.13500267545419611</v>
      </c>
      <c r="W744" s="18">
        <v>0.1448843230545431</v>
      </c>
      <c r="X744" s="18">
        <v>0.14826828588582211</v>
      </c>
      <c r="Y744" s="18">
        <v>0.1200092277262832</v>
      </c>
    </row>
    <row r="745" spans="2:25" x14ac:dyDescent="0.35">
      <c r="B745" s="17" t="s">
        <v>247</v>
      </c>
      <c r="C745" s="18">
        <v>0.4844457959943671</v>
      </c>
      <c r="D745" s="18">
        <v>0.47763038260857871</v>
      </c>
      <c r="E745" s="18">
        <v>0.49153107239763388</v>
      </c>
      <c r="G745" s="18">
        <v>0.51823074887973875</v>
      </c>
      <c r="H745" s="18">
        <v>0.47147096314700632</v>
      </c>
      <c r="I745" s="18">
        <v>0.49996885611251313</v>
      </c>
      <c r="J745" s="18">
        <v>0.4490549589825778</v>
      </c>
      <c r="L745" s="18">
        <v>0.49512474099246251</v>
      </c>
      <c r="M745" s="18">
        <v>0.49996885611251313</v>
      </c>
      <c r="N745" s="18">
        <v>0.44817143352283317</v>
      </c>
      <c r="P745" s="18">
        <v>0.49113096401406969</v>
      </c>
      <c r="Q745" s="18">
        <v>0.47398682893716643</v>
      </c>
      <c r="R745" s="18">
        <v>0.53392376620514315</v>
      </c>
      <c r="T745" s="18">
        <v>0.50480439407370459</v>
      </c>
      <c r="U745" s="18">
        <v>0.48223827404327291</v>
      </c>
      <c r="V745" s="18">
        <v>0.49769141187666549</v>
      </c>
      <c r="W745" s="18">
        <v>0.48182850136740152</v>
      </c>
      <c r="X745" s="18">
        <v>0.47675347982139799</v>
      </c>
      <c r="Y745" s="18">
        <v>0.44983563337298071</v>
      </c>
    </row>
    <row r="746" spans="2:25" x14ac:dyDescent="0.35">
      <c r="B746" s="17" t="s">
        <v>148</v>
      </c>
      <c r="C746" s="18">
        <v>0.26069235494403731</v>
      </c>
      <c r="D746" s="18">
        <v>0.25738568048808169</v>
      </c>
      <c r="E746" s="18">
        <v>0.26457642226676392</v>
      </c>
      <c r="G746" s="18">
        <v>0.22793500817929041</v>
      </c>
      <c r="H746" s="18">
        <v>0.2792213704375156</v>
      </c>
      <c r="I746" s="18">
        <v>0.27697252442145071</v>
      </c>
      <c r="J746" s="18">
        <v>0.25904146378061221</v>
      </c>
      <c r="L746" s="18">
        <v>0.2537404412476077</v>
      </c>
      <c r="M746" s="18">
        <v>0.27697252442145071</v>
      </c>
      <c r="N746" s="18">
        <v>0.25945687677345258</v>
      </c>
      <c r="P746" s="18">
        <v>0.27579703219618151</v>
      </c>
      <c r="Q746" s="18">
        <v>0.13466968750282679</v>
      </c>
      <c r="R746" s="18">
        <v>0.1486526519616852</v>
      </c>
      <c r="T746" s="18">
        <v>0.12873203629996241</v>
      </c>
      <c r="U746" s="18">
        <v>0.26815880716820661</v>
      </c>
      <c r="V746" s="18">
        <v>0.27920480233052031</v>
      </c>
      <c r="W746" s="18">
        <v>0.25616100357210592</v>
      </c>
      <c r="X746" s="18">
        <v>0.28351469878025332</v>
      </c>
      <c r="Y746" s="18">
        <v>0.27619835479224081</v>
      </c>
    </row>
    <row r="747" spans="2:25" x14ac:dyDescent="0.35">
      <c r="B747" s="17" t="s">
        <v>149</v>
      </c>
      <c r="C747" s="18">
        <v>6.4530093396753807E-2</v>
      </c>
      <c r="D747" s="18">
        <v>6.3321842529579703E-2</v>
      </c>
      <c r="E747" s="18">
        <v>6.4918725494679017E-2</v>
      </c>
      <c r="G747" s="18">
        <v>4.0217979749231032E-2</v>
      </c>
      <c r="H747" s="18">
        <v>5.2795810192640041E-2</v>
      </c>
      <c r="I747" s="18">
        <v>7.6653926551110085E-2</v>
      </c>
      <c r="J747" s="18">
        <v>8.7707006392533884E-2</v>
      </c>
      <c r="L747" s="18">
        <v>4.595659974690651E-2</v>
      </c>
      <c r="M747" s="18">
        <v>7.6653926551110085E-2</v>
      </c>
      <c r="N747" s="18">
        <v>8.7847658122518907E-2</v>
      </c>
      <c r="P747" s="18">
        <v>6.3859578914870638E-2</v>
      </c>
      <c r="Q747" s="18">
        <v>5.2280619895468443E-2</v>
      </c>
      <c r="R747" s="18">
        <v>6.0171682057581437E-2</v>
      </c>
      <c r="T747" s="18">
        <v>4.3415918168803233E-2</v>
      </c>
      <c r="U747" s="18">
        <v>4.5678223483551182E-2</v>
      </c>
      <c r="V747" s="18">
        <v>5.8519998078186551E-2</v>
      </c>
      <c r="W747" s="18">
        <v>9.0519020776084147E-2</v>
      </c>
      <c r="X747" s="18">
        <v>5.6145627979463521E-2</v>
      </c>
      <c r="Y747" s="18">
        <v>0.1030467260942203</v>
      </c>
    </row>
    <row r="748" spans="2:25" x14ac:dyDescent="0.35">
      <c r="B748" s="17" t="s">
        <v>71</v>
      </c>
      <c r="C748" s="18">
        <v>2.6806213190321091E-2</v>
      </c>
      <c r="D748" s="18">
        <v>2.3015831199106981E-2</v>
      </c>
      <c r="E748" s="18">
        <v>3.0173884851696711E-2</v>
      </c>
      <c r="G748" s="18">
        <v>4.8401918525737837E-2</v>
      </c>
      <c r="H748" s="18">
        <v>2.2654131443746971E-2</v>
      </c>
      <c r="I748" s="18">
        <v>1.449859019408207E-2</v>
      </c>
      <c r="J748" s="18">
        <v>2.0813004696395319E-2</v>
      </c>
      <c r="L748" s="18">
        <v>3.5541170904967827E-2</v>
      </c>
      <c r="M748" s="18">
        <v>1.449859019408207E-2</v>
      </c>
      <c r="N748" s="18">
        <v>2.0846381563730559E-2</v>
      </c>
      <c r="P748" s="18">
        <v>2.4661368368321199E-2</v>
      </c>
      <c r="Q748" s="18">
        <v>6.1218265339925771E-3</v>
      </c>
      <c r="R748" s="18">
        <v>3.3770826264013128E-2</v>
      </c>
      <c r="T748" s="18">
        <v>5.7463953901187633E-3</v>
      </c>
      <c r="U748" s="18">
        <v>1.677248859524718E-2</v>
      </c>
      <c r="V748" s="18">
        <v>2.9581112260431801E-2</v>
      </c>
      <c r="W748" s="18">
        <v>2.6607151229865289E-2</v>
      </c>
      <c r="X748" s="18">
        <v>3.5317907533063048E-2</v>
      </c>
      <c r="Y748" s="18">
        <v>5.0910058014274992E-2</v>
      </c>
    </row>
    <row r="750" spans="2:25" ht="72.5" x14ac:dyDescent="0.35">
      <c r="B750" s="14" t="s">
        <v>250</v>
      </c>
    </row>
    <row r="751" spans="2:25" x14ac:dyDescent="0.35">
      <c r="B751" s="15" t="s">
        <v>15</v>
      </c>
    </row>
    <row r="752" spans="2:25" x14ac:dyDescent="0.35">
      <c r="B752" s="11" t="s">
        <v>50</v>
      </c>
      <c r="C752" s="16">
        <v>2090</v>
      </c>
      <c r="D752" s="16">
        <v>1050</v>
      </c>
      <c r="E752" s="16">
        <v>1035</v>
      </c>
      <c r="G752" s="16">
        <v>448</v>
      </c>
      <c r="H752" s="16">
        <v>548</v>
      </c>
      <c r="I752" s="16">
        <v>544</v>
      </c>
      <c r="J752" s="16">
        <v>548</v>
      </c>
      <c r="L752" s="16">
        <v>995</v>
      </c>
      <c r="M752" s="16">
        <v>544</v>
      </c>
      <c r="N752" s="16">
        <v>546</v>
      </c>
      <c r="P752" s="16">
        <v>1617</v>
      </c>
      <c r="Q752" s="16">
        <v>163</v>
      </c>
      <c r="R752" s="16">
        <v>191</v>
      </c>
      <c r="T752" s="16">
        <v>197</v>
      </c>
      <c r="U752" s="16">
        <v>521</v>
      </c>
      <c r="V752" s="16">
        <v>489</v>
      </c>
      <c r="W752" s="16">
        <v>441</v>
      </c>
      <c r="X752" s="16">
        <v>269</v>
      </c>
      <c r="Y752" s="16">
        <v>166</v>
      </c>
    </row>
    <row r="753" spans="2:25" x14ac:dyDescent="0.35">
      <c r="B753" s="12" t="s">
        <v>51</v>
      </c>
      <c r="C753" s="16">
        <v>2090</v>
      </c>
      <c r="D753" s="16">
        <v>1043</v>
      </c>
      <c r="E753" s="16">
        <v>1045</v>
      </c>
      <c r="G753" s="16">
        <v>521</v>
      </c>
      <c r="H753" s="16">
        <v>522</v>
      </c>
      <c r="I753" s="16">
        <v>522</v>
      </c>
      <c r="J753" s="16">
        <v>523</v>
      </c>
      <c r="L753" s="16">
        <v>1043</v>
      </c>
      <c r="M753" s="16">
        <v>522</v>
      </c>
      <c r="N753" s="16">
        <v>522</v>
      </c>
      <c r="P753" s="16">
        <v>1634</v>
      </c>
      <c r="Q753" s="16">
        <v>154</v>
      </c>
      <c r="R753" s="16">
        <v>187</v>
      </c>
      <c r="T753" s="16">
        <v>158</v>
      </c>
      <c r="U753" s="16">
        <v>484</v>
      </c>
      <c r="V753" s="16">
        <v>532</v>
      </c>
      <c r="W753" s="16">
        <v>425</v>
      </c>
      <c r="X753" s="16">
        <v>310</v>
      </c>
      <c r="Y753" s="16">
        <v>177</v>
      </c>
    </row>
    <row r="754" spans="2:25" x14ac:dyDescent="0.35">
      <c r="B754" s="17" t="s">
        <v>146</v>
      </c>
      <c r="C754" s="18">
        <v>0.1982887554294486</v>
      </c>
      <c r="D754" s="18">
        <v>0.21898623525645611</v>
      </c>
      <c r="E754" s="18">
        <v>0.17807485430284589</v>
      </c>
      <c r="G754" s="18">
        <v>0.1908049151418604</v>
      </c>
      <c r="H754" s="18">
        <v>0.2041143138661127</v>
      </c>
      <c r="I754" s="18">
        <v>0.1552709509536695</v>
      </c>
      <c r="J754" s="18">
        <v>0.24322290765692511</v>
      </c>
      <c r="L754" s="18">
        <v>0.19757820806385001</v>
      </c>
      <c r="M754" s="18">
        <v>0.1552709509536695</v>
      </c>
      <c r="N754" s="18">
        <v>0.2436129531520459</v>
      </c>
      <c r="P754" s="18">
        <v>0.16942779013527201</v>
      </c>
      <c r="Q754" s="18">
        <v>0.4413028404794398</v>
      </c>
      <c r="R754" s="18">
        <v>0.28561484586523961</v>
      </c>
      <c r="T754" s="18">
        <v>0.35750733052053302</v>
      </c>
      <c r="U754" s="18">
        <v>0.22314669473185969</v>
      </c>
      <c r="V754" s="18">
        <v>0.16991110475468529</v>
      </c>
      <c r="W754" s="18">
        <v>0.19089690780069279</v>
      </c>
      <c r="X754" s="18">
        <v>0.17333523361697969</v>
      </c>
      <c r="Y754" s="18">
        <v>0.13989833982708819</v>
      </c>
    </row>
    <row r="755" spans="2:25" x14ac:dyDescent="0.35">
      <c r="B755" s="17" t="s">
        <v>247</v>
      </c>
      <c r="C755" s="18">
        <v>0.51415722579305478</v>
      </c>
      <c r="D755" s="18">
        <v>0.49082284458927788</v>
      </c>
      <c r="E755" s="18">
        <v>0.5372165350270488</v>
      </c>
      <c r="G755" s="18">
        <v>0.5745884180306341</v>
      </c>
      <c r="H755" s="18">
        <v>0.5204720618246399</v>
      </c>
      <c r="I755" s="18">
        <v>0.52711426876872147</v>
      </c>
      <c r="J755" s="18">
        <v>0.43558209251126412</v>
      </c>
      <c r="L755" s="18">
        <v>0.54725161298051839</v>
      </c>
      <c r="M755" s="18">
        <v>0.52711426876872147</v>
      </c>
      <c r="N755" s="18">
        <v>0.43467696122941929</v>
      </c>
      <c r="P755" s="18">
        <v>0.53031363377721419</v>
      </c>
      <c r="Q755" s="18">
        <v>0.44457462735106029</v>
      </c>
      <c r="R755" s="18">
        <v>0.47540743236813671</v>
      </c>
      <c r="T755" s="18">
        <v>0.46461990288189747</v>
      </c>
      <c r="U755" s="18">
        <v>0.51673106631495302</v>
      </c>
      <c r="V755" s="18">
        <v>0.55622704399093414</v>
      </c>
      <c r="W755" s="18">
        <v>0.48237258135724281</v>
      </c>
      <c r="X755" s="18">
        <v>0.51495656662235334</v>
      </c>
      <c r="Y755" s="18">
        <v>0.4982024766094954</v>
      </c>
    </row>
    <row r="756" spans="2:25" x14ac:dyDescent="0.35">
      <c r="B756" s="17" t="s">
        <v>148</v>
      </c>
      <c r="C756" s="18">
        <v>0.19369205526956379</v>
      </c>
      <c r="D756" s="18">
        <v>0.1993392825338956</v>
      </c>
      <c r="E756" s="18">
        <v>0.1880138445514288</v>
      </c>
      <c r="G756" s="18">
        <v>0.15533578629054881</v>
      </c>
      <c r="H756" s="18">
        <v>0.2117781378449041</v>
      </c>
      <c r="I756" s="18">
        <v>0.20745327373263411</v>
      </c>
      <c r="J756" s="18">
        <v>0.19951309546661949</v>
      </c>
      <c r="L756" s="18">
        <v>0.18368003423287169</v>
      </c>
      <c r="M756" s="18">
        <v>0.20745327373263411</v>
      </c>
      <c r="N756" s="18">
        <v>0.19983304552746711</v>
      </c>
      <c r="P756" s="18">
        <v>0.21249453165004981</v>
      </c>
      <c r="Q756" s="18">
        <v>5.1675872040521667E-2</v>
      </c>
      <c r="R756" s="18">
        <v>0.15545929619176679</v>
      </c>
      <c r="T756" s="18">
        <v>0.1218455428110044</v>
      </c>
      <c r="U756" s="18">
        <v>0.19339180936688519</v>
      </c>
      <c r="V756" s="18">
        <v>0.19273069046614091</v>
      </c>
      <c r="W756" s="18">
        <v>0.207816219026105</v>
      </c>
      <c r="X756" s="18">
        <v>0.21691374247543191</v>
      </c>
      <c r="Y756" s="18">
        <v>0.1844132900224861</v>
      </c>
    </row>
    <row r="757" spans="2:25" x14ac:dyDescent="0.35">
      <c r="B757" s="17" t="s">
        <v>149</v>
      </c>
      <c r="C757" s="18">
        <v>5.8348100791373453E-2</v>
      </c>
      <c r="D757" s="18">
        <v>6.1449450422089068E-2</v>
      </c>
      <c r="E757" s="18">
        <v>5.5001398735902228E-2</v>
      </c>
      <c r="G757" s="18">
        <v>2.7478930319160409E-2</v>
      </c>
      <c r="H757" s="18">
        <v>3.5134350960554693E-2</v>
      </c>
      <c r="I757" s="18">
        <v>7.7110751633157573E-2</v>
      </c>
      <c r="J757" s="18">
        <v>9.287277910348847E-2</v>
      </c>
      <c r="L757" s="18">
        <v>3.1327057485923092E-2</v>
      </c>
      <c r="M757" s="18">
        <v>7.7110751633157573E-2</v>
      </c>
      <c r="N757" s="18">
        <v>9.3021714947803591E-2</v>
      </c>
      <c r="P757" s="18">
        <v>5.1101425461629199E-2</v>
      </c>
      <c r="Q757" s="18">
        <v>5.494846986013719E-2</v>
      </c>
      <c r="R757" s="18">
        <v>6.0360781128870687E-2</v>
      </c>
      <c r="T757" s="18">
        <v>3.5069046855824758E-2</v>
      </c>
      <c r="U757" s="18">
        <v>4.6507642667176378E-2</v>
      </c>
      <c r="V757" s="18">
        <v>4.8144117373196009E-2</v>
      </c>
      <c r="W757" s="18">
        <v>9.8253747740789113E-2</v>
      </c>
      <c r="X757" s="18">
        <v>3.93417764926993E-2</v>
      </c>
      <c r="Y757" s="18">
        <v>8.1051995900594392E-2</v>
      </c>
    </row>
    <row r="758" spans="2:25" x14ac:dyDescent="0.35">
      <c r="B758" s="17" t="s">
        <v>71</v>
      </c>
      <c r="C758" s="18">
        <v>3.5513862716559423E-2</v>
      </c>
      <c r="D758" s="18">
        <v>2.9402187198281211E-2</v>
      </c>
      <c r="E758" s="18">
        <v>4.1693367382774259E-2</v>
      </c>
      <c r="G758" s="18">
        <v>5.1791950217796243E-2</v>
      </c>
      <c r="H758" s="18">
        <v>2.8501135503788692E-2</v>
      </c>
      <c r="I758" s="18">
        <v>3.305075491181729E-2</v>
      </c>
      <c r="J758" s="18">
        <v>2.880912526170281E-2</v>
      </c>
      <c r="L758" s="18">
        <v>4.0163087236837001E-2</v>
      </c>
      <c r="M758" s="18">
        <v>3.305075491181729E-2</v>
      </c>
      <c r="N758" s="18">
        <v>2.8855325143263919E-2</v>
      </c>
      <c r="P758" s="18">
        <v>3.6662618975834768E-2</v>
      </c>
      <c r="Q758" s="18">
        <v>7.4981902688410259E-3</v>
      </c>
      <c r="R758" s="18">
        <v>2.3157644445986159E-2</v>
      </c>
      <c r="T758" s="18">
        <v>2.0958176930740351E-2</v>
      </c>
      <c r="U758" s="18">
        <v>2.022278691912565E-2</v>
      </c>
      <c r="V758" s="18">
        <v>3.2987043415043757E-2</v>
      </c>
      <c r="W758" s="18">
        <v>2.0660544075170179E-2</v>
      </c>
      <c r="X758" s="18">
        <v>5.5452680792535722E-2</v>
      </c>
      <c r="Y758" s="18">
        <v>9.6433897640335803E-2</v>
      </c>
    </row>
    <row r="760" spans="2:25" ht="72.5" x14ac:dyDescent="0.35">
      <c r="B760" s="14" t="s">
        <v>251</v>
      </c>
    </row>
    <row r="761" spans="2:25" x14ac:dyDescent="0.35">
      <c r="B761" s="15" t="s">
        <v>15</v>
      </c>
    </row>
    <row r="762" spans="2:25" x14ac:dyDescent="0.35">
      <c r="B762" s="11" t="s">
        <v>50</v>
      </c>
      <c r="C762" s="16">
        <v>2090</v>
      </c>
      <c r="D762" s="16">
        <v>1050</v>
      </c>
      <c r="E762" s="16">
        <v>1035</v>
      </c>
      <c r="G762" s="16">
        <v>448</v>
      </c>
      <c r="H762" s="16">
        <v>548</v>
      </c>
      <c r="I762" s="16">
        <v>544</v>
      </c>
      <c r="J762" s="16">
        <v>548</v>
      </c>
      <c r="L762" s="16">
        <v>995</v>
      </c>
      <c r="M762" s="16">
        <v>544</v>
      </c>
      <c r="N762" s="16">
        <v>546</v>
      </c>
      <c r="P762" s="16">
        <v>1617</v>
      </c>
      <c r="Q762" s="16">
        <v>163</v>
      </c>
      <c r="R762" s="16">
        <v>191</v>
      </c>
      <c r="T762" s="16">
        <v>197</v>
      </c>
      <c r="U762" s="16">
        <v>521</v>
      </c>
      <c r="V762" s="16">
        <v>489</v>
      </c>
      <c r="W762" s="16">
        <v>441</v>
      </c>
      <c r="X762" s="16">
        <v>269</v>
      </c>
      <c r="Y762" s="16">
        <v>166</v>
      </c>
    </row>
    <row r="763" spans="2:25" x14ac:dyDescent="0.35">
      <c r="B763" s="12" t="s">
        <v>51</v>
      </c>
      <c r="C763" s="16">
        <v>2090</v>
      </c>
      <c r="D763" s="16">
        <v>1043</v>
      </c>
      <c r="E763" s="16">
        <v>1045</v>
      </c>
      <c r="G763" s="16">
        <v>521</v>
      </c>
      <c r="H763" s="16">
        <v>522</v>
      </c>
      <c r="I763" s="16">
        <v>522</v>
      </c>
      <c r="J763" s="16">
        <v>523</v>
      </c>
      <c r="L763" s="16">
        <v>1043</v>
      </c>
      <c r="M763" s="16">
        <v>522</v>
      </c>
      <c r="N763" s="16">
        <v>522</v>
      </c>
      <c r="P763" s="16">
        <v>1634</v>
      </c>
      <c r="Q763" s="16">
        <v>154</v>
      </c>
      <c r="R763" s="16">
        <v>187</v>
      </c>
      <c r="T763" s="16">
        <v>158</v>
      </c>
      <c r="U763" s="16">
        <v>484</v>
      </c>
      <c r="V763" s="16">
        <v>532</v>
      </c>
      <c r="W763" s="16">
        <v>425</v>
      </c>
      <c r="X763" s="16">
        <v>310</v>
      </c>
      <c r="Y763" s="16">
        <v>177</v>
      </c>
    </row>
    <row r="764" spans="2:25" x14ac:dyDescent="0.35">
      <c r="B764" s="17" t="s">
        <v>146</v>
      </c>
      <c r="C764" s="18">
        <v>0.18256972207488559</v>
      </c>
      <c r="D764" s="18">
        <v>0.2009364221250913</v>
      </c>
      <c r="E764" s="18">
        <v>0.16464694593586171</v>
      </c>
      <c r="G764" s="18">
        <v>0.17584232357232199</v>
      </c>
      <c r="H764" s="18">
        <v>0.17994994662863201</v>
      </c>
      <c r="I764" s="18">
        <v>0.141940778817401</v>
      </c>
      <c r="J764" s="18">
        <v>0.23276363026986621</v>
      </c>
      <c r="L764" s="18">
        <v>0.17800068417480069</v>
      </c>
      <c r="M764" s="18">
        <v>0.141940778817401</v>
      </c>
      <c r="N764" s="18">
        <v>0.2331369026983941</v>
      </c>
      <c r="P764" s="18">
        <v>0.15940471256393801</v>
      </c>
      <c r="Q764" s="18">
        <v>0.41901953087301053</v>
      </c>
      <c r="R764" s="18">
        <v>0.20796590954130759</v>
      </c>
      <c r="T764" s="18">
        <v>0.34891484949871138</v>
      </c>
      <c r="U764" s="18">
        <v>0.1876055895645708</v>
      </c>
      <c r="V764" s="18">
        <v>0.1629764928917552</v>
      </c>
      <c r="W764" s="18">
        <v>0.15844140361425851</v>
      </c>
      <c r="X764" s="18">
        <v>0.17941461569245251</v>
      </c>
      <c r="Y764" s="18">
        <v>0.14728230997232911</v>
      </c>
    </row>
    <row r="765" spans="2:25" x14ac:dyDescent="0.35">
      <c r="B765" s="17" t="s">
        <v>247</v>
      </c>
      <c r="C765" s="18">
        <v>0.48840714907748178</v>
      </c>
      <c r="D765" s="18">
        <v>0.47486683507129429</v>
      </c>
      <c r="E765" s="18">
        <v>0.50221333289624903</v>
      </c>
      <c r="G765" s="18">
        <v>0.50350931594094472</v>
      </c>
      <c r="H765" s="18">
        <v>0.49392371495315479</v>
      </c>
      <c r="I765" s="18">
        <v>0.51860722572033657</v>
      </c>
      <c r="J765" s="18">
        <v>0.43853882590398158</v>
      </c>
      <c r="L765" s="18">
        <v>0.49900346743576379</v>
      </c>
      <c r="M765" s="18">
        <v>0.51860722572033657</v>
      </c>
      <c r="N765" s="18">
        <v>0.43763843620076209</v>
      </c>
      <c r="P765" s="18">
        <v>0.49419687978478399</v>
      </c>
      <c r="Q765" s="18">
        <v>0.42926706189731689</v>
      </c>
      <c r="R765" s="18">
        <v>0.56251698028357733</v>
      </c>
      <c r="T765" s="18">
        <v>0.48066736930989168</v>
      </c>
      <c r="U765" s="18">
        <v>0.51695585325166982</v>
      </c>
      <c r="V765" s="18">
        <v>0.50585334837735185</v>
      </c>
      <c r="W765" s="18">
        <v>0.48899939576361889</v>
      </c>
      <c r="X765" s="18">
        <v>0.41794935076006579</v>
      </c>
      <c r="Y765" s="18">
        <v>0.49075491832457191</v>
      </c>
    </row>
    <row r="766" spans="2:25" x14ac:dyDescent="0.35">
      <c r="B766" s="17" t="s">
        <v>148</v>
      </c>
      <c r="C766" s="18">
        <v>0.23146789261144859</v>
      </c>
      <c r="D766" s="18">
        <v>0.23604812455591559</v>
      </c>
      <c r="E766" s="18">
        <v>0.22683483733551441</v>
      </c>
      <c r="G766" s="18">
        <v>0.21726527247353061</v>
      </c>
      <c r="H766" s="18">
        <v>0.24148419760156231</v>
      </c>
      <c r="I766" s="18">
        <v>0.2393661727009942</v>
      </c>
      <c r="J766" s="18">
        <v>0.22813854637779279</v>
      </c>
      <c r="L766" s="18">
        <v>0.2289340702715654</v>
      </c>
      <c r="M766" s="18">
        <v>0.2393661727009942</v>
      </c>
      <c r="N766" s="18">
        <v>0.22850440177001419</v>
      </c>
      <c r="P766" s="18">
        <v>0.24832712313094121</v>
      </c>
      <c r="Q766" s="18">
        <v>0.1027061614275509</v>
      </c>
      <c r="R766" s="18">
        <v>0.15509787095959451</v>
      </c>
      <c r="T766" s="18">
        <v>0.13062277285313009</v>
      </c>
      <c r="U766" s="18">
        <v>0.22965580347896641</v>
      </c>
      <c r="V766" s="18">
        <v>0.2366313479055431</v>
      </c>
      <c r="W766" s="18">
        <v>0.24168540920111681</v>
      </c>
      <c r="X766" s="18">
        <v>0.27609581119869259</v>
      </c>
      <c r="Y766" s="18">
        <v>0.2043113139011668</v>
      </c>
    </row>
    <row r="767" spans="2:25" x14ac:dyDescent="0.35">
      <c r="B767" s="17" t="s">
        <v>149</v>
      </c>
      <c r="C767" s="18">
        <v>6.692274529640875E-2</v>
      </c>
      <c r="D767" s="18">
        <v>6.0932048268921311E-2</v>
      </c>
      <c r="E767" s="18">
        <v>7.2669898568744853E-2</v>
      </c>
      <c r="G767" s="18">
        <v>5.7466745500233771E-2</v>
      </c>
      <c r="H767" s="18">
        <v>6.4216547278808697E-2</v>
      </c>
      <c r="I767" s="18">
        <v>7.3690324413704086E-2</v>
      </c>
      <c r="J767" s="18">
        <v>7.1640585589832662E-2</v>
      </c>
      <c r="L767" s="18">
        <v>6.0878958743543793E-2</v>
      </c>
      <c r="M767" s="18">
        <v>7.3690324413704086E-2</v>
      </c>
      <c r="N767" s="18">
        <v>7.1755472332805659E-2</v>
      </c>
      <c r="P767" s="18">
        <v>6.7398568896837291E-2</v>
      </c>
      <c r="Q767" s="18">
        <v>3.8919531189972288E-2</v>
      </c>
      <c r="R767" s="18">
        <v>4.0810898185555729E-2</v>
      </c>
      <c r="T767" s="18">
        <v>2.9436612895537111E-2</v>
      </c>
      <c r="U767" s="18">
        <v>4.3549111607127412E-2</v>
      </c>
      <c r="V767" s="18">
        <v>6.6759120830440541E-2</v>
      </c>
      <c r="W767" s="18">
        <v>9.6698102795947968E-2</v>
      </c>
      <c r="X767" s="18">
        <v>6.0448434367773647E-2</v>
      </c>
      <c r="Y767" s="18">
        <v>0.10242664833707529</v>
      </c>
    </row>
    <row r="768" spans="2:25" x14ac:dyDescent="0.35">
      <c r="B768" s="17" t="s">
        <v>71</v>
      </c>
      <c r="C768" s="18">
        <v>3.0632490939775221E-2</v>
      </c>
      <c r="D768" s="18">
        <v>2.721656997877725E-2</v>
      </c>
      <c r="E768" s="18">
        <v>3.363498526363002E-2</v>
      </c>
      <c r="G768" s="18">
        <v>4.5916342512969131E-2</v>
      </c>
      <c r="H768" s="18">
        <v>2.04255935378421E-2</v>
      </c>
      <c r="I768" s="18">
        <v>2.639549834756412E-2</v>
      </c>
      <c r="J768" s="18">
        <v>2.891841185852671E-2</v>
      </c>
      <c r="L768" s="18">
        <v>3.3182819374326357E-2</v>
      </c>
      <c r="M768" s="18">
        <v>2.639549834756412E-2</v>
      </c>
      <c r="N768" s="18">
        <v>2.896478699802375E-2</v>
      </c>
      <c r="P768" s="18">
        <v>3.0672715623499509E-2</v>
      </c>
      <c r="Q768" s="18">
        <v>1.0087714612149299E-2</v>
      </c>
      <c r="R768" s="18">
        <v>3.360834102996476E-2</v>
      </c>
      <c r="T768" s="18">
        <v>1.035839544272967E-2</v>
      </c>
      <c r="U768" s="18">
        <v>2.223364209766553E-2</v>
      </c>
      <c r="V768" s="18">
        <v>2.777968999490954E-2</v>
      </c>
      <c r="W768" s="18">
        <v>1.417568862505773E-2</v>
      </c>
      <c r="X768" s="18">
        <v>6.6091787981015296E-2</v>
      </c>
      <c r="Y768" s="18">
        <v>5.5224809464856819E-2</v>
      </c>
    </row>
    <row r="770" spans="2:25" ht="72.5" x14ac:dyDescent="0.35">
      <c r="B770" s="14" t="s">
        <v>252</v>
      </c>
    </row>
    <row r="771" spans="2:25" x14ac:dyDescent="0.35">
      <c r="B771" s="15" t="s">
        <v>15</v>
      </c>
    </row>
    <row r="772" spans="2:25" x14ac:dyDescent="0.35">
      <c r="B772" s="11" t="s">
        <v>50</v>
      </c>
      <c r="C772" s="16">
        <v>2090</v>
      </c>
      <c r="D772" s="16">
        <v>1050</v>
      </c>
      <c r="E772" s="16">
        <v>1035</v>
      </c>
      <c r="G772" s="16">
        <v>448</v>
      </c>
      <c r="H772" s="16">
        <v>548</v>
      </c>
      <c r="I772" s="16">
        <v>544</v>
      </c>
      <c r="J772" s="16">
        <v>548</v>
      </c>
      <c r="L772" s="16">
        <v>995</v>
      </c>
      <c r="M772" s="16">
        <v>544</v>
      </c>
      <c r="N772" s="16">
        <v>546</v>
      </c>
      <c r="P772" s="16">
        <v>1617</v>
      </c>
      <c r="Q772" s="16">
        <v>163</v>
      </c>
      <c r="R772" s="16">
        <v>191</v>
      </c>
      <c r="T772" s="16">
        <v>197</v>
      </c>
      <c r="U772" s="16">
        <v>521</v>
      </c>
      <c r="V772" s="16">
        <v>489</v>
      </c>
      <c r="W772" s="16">
        <v>441</v>
      </c>
      <c r="X772" s="16">
        <v>269</v>
      </c>
      <c r="Y772" s="16">
        <v>166</v>
      </c>
    </row>
    <row r="773" spans="2:25" x14ac:dyDescent="0.35">
      <c r="B773" s="12" t="s">
        <v>51</v>
      </c>
      <c r="C773" s="16">
        <v>2090</v>
      </c>
      <c r="D773" s="16">
        <v>1043</v>
      </c>
      <c r="E773" s="16">
        <v>1045</v>
      </c>
      <c r="G773" s="16">
        <v>521</v>
      </c>
      <c r="H773" s="16">
        <v>522</v>
      </c>
      <c r="I773" s="16">
        <v>522</v>
      </c>
      <c r="J773" s="16">
        <v>523</v>
      </c>
      <c r="L773" s="16">
        <v>1043</v>
      </c>
      <c r="M773" s="16">
        <v>522</v>
      </c>
      <c r="N773" s="16">
        <v>522</v>
      </c>
      <c r="P773" s="16">
        <v>1634</v>
      </c>
      <c r="Q773" s="16">
        <v>154</v>
      </c>
      <c r="R773" s="16">
        <v>187</v>
      </c>
      <c r="T773" s="16">
        <v>158</v>
      </c>
      <c r="U773" s="16">
        <v>484</v>
      </c>
      <c r="V773" s="16">
        <v>532</v>
      </c>
      <c r="W773" s="16">
        <v>425</v>
      </c>
      <c r="X773" s="16">
        <v>310</v>
      </c>
      <c r="Y773" s="16">
        <v>177</v>
      </c>
    </row>
    <row r="774" spans="2:25" x14ac:dyDescent="0.35">
      <c r="B774" s="17" t="s">
        <v>146</v>
      </c>
      <c r="C774" s="18">
        <v>0.1592691874301875</v>
      </c>
      <c r="D774" s="18">
        <v>0.18637846989918469</v>
      </c>
      <c r="E774" s="18">
        <v>0.13256837893902679</v>
      </c>
      <c r="G774" s="18">
        <v>0.1653918335427543</v>
      </c>
      <c r="H774" s="18">
        <v>0.14524215395254941</v>
      </c>
      <c r="I774" s="18">
        <v>0.13622139984372211</v>
      </c>
      <c r="J774" s="18">
        <v>0.19044569557124319</v>
      </c>
      <c r="L774" s="18">
        <v>0.15540136374703251</v>
      </c>
      <c r="M774" s="18">
        <v>0.13622139984372211</v>
      </c>
      <c r="N774" s="18">
        <v>0.19075110465601361</v>
      </c>
      <c r="P774" s="18">
        <v>0.13698117413022559</v>
      </c>
      <c r="Q774" s="18">
        <v>0.36107041922745209</v>
      </c>
      <c r="R774" s="18">
        <v>0.21752793257899181</v>
      </c>
      <c r="T774" s="18">
        <v>0.33398880564204447</v>
      </c>
      <c r="U774" s="18">
        <v>0.18230404766796221</v>
      </c>
      <c r="V774" s="18">
        <v>0.13119745756281251</v>
      </c>
      <c r="W774" s="18">
        <v>0.1252863052978303</v>
      </c>
      <c r="X774" s="18">
        <v>0.13292657459610219</v>
      </c>
      <c r="Y774" s="18">
        <v>0.15661843491799049</v>
      </c>
    </row>
    <row r="775" spans="2:25" x14ac:dyDescent="0.35">
      <c r="B775" s="17" t="s">
        <v>247</v>
      </c>
      <c r="C775" s="18">
        <v>0.46624871055036288</v>
      </c>
      <c r="D775" s="18">
        <v>0.44975933277431179</v>
      </c>
      <c r="E775" s="18">
        <v>0.48236883694930938</v>
      </c>
      <c r="G775" s="18">
        <v>0.48099838825961072</v>
      </c>
      <c r="H775" s="18">
        <v>0.47692056860993559</v>
      </c>
      <c r="I775" s="18">
        <v>0.45939858146289508</v>
      </c>
      <c r="J775" s="18">
        <v>0.44854143480850273</v>
      </c>
      <c r="L775" s="18">
        <v>0.47865557940616987</v>
      </c>
      <c r="M775" s="18">
        <v>0.45939858146289508</v>
      </c>
      <c r="N775" s="18">
        <v>0.44765708583343772</v>
      </c>
      <c r="P775" s="18">
        <v>0.46830430686808461</v>
      </c>
      <c r="Q775" s="18">
        <v>0.45608104854604659</v>
      </c>
      <c r="R775" s="18">
        <v>0.5255624540267172</v>
      </c>
      <c r="T775" s="18">
        <v>0.50349481091020409</v>
      </c>
      <c r="U775" s="18">
        <v>0.48315167036728329</v>
      </c>
      <c r="V775" s="18">
        <v>0.4635957978018117</v>
      </c>
      <c r="W775" s="18">
        <v>0.46322561837618731</v>
      </c>
      <c r="X775" s="18">
        <v>0.42607630034707</v>
      </c>
      <c r="Y775" s="18">
        <v>0.46670408596879398</v>
      </c>
    </row>
    <row r="776" spans="2:25" x14ac:dyDescent="0.35">
      <c r="B776" s="17" t="s">
        <v>148</v>
      </c>
      <c r="C776" s="18">
        <v>0.26116018526543272</v>
      </c>
      <c r="D776" s="18">
        <v>0.26328171483916002</v>
      </c>
      <c r="E776" s="18">
        <v>0.25877006459862401</v>
      </c>
      <c r="G776" s="18">
        <v>0.24055427974582011</v>
      </c>
      <c r="H776" s="18">
        <v>0.27305039756494298</v>
      </c>
      <c r="I776" s="18">
        <v>0.28208388198471768</v>
      </c>
      <c r="J776" s="18">
        <v>0.24767632524939201</v>
      </c>
      <c r="L776" s="18">
        <v>0.25696099403429701</v>
      </c>
      <c r="M776" s="18">
        <v>0.28208388198471768</v>
      </c>
      <c r="N776" s="18">
        <v>0.24807351248739609</v>
      </c>
      <c r="P776" s="18">
        <v>0.27686794061940229</v>
      </c>
      <c r="Q776" s="18">
        <v>0.15768752311316489</v>
      </c>
      <c r="R776" s="18">
        <v>0.1880580797558927</v>
      </c>
      <c r="T776" s="18">
        <v>9.9569026247626841E-2</v>
      </c>
      <c r="U776" s="18">
        <v>0.24889866763719029</v>
      </c>
      <c r="V776" s="18">
        <v>0.28919928391692168</v>
      </c>
      <c r="W776" s="18">
        <v>0.2904528636578253</v>
      </c>
      <c r="X776" s="18">
        <v>0.3111946025172892</v>
      </c>
      <c r="Y776" s="18">
        <v>0.19925718464380099</v>
      </c>
    </row>
    <row r="777" spans="2:25" x14ac:dyDescent="0.35">
      <c r="B777" s="17" t="s">
        <v>149</v>
      </c>
      <c r="C777" s="18">
        <v>8.1469889991687694E-2</v>
      </c>
      <c r="D777" s="18">
        <v>7.6358749341272514E-2</v>
      </c>
      <c r="E777" s="18">
        <v>8.6753673969782633E-2</v>
      </c>
      <c r="G777" s="18">
        <v>6.273671444496981E-2</v>
      </c>
      <c r="H777" s="18">
        <v>7.448632222465093E-2</v>
      </c>
      <c r="I777" s="18">
        <v>9.6058768140282885E-2</v>
      </c>
      <c r="J777" s="18">
        <v>9.2678434214347905E-2</v>
      </c>
      <c r="L777" s="18">
        <v>6.8654800207245903E-2</v>
      </c>
      <c r="M777" s="18">
        <v>9.6058768140282885E-2</v>
      </c>
      <c r="N777" s="18">
        <v>9.2827058396619186E-2</v>
      </c>
      <c r="P777" s="18">
        <v>8.5026780208487474E-2</v>
      </c>
      <c r="Q777" s="18">
        <v>2.5161009113336189E-2</v>
      </c>
      <c r="R777" s="18">
        <v>4.6386064198914938E-2</v>
      </c>
      <c r="T777" s="18">
        <v>5.1690254429356507E-2</v>
      </c>
      <c r="U777" s="18">
        <v>6.8405012309625313E-2</v>
      </c>
      <c r="V777" s="18">
        <v>7.9946747868798199E-2</v>
      </c>
      <c r="W777" s="18">
        <v>9.5969675685709507E-2</v>
      </c>
      <c r="X777" s="18">
        <v>8.1162509662343479E-2</v>
      </c>
      <c r="Y777" s="18">
        <v>0.11221987191068571</v>
      </c>
    </row>
    <row r="778" spans="2:25" x14ac:dyDescent="0.35">
      <c r="B778" s="17" t="s">
        <v>71</v>
      </c>
      <c r="C778" s="18">
        <v>3.1852026762329233E-2</v>
      </c>
      <c r="D778" s="18">
        <v>2.4221733146071001E-2</v>
      </c>
      <c r="E778" s="18">
        <v>3.9539045543257142E-2</v>
      </c>
      <c r="G778" s="18">
        <v>5.0318784006845231E-2</v>
      </c>
      <c r="H778" s="18">
        <v>3.030055764792107E-2</v>
      </c>
      <c r="I778" s="18">
        <v>2.6237368568382179E-2</v>
      </c>
      <c r="J778" s="18">
        <v>2.065811015651417E-2</v>
      </c>
      <c r="L778" s="18">
        <v>4.0327262605254738E-2</v>
      </c>
      <c r="M778" s="18">
        <v>2.6237368568382179E-2</v>
      </c>
      <c r="N778" s="18">
        <v>2.0691238626533211E-2</v>
      </c>
      <c r="P778" s="18">
        <v>3.281979817380009E-2</v>
      </c>
      <c r="Q778" s="18">
        <v>0</v>
      </c>
      <c r="R778" s="18">
        <v>2.246546943948316E-2</v>
      </c>
      <c r="T778" s="18">
        <v>1.1257102770768111E-2</v>
      </c>
      <c r="U778" s="18">
        <v>1.7240602017938859E-2</v>
      </c>
      <c r="V778" s="18">
        <v>3.6060712849656042E-2</v>
      </c>
      <c r="W778" s="18">
        <v>2.5065536982447709E-2</v>
      </c>
      <c r="X778" s="18">
        <v>4.8640012877194952E-2</v>
      </c>
      <c r="Y778" s="18">
        <v>6.5200422558728724E-2</v>
      </c>
    </row>
    <row r="780" spans="2:25" ht="43.5" x14ac:dyDescent="0.35">
      <c r="B780" s="14" t="s">
        <v>253</v>
      </c>
    </row>
    <row r="781" spans="2:25" x14ac:dyDescent="0.35">
      <c r="B781" s="15" t="s">
        <v>15</v>
      </c>
    </row>
    <row r="782" spans="2:25" x14ac:dyDescent="0.35">
      <c r="B782" s="11" t="s">
        <v>50</v>
      </c>
      <c r="C782" s="16">
        <v>2090</v>
      </c>
      <c r="D782" s="16">
        <v>1050</v>
      </c>
      <c r="E782" s="16">
        <v>1035</v>
      </c>
      <c r="G782" s="16">
        <v>448</v>
      </c>
      <c r="H782" s="16">
        <v>548</v>
      </c>
      <c r="I782" s="16">
        <v>544</v>
      </c>
      <c r="J782" s="16">
        <v>548</v>
      </c>
      <c r="L782" s="16">
        <v>995</v>
      </c>
      <c r="M782" s="16">
        <v>544</v>
      </c>
      <c r="N782" s="16">
        <v>546</v>
      </c>
      <c r="P782" s="16">
        <v>1617</v>
      </c>
      <c r="Q782" s="16">
        <v>163</v>
      </c>
      <c r="R782" s="16">
        <v>191</v>
      </c>
      <c r="T782" s="16">
        <v>197</v>
      </c>
      <c r="U782" s="16">
        <v>521</v>
      </c>
      <c r="V782" s="16">
        <v>489</v>
      </c>
      <c r="W782" s="16">
        <v>441</v>
      </c>
      <c r="X782" s="16">
        <v>269</v>
      </c>
      <c r="Y782" s="16">
        <v>166</v>
      </c>
    </row>
    <row r="783" spans="2:25" x14ac:dyDescent="0.35">
      <c r="B783" s="12" t="s">
        <v>51</v>
      </c>
      <c r="C783" s="16">
        <v>2090</v>
      </c>
      <c r="D783" s="16">
        <v>1043</v>
      </c>
      <c r="E783" s="16">
        <v>1045</v>
      </c>
      <c r="G783" s="16">
        <v>521</v>
      </c>
      <c r="H783" s="16">
        <v>522</v>
      </c>
      <c r="I783" s="16">
        <v>522</v>
      </c>
      <c r="J783" s="16">
        <v>523</v>
      </c>
      <c r="L783" s="16">
        <v>1043</v>
      </c>
      <c r="M783" s="16">
        <v>522</v>
      </c>
      <c r="N783" s="16">
        <v>522</v>
      </c>
      <c r="P783" s="16">
        <v>1634</v>
      </c>
      <c r="Q783" s="16">
        <v>154</v>
      </c>
      <c r="R783" s="16">
        <v>187</v>
      </c>
      <c r="T783" s="16">
        <v>158</v>
      </c>
      <c r="U783" s="16">
        <v>484</v>
      </c>
      <c r="V783" s="16">
        <v>532</v>
      </c>
      <c r="W783" s="16">
        <v>425</v>
      </c>
      <c r="X783" s="16">
        <v>310</v>
      </c>
      <c r="Y783" s="16">
        <v>177</v>
      </c>
    </row>
    <row r="784" spans="2:25" ht="29" x14ac:dyDescent="0.35">
      <c r="B784" s="17" t="s">
        <v>254</v>
      </c>
      <c r="C784" s="18">
        <v>0.14284113443570051</v>
      </c>
      <c r="D784" s="18">
        <v>0.16464221561303699</v>
      </c>
      <c r="E784" s="18">
        <v>0.12140158979666379</v>
      </c>
      <c r="G784" s="18">
        <v>0.13099377602466569</v>
      </c>
      <c r="H784" s="18">
        <v>0.15503178309030741</v>
      </c>
      <c r="I784" s="18">
        <v>0.13888608793654761</v>
      </c>
      <c r="J784" s="18">
        <v>0.14667817771074321</v>
      </c>
      <c r="L784" s="18">
        <v>0.1431028638422045</v>
      </c>
      <c r="M784" s="18">
        <v>0.13888608793654761</v>
      </c>
      <c r="N784" s="18">
        <v>0.1469133988212864</v>
      </c>
      <c r="P784" s="18">
        <v>0.1332007406888891</v>
      </c>
      <c r="Q784" s="18">
        <v>0.21706327818066001</v>
      </c>
      <c r="R784" s="18">
        <v>0.1794664049209328</v>
      </c>
      <c r="T784" s="18">
        <v>0.20939468498568969</v>
      </c>
      <c r="U784" s="18">
        <v>0.1271640042134701</v>
      </c>
      <c r="V784" s="18">
        <v>0.1212162925624829</v>
      </c>
      <c r="W784" s="18">
        <v>0.12790127062802351</v>
      </c>
      <c r="X784" s="18">
        <v>0.17583997452855421</v>
      </c>
      <c r="Y784" s="18">
        <v>0.1659277387144939</v>
      </c>
    </row>
    <row r="785" spans="2:25" x14ac:dyDescent="0.35">
      <c r="B785" s="17" t="s">
        <v>255</v>
      </c>
      <c r="C785" s="18">
        <v>0.37350909481650341</v>
      </c>
      <c r="D785" s="18">
        <v>0.40106336420872613</v>
      </c>
      <c r="E785" s="18">
        <v>0.3468438563428588</v>
      </c>
      <c r="G785" s="18">
        <v>0.42930508470644291</v>
      </c>
      <c r="H785" s="18">
        <v>0.40654779168223598</v>
      </c>
      <c r="I785" s="18">
        <v>0.36753717609129982</v>
      </c>
      <c r="J785" s="18">
        <v>0.29154968459666297</v>
      </c>
      <c r="L785" s="18">
        <v>0.41816261890185752</v>
      </c>
      <c r="M785" s="18">
        <v>0.36753717609129982</v>
      </c>
      <c r="N785" s="18">
        <v>0.29201722954206433</v>
      </c>
      <c r="P785" s="18">
        <v>0.37395129094494439</v>
      </c>
      <c r="Q785" s="18">
        <v>0.40962054487488597</v>
      </c>
      <c r="R785" s="18">
        <v>0.4155621184952385</v>
      </c>
      <c r="T785" s="18">
        <v>0.42883035324972379</v>
      </c>
      <c r="U785" s="18">
        <v>0.40847964745512971</v>
      </c>
      <c r="V785" s="18">
        <v>0.34701422816217498</v>
      </c>
      <c r="W785" s="18">
        <v>0.39060453396935962</v>
      </c>
      <c r="X785" s="18">
        <v>0.31288252982981413</v>
      </c>
      <c r="Y785" s="18">
        <v>0.37928640790485652</v>
      </c>
    </row>
    <row r="786" spans="2:25" x14ac:dyDescent="0.35">
      <c r="B786" s="17" t="s">
        <v>256</v>
      </c>
      <c r="C786" s="18">
        <v>0.27801813883819138</v>
      </c>
      <c r="D786" s="18">
        <v>0.25008684014399879</v>
      </c>
      <c r="E786" s="18">
        <v>0.30651852376585098</v>
      </c>
      <c r="G786" s="18">
        <v>0.29657103916694388</v>
      </c>
      <c r="H786" s="18">
        <v>0.2540440050304732</v>
      </c>
      <c r="I786" s="18">
        <v>0.26597782509975709</v>
      </c>
      <c r="J786" s="18">
        <v>0.29594519932796293</v>
      </c>
      <c r="L786" s="18">
        <v>0.27545508981014072</v>
      </c>
      <c r="M786" s="18">
        <v>0.26597782509975709</v>
      </c>
      <c r="N786" s="18">
        <v>0.29641979316006739</v>
      </c>
      <c r="P786" s="18">
        <v>0.29376071612829829</v>
      </c>
      <c r="Q786" s="18">
        <v>0.25425371582471118</v>
      </c>
      <c r="R786" s="18">
        <v>0.19142288899865861</v>
      </c>
      <c r="T786" s="18">
        <v>0.25078251844048549</v>
      </c>
      <c r="U786" s="18">
        <v>0.24958556230256351</v>
      </c>
      <c r="V786" s="18">
        <v>0.31742627316014183</v>
      </c>
      <c r="W786" s="18">
        <v>0.28312277173018668</v>
      </c>
      <c r="X786" s="18">
        <v>0.28475495017734392</v>
      </c>
      <c r="Y786" s="18">
        <v>0.23679451111219241</v>
      </c>
    </row>
    <row r="787" spans="2:25" x14ac:dyDescent="0.35">
      <c r="B787" s="17" t="s">
        <v>257</v>
      </c>
      <c r="C787" s="18">
        <v>9.8315842968991235E-2</v>
      </c>
      <c r="D787" s="18">
        <v>8.867903180477095E-2</v>
      </c>
      <c r="E787" s="18">
        <v>0.1070990133630409</v>
      </c>
      <c r="G787" s="18">
        <v>9.103445572320723E-2</v>
      </c>
      <c r="H787" s="18">
        <v>0.10025166213874161</v>
      </c>
      <c r="I787" s="18">
        <v>9.6131693435834636E-2</v>
      </c>
      <c r="J787" s="18">
        <v>0.1050399405603685</v>
      </c>
      <c r="L787" s="18">
        <v>9.5120332380617817E-2</v>
      </c>
      <c r="M787" s="18">
        <v>9.6131693435834636E-2</v>
      </c>
      <c r="N787" s="18">
        <v>0.1052083883271434</v>
      </c>
      <c r="P787" s="18">
        <v>9.8854570852583812E-2</v>
      </c>
      <c r="Q787" s="18">
        <v>5.8077455454917611E-2</v>
      </c>
      <c r="R787" s="18">
        <v>0.1267170630529334</v>
      </c>
      <c r="T787" s="18">
        <v>6.643276800953854E-2</v>
      </c>
      <c r="U787" s="18">
        <v>0.106168237744889</v>
      </c>
      <c r="V787" s="18">
        <v>9.4199844625442467E-2</v>
      </c>
      <c r="W787" s="18">
        <v>0.10722338429342</v>
      </c>
      <c r="X787" s="18">
        <v>0.10373678929360081</v>
      </c>
      <c r="Y787" s="18">
        <v>8.2502089238470758E-2</v>
      </c>
    </row>
    <row r="788" spans="2:25" ht="29" x14ac:dyDescent="0.35">
      <c r="B788" s="17" t="s">
        <v>258</v>
      </c>
      <c r="C788" s="18">
        <v>4.4636511926380081E-2</v>
      </c>
      <c r="D788" s="18">
        <v>4.186652504044365E-2</v>
      </c>
      <c r="E788" s="18">
        <v>4.7101803136637477E-2</v>
      </c>
      <c r="G788" s="18">
        <v>4.5845689125609771E-3</v>
      </c>
      <c r="H788" s="18">
        <v>3.4709013753996341E-2</v>
      </c>
      <c r="I788" s="18">
        <v>5.9233514043556881E-2</v>
      </c>
      <c r="J788" s="18">
        <v>7.9954845837519661E-2</v>
      </c>
      <c r="L788" s="18">
        <v>1.966697466896869E-2</v>
      </c>
      <c r="M788" s="18">
        <v>5.9233514043556881E-2</v>
      </c>
      <c r="N788" s="18">
        <v>7.9284378184293028E-2</v>
      </c>
      <c r="P788" s="18">
        <v>4.1477939244064677E-2</v>
      </c>
      <c r="Q788" s="18">
        <v>4.5715733394394158E-2</v>
      </c>
      <c r="R788" s="18">
        <v>3.5325357779804903E-2</v>
      </c>
      <c r="T788" s="18">
        <v>2.427654214641364E-2</v>
      </c>
      <c r="U788" s="18">
        <v>6.4281667120797303E-2</v>
      </c>
      <c r="V788" s="18">
        <v>3.6257795097979273E-2</v>
      </c>
      <c r="W788" s="18">
        <v>3.8213471870373883E-2</v>
      </c>
      <c r="X788" s="18">
        <v>4.9954820907649598E-2</v>
      </c>
      <c r="Y788" s="18">
        <v>4.1397900769462773E-2</v>
      </c>
    </row>
    <row r="789" spans="2:25" x14ac:dyDescent="0.35">
      <c r="B789" s="17" t="s">
        <v>259</v>
      </c>
      <c r="C789" s="18">
        <v>6.2679277014233328E-2</v>
      </c>
      <c r="D789" s="18">
        <v>5.366202318902355E-2</v>
      </c>
      <c r="E789" s="18">
        <v>7.1035213594948021E-2</v>
      </c>
      <c r="G789" s="18">
        <v>4.75110754661794E-2</v>
      </c>
      <c r="H789" s="18">
        <v>4.9415744304245612E-2</v>
      </c>
      <c r="I789" s="18">
        <v>7.2233703393004195E-2</v>
      </c>
      <c r="J789" s="18">
        <v>8.0832151966742774E-2</v>
      </c>
      <c r="L789" s="18">
        <v>4.8492120396210897E-2</v>
      </c>
      <c r="M789" s="18">
        <v>7.2233703393004195E-2</v>
      </c>
      <c r="N789" s="18">
        <v>8.0156811965145333E-2</v>
      </c>
      <c r="P789" s="18">
        <v>5.8754742141219618E-2</v>
      </c>
      <c r="Q789" s="18">
        <v>1.526927227043084E-2</v>
      </c>
      <c r="R789" s="18">
        <v>5.1506166752431817E-2</v>
      </c>
      <c r="T789" s="18">
        <v>2.0283133168148979E-2</v>
      </c>
      <c r="U789" s="18">
        <v>4.4320881163150409E-2</v>
      </c>
      <c r="V789" s="18">
        <v>8.3885566391778757E-2</v>
      </c>
      <c r="W789" s="18">
        <v>5.293456750863644E-2</v>
      </c>
      <c r="X789" s="18">
        <v>7.2830935263037314E-2</v>
      </c>
      <c r="Y789" s="18">
        <v>9.4091352260523564E-2</v>
      </c>
    </row>
    <row r="791" spans="2:25" ht="58" x14ac:dyDescent="0.35">
      <c r="B791" s="14" t="s">
        <v>260</v>
      </c>
    </row>
    <row r="792" spans="2:25" ht="29" x14ac:dyDescent="0.35">
      <c r="B792" s="15" t="s">
        <v>17</v>
      </c>
    </row>
    <row r="793" spans="2:25" x14ac:dyDescent="0.35">
      <c r="B793" s="11" t="s">
        <v>50</v>
      </c>
      <c r="C793" s="16">
        <v>1468</v>
      </c>
      <c r="D793" s="16">
        <v>737</v>
      </c>
      <c r="E793" s="16">
        <v>726</v>
      </c>
      <c r="G793" s="16">
        <v>24</v>
      </c>
      <c r="H793" s="16">
        <v>358</v>
      </c>
      <c r="I793" s="16">
        <v>540</v>
      </c>
      <c r="J793" s="16">
        <v>544</v>
      </c>
      <c r="L793" s="16">
        <v>381</v>
      </c>
      <c r="M793" s="16">
        <v>540</v>
      </c>
      <c r="N793" s="16">
        <v>542</v>
      </c>
      <c r="P793" s="16">
        <v>1086</v>
      </c>
      <c r="Q793" s="16">
        <v>125</v>
      </c>
      <c r="R793" s="16">
        <v>147</v>
      </c>
      <c r="T793" s="16">
        <v>144</v>
      </c>
      <c r="U793" s="16">
        <v>370</v>
      </c>
      <c r="V793" s="16">
        <v>338</v>
      </c>
      <c r="W793" s="16">
        <v>310</v>
      </c>
      <c r="X793" s="16">
        <v>197</v>
      </c>
      <c r="Y793" s="16">
        <v>104</v>
      </c>
    </row>
    <row r="794" spans="2:25" x14ac:dyDescent="0.35">
      <c r="B794" s="12" t="s">
        <v>51</v>
      </c>
      <c r="C794" s="16">
        <v>1402</v>
      </c>
      <c r="D794" s="16">
        <v>709</v>
      </c>
      <c r="E794" s="16">
        <v>690</v>
      </c>
      <c r="G794" s="16">
        <v>24</v>
      </c>
      <c r="H794" s="16">
        <v>339</v>
      </c>
      <c r="I794" s="16">
        <v>519</v>
      </c>
      <c r="J794" s="16">
        <v>519</v>
      </c>
      <c r="L794" s="16">
        <v>362</v>
      </c>
      <c r="M794" s="16">
        <v>519</v>
      </c>
      <c r="N794" s="16">
        <v>519</v>
      </c>
      <c r="P794" s="16">
        <v>1043</v>
      </c>
      <c r="Q794" s="16">
        <v>114</v>
      </c>
      <c r="R794" s="16">
        <v>139</v>
      </c>
      <c r="T794" s="16">
        <v>112</v>
      </c>
      <c r="U794" s="16">
        <v>329</v>
      </c>
      <c r="V794" s="16">
        <v>349</v>
      </c>
      <c r="W794" s="16">
        <v>285</v>
      </c>
      <c r="X794" s="16">
        <v>218</v>
      </c>
      <c r="Y794" s="16">
        <v>104</v>
      </c>
    </row>
    <row r="795" spans="2:25" x14ac:dyDescent="0.35">
      <c r="B795" s="17" t="s">
        <v>146</v>
      </c>
      <c r="C795" s="18">
        <v>0.1716736641265644</v>
      </c>
      <c r="D795" s="18">
        <v>0.20199190310948559</v>
      </c>
      <c r="E795" s="18">
        <v>0.1411238801231029</v>
      </c>
      <c r="G795" s="18">
        <v>0.46884191801652708</v>
      </c>
      <c r="H795" s="18">
        <v>0.21899257600086561</v>
      </c>
      <c r="I795" s="18">
        <v>0.1513679535247251</v>
      </c>
      <c r="J795" s="18">
        <v>0.14772624678816779</v>
      </c>
      <c r="L795" s="18">
        <v>0.2358520875167309</v>
      </c>
      <c r="M795" s="18">
        <v>0.1513679535247251</v>
      </c>
      <c r="N795" s="18">
        <v>0.1479648922136319</v>
      </c>
      <c r="P795" s="18">
        <v>0.14104509258856041</v>
      </c>
      <c r="Q795" s="18">
        <v>0.39135708387133972</v>
      </c>
      <c r="R795" s="18">
        <v>0.29857947539676971</v>
      </c>
      <c r="T795" s="18">
        <v>0.42484459671020308</v>
      </c>
      <c r="U795" s="18">
        <v>0.1555862009731202</v>
      </c>
      <c r="V795" s="18">
        <v>0.1648571336283122</v>
      </c>
      <c r="W795" s="18">
        <v>0.14680099509274039</v>
      </c>
      <c r="X795" s="18">
        <v>0.15152535055624269</v>
      </c>
      <c r="Y795" s="18">
        <v>8.718650763496523E-2</v>
      </c>
    </row>
    <row r="796" spans="2:25" x14ac:dyDescent="0.35">
      <c r="B796" s="17" t="s">
        <v>247</v>
      </c>
      <c r="C796" s="18">
        <v>0.48831518026827508</v>
      </c>
      <c r="D796" s="18">
        <v>0.48616841376851377</v>
      </c>
      <c r="E796" s="18">
        <v>0.49085033482989171</v>
      </c>
      <c r="G796" s="18">
        <v>0.30168251427868431</v>
      </c>
      <c r="H796" s="18">
        <v>0.54584321305998784</v>
      </c>
      <c r="I796" s="18">
        <v>0.52730485974035757</v>
      </c>
      <c r="J796" s="18">
        <v>0.42034794938990028</v>
      </c>
      <c r="L796" s="18">
        <v>0.53063950100933033</v>
      </c>
      <c r="M796" s="18">
        <v>0.52730485974035757</v>
      </c>
      <c r="N796" s="18">
        <v>0.42022243764258421</v>
      </c>
      <c r="P796" s="18">
        <v>0.51461908142395862</v>
      </c>
      <c r="Q796" s="18">
        <v>0.44172992507730302</v>
      </c>
      <c r="R796" s="18">
        <v>0.45883916860204321</v>
      </c>
      <c r="T796" s="18">
        <v>0.42704871167315378</v>
      </c>
      <c r="U796" s="18">
        <v>0.58020350387205899</v>
      </c>
      <c r="V796" s="18">
        <v>0.47537475318121319</v>
      </c>
      <c r="W796" s="18">
        <v>0.47902081870018931</v>
      </c>
      <c r="X796" s="18">
        <v>0.42604939191857838</v>
      </c>
      <c r="Y796" s="18">
        <v>0.46610786737922982</v>
      </c>
    </row>
    <row r="797" spans="2:25" x14ac:dyDescent="0.35">
      <c r="B797" s="17" t="s">
        <v>148</v>
      </c>
      <c r="C797" s="18">
        <v>0.22872770949765101</v>
      </c>
      <c r="D797" s="18">
        <v>0.1990347299032395</v>
      </c>
      <c r="E797" s="18">
        <v>0.25792753391239909</v>
      </c>
      <c r="G797" s="18">
        <v>0.12656108130723209</v>
      </c>
      <c r="H797" s="18">
        <v>0.1786784305617086</v>
      </c>
      <c r="I797" s="18">
        <v>0.2198523091677077</v>
      </c>
      <c r="J797" s="18">
        <v>0.27454558995570738</v>
      </c>
      <c r="L797" s="18">
        <v>0.1738632486484733</v>
      </c>
      <c r="M797" s="18">
        <v>0.2198523091677077</v>
      </c>
      <c r="N797" s="18">
        <v>0.27417821528170189</v>
      </c>
      <c r="P797" s="18">
        <v>0.23582221381046231</v>
      </c>
      <c r="Q797" s="18">
        <v>0.1250740168971233</v>
      </c>
      <c r="R797" s="18">
        <v>0.16705560100259101</v>
      </c>
      <c r="T797" s="18">
        <v>0.1049093916186464</v>
      </c>
      <c r="U797" s="18">
        <v>0.20071635405491839</v>
      </c>
      <c r="V797" s="18">
        <v>0.23678590211018699</v>
      </c>
      <c r="W797" s="18">
        <v>0.23948808288657061</v>
      </c>
      <c r="X797" s="18">
        <v>0.26776662267064022</v>
      </c>
      <c r="Y797" s="18">
        <v>0.30202154933720282</v>
      </c>
    </row>
    <row r="798" spans="2:25" x14ac:dyDescent="0.35">
      <c r="B798" s="17" t="s">
        <v>149</v>
      </c>
      <c r="C798" s="18">
        <v>8.7453998043925923E-2</v>
      </c>
      <c r="D798" s="18">
        <v>8.3198978121210188E-2</v>
      </c>
      <c r="E798" s="18">
        <v>9.211953806820139E-2</v>
      </c>
      <c r="G798" s="18">
        <v>0</v>
      </c>
      <c r="H798" s="18">
        <v>3.3667557908964037E-2</v>
      </c>
      <c r="I798" s="18">
        <v>7.3782913280724075E-2</v>
      </c>
      <c r="J798" s="18">
        <v>0.14034473933482219</v>
      </c>
      <c r="L798" s="18">
        <v>3.150146874416191E-2</v>
      </c>
      <c r="M798" s="18">
        <v>7.3782913280724075E-2</v>
      </c>
      <c r="N798" s="18">
        <v>0.14057146025110079</v>
      </c>
      <c r="P798" s="18">
        <v>9.1191161894457085E-2</v>
      </c>
      <c r="Q798" s="18">
        <v>3.3039066374299812E-2</v>
      </c>
      <c r="R798" s="18">
        <v>4.6121127731817098E-2</v>
      </c>
      <c r="T798" s="18">
        <v>4.3197299997996812E-2</v>
      </c>
      <c r="U798" s="18">
        <v>4.9472781619001593E-2</v>
      </c>
      <c r="V798" s="18">
        <v>9.1952318119186291E-2</v>
      </c>
      <c r="W798" s="18">
        <v>0.1165418219960456</v>
      </c>
      <c r="X798" s="18">
        <v>0.115625848322931</v>
      </c>
      <c r="Y798" s="18">
        <v>0.1039257787257588</v>
      </c>
    </row>
    <row r="799" spans="2:25" x14ac:dyDescent="0.35">
      <c r="B799" s="17" t="s">
        <v>218</v>
      </c>
      <c r="C799" s="18">
        <v>2.3829448063583451E-2</v>
      </c>
      <c r="D799" s="18">
        <v>2.960597509755097E-2</v>
      </c>
      <c r="E799" s="18">
        <v>1.797871306640476E-2</v>
      </c>
      <c r="G799" s="18">
        <v>0.1029144863975565</v>
      </c>
      <c r="H799" s="18">
        <v>2.2818222468473918E-2</v>
      </c>
      <c r="I799" s="18">
        <v>2.7691964286485599E-2</v>
      </c>
      <c r="J799" s="18">
        <v>1.7035474531402171E-2</v>
      </c>
      <c r="L799" s="18">
        <v>2.8143694081303641E-2</v>
      </c>
      <c r="M799" s="18">
        <v>2.7691964286485599E-2</v>
      </c>
      <c r="N799" s="18">
        <v>1.706299461098125E-2</v>
      </c>
      <c r="P799" s="18">
        <v>1.7322450282561758E-2</v>
      </c>
      <c r="Q799" s="18">
        <v>8.7999077799339447E-3</v>
      </c>
      <c r="R799" s="18">
        <v>2.940462726677906E-2</v>
      </c>
      <c r="T799" s="18">
        <v>0</v>
      </c>
      <c r="U799" s="18">
        <v>1.4021159480900901E-2</v>
      </c>
      <c r="V799" s="18">
        <v>3.1029892961101369E-2</v>
      </c>
      <c r="W799" s="18">
        <v>1.8148281324454001E-2</v>
      </c>
      <c r="X799" s="18">
        <v>3.9032786531607577E-2</v>
      </c>
      <c r="Y799" s="18">
        <v>4.0758296922843412E-2</v>
      </c>
    </row>
    <row r="801" spans="2:25" ht="43.5" x14ac:dyDescent="0.35">
      <c r="B801" s="14" t="s">
        <v>261</v>
      </c>
    </row>
    <row r="802" spans="2:25" ht="29" x14ac:dyDescent="0.35">
      <c r="B802" s="15" t="s">
        <v>18</v>
      </c>
    </row>
    <row r="803" spans="2:25" x14ac:dyDescent="0.35">
      <c r="B803" s="11" t="s">
        <v>50</v>
      </c>
      <c r="C803" s="16">
        <v>1189</v>
      </c>
      <c r="D803" s="16">
        <v>594</v>
      </c>
      <c r="E803" s="16">
        <v>591</v>
      </c>
      <c r="G803" s="16">
        <v>18</v>
      </c>
      <c r="H803" s="16">
        <v>101</v>
      </c>
      <c r="I803" s="16">
        <v>529</v>
      </c>
      <c r="J803" s="16">
        <v>539</v>
      </c>
      <c r="L803" s="16">
        <v>119</v>
      </c>
      <c r="M803" s="16">
        <v>529</v>
      </c>
      <c r="N803" s="16">
        <v>537</v>
      </c>
      <c r="P803" s="16">
        <v>842</v>
      </c>
      <c r="Q803" s="16">
        <v>106</v>
      </c>
      <c r="R803" s="16">
        <v>132</v>
      </c>
      <c r="T803" s="16">
        <v>107</v>
      </c>
      <c r="U803" s="16">
        <v>290</v>
      </c>
      <c r="V803" s="16">
        <v>287</v>
      </c>
      <c r="W803" s="16">
        <v>254</v>
      </c>
      <c r="X803" s="16">
        <v>161</v>
      </c>
      <c r="Y803" s="16">
        <v>85</v>
      </c>
    </row>
    <row r="804" spans="2:25" x14ac:dyDescent="0.35">
      <c r="B804" s="12" t="s">
        <v>51</v>
      </c>
      <c r="C804" s="16">
        <v>1133</v>
      </c>
      <c r="D804" s="16">
        <v>569</v>
      </c>
      <c r="E804" s="16">
        <v>562</v>
      </c>
      <c r="G804" s="16">
        <v>18</v>
      </c>
      <c r="H804" s="16">
        <v>93</v>
      </c>
      <c r="I804" s="16">
        <v>508</v>
      </c>
      <c r="J804" s="16">
        <v>514</v>
      </c>
      <c r="L804" s="16">
        <v>110</v>
      </c>
      <c r="M804" s="16">
        <v>508</v>
      </c>
      <c r="N804" s="16">
        <v>514</v>
      </c>
      <c r="P804" s="16">
        <v>808</v>
      </c>
      <c r="Q804" s="16">
        <v>97</v>
      </c>
      <c r="R804" s="16">
        <v>124</v>
      </c>
      <c r="T804" s="16">
        <v>84</v>
      </c>
      <c r="U804" s="16">
        <v>256</v>
      </c>
      <c r="V804" s="16">
        <v>295</v>
      </c>
      <c r="W804" s="16">
        <v>232</v>
      </c>
      <c r="X804" s="16">
        <v>179</v>
      </c>
      <c r="Y804" s="16">
        <v>84</v>
      </c>
    </row>
    <row r="805" spans="2:25" ht="29" x14ac:dyDescent="0.35">
      <c r="B805" s="17" t="s">
        <v>262</v>
      </c>
      <c r="C805" s="18">
        <v>0.1469884773693485</v>
      </c>
      <c r="D805" s="18">
        <v>0.15416715281002891</v>
      </c>
      <c r="E805" s="18">
        <v>0.1394289867287577</v>
      </c>
      <c r="G805" s="18">
        <v>0.1067910524974158</v>
      </c>
      <c r="H805" s="18">
        <v>8.3652755211408789E-2</v>
      </c>
      <c r="I805" s="18">
        <v>0.1212023608980199</v>
      </c>
      <c r="J805" s="18">
        <v>0.18547167972188669</v>
      </c>
      <c r="L805" s="18">
        <v>8.7376973608023198E-2</v>
      </c>
      <c r="M805" s="18">
        <v>0.1212023608980199</v>
      </c>
      <c r="N805" s="18">
        <v>0.1849617502030742</v>
      </c>
      <c r="P805" s="18">
        <v>0.1414251015924792</v>
      </c>
      <c r="Q805" s="18">
        <v>0.2298789236816004</v>
      </c>
      <c r="R805" s="18">
        <v>0.1478554057628558</v>
      </c>
      <c r="T805" s="18">
        <v>0.19834804490780811</v>
      </c>
      <c r="U805" s="18">
        <v>0.14880701616257799</v>
      </c>
      <c r="V805" s="18">
        <v>0.17056587906996409</v>
      </c>
      <c r="W805" s="18">
        <v>0.12277630082950899</v>
      </c>
      <c r="X805" s="18">
        <v>0.1056263572779895</v>
      </c>
      <c r="Y805" s="18">
        <v>0.16077045473519611</v>
      </c>
    </row>
    <row r="806" spans="2:25" ht="29" x14ac:dyDescent="0.35">
      <c r="B806" s="17" t="s">
        <v>263</v>
      </c>
      <c r="C806" s="18">
        <v>0.37387067553142111</v>
      </c>
      <c r="D806" s="18">
        <v>0.36526906177341872</v>
      </c>
      <c r="E806" s="18">
        <v>0.38373546430446148</v>
      </c>
      <c r="G806" s="18">
        <v>0.3202933741437699</v>
      </c>
      <c r="H806" s="18">
        <v>0.45603487139212651</v>
      </c>
      <c r="I806" s="18">
        <v>0.34946961097448692</v>
      </c>
      <c r="J806" s="18">
        <v>0.38566370989712651</v>
      </c>
      <c r="L806" s="18">
        <v>0.43418663532758112</v>
      </c>
      <c r="M806" s="18">
        <v>0.34946961097448692</v>
      </c>
      <c r="N806" s="18">
        <v>0.38629288409089563</v>
      </c>
      <c r="P806" s="18">
        <v>0.36170934965697449</v>
      </c>
      <c r="Q806" s="18">
        <v>0.41941556279477937</v>
      </c>
      <c r="R806" s="18">
        <v>0.44645748060976881</v>
      </c>
      <c r="T806" s="18">
        <v>0.40951275961210309</v>
      </c>
      <c r="U806" s="18">
        <v>0.44300713535540309</v>
      </c>
      <c r="V806" s="18">
        <v>0.37472234550869182</v>
      </c>
      <c r="W806" s="18">
        <v>0.35892271172024143</v>
      </c>
      <c r="X806" s="18">
        <v>0.32399339144936828</v>
      </c>
      <c r="Y806" s="18">
        <v>0.2782868192561247</v>
      </c>
    </row>
    <row r="807" spans="2:25" ht="29" x14ac:dyDescent="0.35">
      <c r="B807" s="17" t="s">
        <v>264</v>
      </c>
      <c r="C807" s="18">
        <v>0.32717070758668632</v>
      </c>
      <c r="D807" s="18">
        <v>0.30869737607882608</v>
      </c>
      <c r="E807" s="18">
        <v>0.34525748516469779</v>
      </c>
      <c r="G807" s="18">
        <v>0.30304212934593028</v>
      </c>
      <c r="H807" s="18">
        <v>0.34031137770433412</v>
      </c>
      <c r="I807" s="18">
        <v>0.35391089133916781</v>
      </c>
      <c r="J807" s="18">
        <v>0.29885828347383703</v>
      </c>
      <c r="L807" s="18">
        <v>0.33431271589060169</v>
      </c>
      <c r="M807" s="18">
        <v>0.35391089133916781</v>
      </c>
      <c r="N807" s="18">
        <v>0.29852694566224958</v>
      </c>
      <c r="P807" s="18">
        <v>0.34774444603541899</v>
      </c>
      <c r="Q807" s="18">
        <v>0.23454983111935321</v>
      </c>
      <c r="R807" s="18">
        <v>0.27892437204300252</v>
      </c>
      <c r="T807" s="18">
        <v>0.25883302428026389</v>
      </c>
      <c r="U807" s="18">
        <v>0.31932766502574478</v>
      </c>
      <c r="V807" s="18">
        <v>0.30081547937125669</v>
      </c>
      <c r="W807" s="18">
        <v>0.36432804675987951</v>
      </c>
      <c r="X807" s="18">
        <v>0.36328790283010642</v>
      </c>
      <c r="Y807" s="18">
        <v>0.33508264109724389</v>
      </c>
    </row>
    <row r="808" spans="2:25" ht="29" x14ac:dyDescent="0.35">
      <c r="B808" s="17" t="s">
        <v>265</v>
      </c>
      <c r="C808" s="18">
        <v>9.60705241332417E-2</v>
      </c>
      <c r="D808" s="18">
        <v>0.1085446188560361</v>
      </c>
      <c r="E808" s="18">
        <v>8.302317979005891E-2</v>
      </c>
      <c r="G808" s="18">
        <v>0.14187758020263239</v>
      </c>
      <c r="H808" s="18">
        <v>6.9505563040178922E-2</v>
      </c>
      <c r="I808" s="18">
        <v>0.10699437398098149</v>
      </c>
      <c r="J808" s="18">
        <v>8.788220527310571E-2</v>
      </c>
      <c r="L808" s="18">
        <v>8.1154181535520939E-2</v>
      </c>
      <c r="M808" s="18">
        <v>0.10699437398098149</v>
      </c>
      <c r="N808" s="18">
        <v>8.8025576853657347E-2</v>
      </c>
      <c r="P808" s="18">
        <v>9.2099847474869587E-2</v>
      </c>
      <c r="Q808" s="18">
        <v>9.1392508014220802E-2</v>
      </c>
      <c r="R808" s="18">
        <v>0.1039376465615965</v>
      </c>
      <c r="T808" s="18">
        <v>0.124933803653774</v>
      </c>
      <c r="U808" s="18">
        <v>6.0476566863246317E-2</v>
      </c>
      <c r="V808" s="18">
        <v>7.9322994636848179E-2</v>
      </c>
      <c r="W808" s="18">
        <v>0.11544175855147221</v>
      </c>
      <c r="X808" s="18">
        <v>0.1135832926100053</v>
      </c>
      <c r="Y808" s="18">
        <v>0.13429688598119591</v>
      </c>
    </row>
    <row r="809" spans="2:25" x14ac:dyDescent="0.35">
      <c r="B809" s="17" t="s">
        <v>218</v>
      </c>
      <c r="C809" s="18">
        <v>5.5899615379302443E-2</v>
      </c>
      <c r="D809" s="18">
        <v>6.3321790481690107E-2</v>
      </c>
      <c r="E809" s="18">
        <v>4.8554884012023958E-2</v>
      </c>
      <c r="G809" s="18">
        <v>0.1279958638102516</v>
      </c>
      <c r="H809" s="18">
        <v>5.049543265195186E-2</v>
      </c>
      <c r="I809" s="18">
        <v>6.8422762807343843E-2</v>
      </c>
      <c r="J809" s="18">
        <v>4.2124121634043991E-2</v>
      </c>
      <c r="L809" s="18">
        <v>6.2969493638273324E-2</v>
      </c>
      <c r="M809" s="18">
        <v>6.8422762807343843E-2</v>
      </c>
      <c r="N809" s="18">
        <v>4.2192843190122988E-2</v>
      </c>
      <c r="P809" s="18">
        <v>5.7021255240257578E-2</v>
      </c>
      <c r="Q809" s="18">
        <v>2.4763174390046098E-2</v>
      </c>
      <c r="R809" s="18">
        <v>2.282509502277642E-2</v>
      </c>
      <c r="T809" s="18">
        <v>8.3723675460507865E-3</v>
      </c>
      <c r="U809" s="18">
        <v>2.8381616593027941E-2</v>
      </c>
      <c r="V809" s="18">
        <v>7.4573301413239049E-2</v>
      </c>
      <c r="W809" s="18">
        <v>3.8531182138898327E-2</v>
      </c>
      <c r="X809" s="18">
        <v>9.3509055832530358E-2</v>
      </c>
      <c r="Y809" s="18">
        <v>9.156319893023962E-2</v>
      </c>
    </row>
    <row r="811" spans="2:25" ht="72.5" x14ac:dyDescent="0.35">
      <c r="B811" s="14" t="s">
        <v>266</v>
      </c>
    </row>
    <row r="812" spans="2:25" x14ac:dyDescent="0.35">
      <c r="B812" s="15" t="s">
        <v>15</v>
      </c>
    </row>
    <row r="813" spans="2:25" x14ac:dyDescent="0.35">
      <c r="B813" s="11" t="s">
        <v>50</v>
      </c>
      <c r="C813" s="16">
        <v>2090</v>
      </c>
      <c r="D813" s="16">
        <v>1050</v>
      </c>
      <c r="E813" s="16">
        <v>1035</v>
      </c>
      <c r="G813" s="16">
        <v>448</v>
      </c>
      <c r="H813" s="16">
        <v>548</v>
      </c>
      <c r="I813" s="16">
        <v>544</v>
      </c>
      <c r="J813" s="16">
        <v>548</v>
      </c>
      <c r="L813" s="16">
        <v>995</v>
      </c>
      <c r="M813" s="16">
        <v>544</v>
      </c>
      <c r="N813" s="16">
        <v>546</v>
      </c>
      <c r="P813" s="16">
        <v>1617</v>
      </c>
      <c r="Q813" s="16">
        <v>163</v>
      </c>
      <c r="R813" s="16">
        <v>191</v>
      </c>
      <c r="T813" s="16">
        <v>197</v>
      </c>
      <c r="U813" s="16">
        <v>521</v>
      </c>
      <c r="V813" s="16">
        <v>489</v>
      </c>
      <c r="W813" s="16">
        <v>441</v>
      </c>
      <c r="X813" s="16">
        <v>269</v>
      </c>
      <c r="Y813" s="16">
        <v>166</v>
      </c>
    </row>
    <row r="814" spans="2:25" x14ac:dyDescent="0.35">
      <c r="B814" s="12" t="s">
        <v>51</v>
      </c>
      <c r="C814" s="16">
        <v>2090</v>
      </c>
      <c r="D814" s="16">
        <v>1043</v>
      </c>
      <c r="E814" s="16">
        <v>1045</v>
      </c>
      <c r="G814" s="16">
        <v>521</v>
      </c>
      <c r="H814" s="16">
        <v>522</v>
      </c>
      <c r="I814" s="16">
        <v>522</v>
      </c>
      <c r="J814" s="16">
        <v>523</v>
      </c>
      <c r="L814" s="16">
        <v>1043</v>
      </c>
      <c r="M814" s="16">
        <v>522</v>
      </c>
      <c r="N814" s="16">
        <v>522</v>
      </c>
      <c r="P814" s="16">
        <v>1634</v>
      </c>
      <c r="Q814" s="16">
        <v>154</v>
      </c>
      <c r="R814" s="16">
        <v>187</v>
      </c>
      <c r="T814" s="16">
        <v>158</v>
      </c>
      <c r="U814" s="16">
        <v>484</v>
      </c>
      <c r="V814" s="16">
        <v>532</v>
      </c>
      <c r="W814" s="16">
        <v>425</v>
      </c>
      <c r="X814" s="16">
        <v>310</v>
      </c>
      <c r="Y814" s="16">
        <v>177</v>
      </c>
    </row>
    <row r="815" spans="2:25" ht="29" x14ac:dyDescent="0.35">
      <c r="B815" s="17" t="s">
        <v>267</v>
      </c>
      <c r="C815" s="18">
        <v>0.16277127310087361</v>
      </c>
      <c r="D815" s="18">
        <v>0.16728881862913961</v>
      </c>
      <c r="E815" s="18">
        <v>0.15862683061326821</v>
      </c>
      <c r="G815" s="18">
        <v>0.1010042115778854</v>
      </c>
      <c r="H815" s="18">
        <v>0.167353477566453</v>
      </c>
      <c r="I815" s="18">
        <v>0.15107997529769979</v>
      </c>
      <c r="J815" s="18">
        <v>0.23170138672629609</v>
      </c>
      <c r="L815" s="18">
        <v>0.13427611307545981</v>
      </c>
      <c r="M815" s="18">
        <v>0.15107997529769979</v>
      </c>
      <c r="N815" s="18">
        <v>0.2320729556832519</v>
      </c>
      <c r="P815" s="18">
        <v>0.15428518065423</v>
      </c>
      <c r="Q815" s="18">
        <v>0.19143384409402739</v>
      </c>
      <c r="R815" s="18">
        <v>0.2241967744468166</v>
      </c>
      <c r="T815" s="18">
        <v>0.1687187452184967</v>
      </c>
      <c r="U815" s="18">
        <v>0.183854235740087</v>
      </c>
      <c r="V815" s="18">
        <v>0.15236629672294319</v>
      </c>
      <c r="W815" s="18">
        <v>0.17121094334248871</v>
      </c>
      <c r="X815" s="18">
        <v>0.15011367987223759</v>
      </c>
      <c r="Y815" s="18">
        <v>0.1300451988644476</v>
      </c>
    </row>
    <row r="816" spans="2:25" ht="29" x14ac:dyDescent="0.35">
      <c r="B816" s="17" t="s">
        <v>268</v>
      </c>
      <c r="C816" s="18">
        <v>0.31925296856541691</v>
      </c>
      <c r="D816" s="18">
        <v>0.30222291637175491</v>
      </c>
      <c r="E816" s="18">
        <v>0.33512552512901922</v>
      </c>
      <c r="G816" s="18">
        <v>0.30101394738593251</v>
      </c>
      <c r="H816" s="18">
        <v>0.31216812469298533</v>
      </c>
      <c r="I816" s="18">
        <v>0.29741782950084922</v>
      </c>
      <c r="J816" s="18">
        <v>0.36513087749504369</v>
      </c>
      <c r="L816" s="18">
        <v>0.30619142902594237</v>
      </c>
      <c r="M816" s="18">
        <v>0.29741782950084922</v>
      </c>
      <c r="N816" s="18">
        <v>0.36491145440616302</v>
      </c>
      <c r="P816" s="18">
        <v>0.31614012805226438</v>
      </c>
      <c r="Q816" s="18">
        <v>0.34802785524929369</v>
      </c>
      <c r="R816" s="18">
        <v>0.32224431752424743</v>
      </c>
      <c r="T816" s="18">
        <v>0.3988308731466646</v>
      </c>
      <c r="U816" s="18">
        <v>0.33327247985393388</v>
      </c>
      <c r="V816" s="18">
        <v>0.29127822482418392</v>
      </c>
      <c r="W816" s="18">
        <v>0.2940313399914975</v>
      </c>
      <c r="X816" s="18">
        <v>0.30563557059170138</v>
      </c>
      <c r="Y816" s="18">
        <v>0.37578120982119889</v>
      </c>
    </row>
    <row r="817" spans="2:25" ht="29" x14ac:dyDescent="0.35">
      <c r="B817" s="17" t="s">
        <v>269</v>
      </c>
      <c r="C817" s="18">
        <v>0.33925291803497171</v>
      </c>
      <c r="D817" s="18">
        <v>0.32776382136557208</v>
      </c>
      <c r="E817" s="18">
        <v>0.3500423824207532</v>
      </c>
      <c r="G817" s="18">
        <v>0.2601814863773862</v>
      </c>
      <c r="H817" s="18">
        <v>0.33468996875167711</v>
      </c>
      <c r="I817" s="18">
        <v>0.36358730199898731</v>
      </c>
      <c r="J817" s="18">
        <v>0.39717237770005193</v>
      </c>
      <c r="L817" s="18">
        <v>0.29704924354817402</v>
      </c>
      <c r="M817" s="18">
        <v>0.36358730199898731</v>
      </c>
      <c r="N817" s="18">
        <v>0.39780930494592981</v>
      </c>
      <c r="P817" s="18">
        <v>0.32534503546067828</v>
      </c>
      <c r="Q817" s="18">
        <v>0.42348362445175303</v>
      </c>
      <c r="R817" s="18">
        <v>0.35929881684334719</v>
      </c>
      <c r="T817" s="18">
        <v>0.33696132373401488</v>
      </c>
      <c r="U817" s="18">
        <v>0.37204976756459618</v>
      </c>
      <c r="V817" s="18">
        <v>0.32776681329097912</v>
      </c>
      <c r="W817" s="18">
        <v>0.35733670686243862</v>
      </c>
      <c r="X817" s="18">
        <v>0.31403426826306918</v>
      </c>
      <c r="Y817" s="18">
        <v>0.28815673777151712</v>
      </c>
    </row>
    <row r="818" spans="2:25" ht="29" x14ac:dyDescent="0.35">
      <c r="B818" s="17" t="s">
        <v>270</v>
      </c>
      <c r="C818" s="18">
        <v>0.17544950762853509</v>
      </c>
      <c r="D818" s="18">
        <v>0.18420332361018271</v>
      </c>
      <c r="E818" s="18">
        <v>0.1665254202797839</v>
      </c>
      <c r="G818" s="18">
        <v>0.1551966825249313</v>
      </c>
      <c r="H818" s="18">
        <v>0.1708730592517034</v>
      </c>
      <c r="I818" s="18">
        <v>0.16968224178452421</v>
      </c>
      <c r="J818" s="18">
        <v>0.20625537247315889</v>
      </c>
      <c r="L818" s="18">
        <v>0.16255317757967039</v>
      </c>
      <c r="M818" s="18">
        <v>0.16968224178452421</v>
      </c>
      <c r="N818" s="18">
        <v>0.20658613481644561</v>
      </c>
      <c r="P818" s="18">
        <v>0.16637072837741321</v>
      </c>
      <c r="Q818" s="18">
        <v>0.31742366172551978</v>
      </c>
      <c r="R818" s="18">
        <v>0.15145487870001439</v>
      </c>
      <c r="T818" s="18">
        <v>0.28874648145771581</v>
      </c>
      <c r="U818" s="18">
        <v>0.17632640195297961</v>
      </c>
      <c r="V818" s="18">
        <v>0.1592589062827087</v>
      </c>
      <c r="W818" s="18">
        <v>0.18275445892629719</v>
      </c>
      <c r="X818" s="18">
        <v>0.1644328432066571</v>
      </c>
      <c r="Y818" s="18">
        <v>0.11686002676557811</v>
      </c>
    </row>
    <row r="819" spans="2:25" ht="29" x14ac:dyDescent="0.35">
      <c r="B819" s="17" t="s">
        <v>271</v>
      </c>
      <c r="C819" s="18">
        <v>0.40604809796945668</v>
      </c>
      <c r="D819" s="18">
        <v>0.39513747538949251</v>
      </c>
      <c r="E819" s="18">
        <v>0.41640975621100801</v>
      </c>
      <c r="G819" s="18">
        <v>0.31264542575053339</v>
      </c>
      <c r="H819" s="18">
        <v>0.42418573564397632</v>
      </c>
      <c r="I819" s="18">
        <v>0.446384032980777</v>
      </c>
      <c r="J819" s="18">
        <v>0.43973966026033739</v>
      </c>
      <c r="L819" s="18">
        <v>0.36808111398254961</v>
      </c>
      <c r="M819" s="18">
        <v>0.446384032980777</v>
      </c>
      <c r="N819" s="18">
        <v>0.44044485071777739</v>
      </c>
      <c r="P819" s="18">
        <v>0.40692303425500143</v>
      </c>
      <c r="Q819" s="18">
        <v>0.36377341260821577</v>
      </c>
      <c r="R819" s="18">
        <v>0.41803649580166202</v>
      </c>
      <c r="T819" s="18">
        <v>0.40538834749917502</v>
      </c>
      <c r="U819" s="18">
        <v>0.44854622037940389</v>
      </c>
      <c r="V819" s="18">
        <v>0.38895087123648692</v>
      </c>
      <c r="W819" s="18">
        <v>0.39322771358145109</v>
      </c>
      <c r="X819" s="18">
        <v>0.40594235109600318</v>
      </c>
      <c r="Y819" s="18">
        <v>0.36950077684653693</v>
      </c>
    </row>
    <row r="820" spans="2:25" ht="29" x14ac:dyDescent="0.35">
      <c r="B820" s="17" t="s">
        <v>272</v>
      </c>
      <c r="C820" s="18">
        <v>0.37239389280566298</v>
      </c>
      <c r="D820" s="18">
        <v>0.36958665278592723</v>
      </c>
      <c r="E820" s="18">
        <v>0.37506779515630728</v>
      </c>
      <c r="G820" s="18">
        <v>0.35642614843270592</v>
      </c>
      <c r="H820" s="18">
        <v>0.35143645463736378</v>
      </c>
      <c r="I820" s="18">
        <v>0.42184707225432361</v>
      </c>
      <c r="J820" s="18">
        <v>0.35971469059636901</v>
      </c>
      <c r="L820" s="18">
        <v>0.35355449870437439</v>
      </c>
      <c r="M820" s="18">
        <v>0.42184707225432361</v>
      </c>
      <c r="N820" s="18">
        <v>0.3602915486561114</v>
      </c>
      <c r="P820" s="18">
        <v>0.38298414143217369</v>
      </c>
      <c r="Q820" s="18">
        <v>0.34577682989825831</v>
      </c>
      <c r="R820" s="18">
        <v>0.34438048322526432</v>
      </c>
      <c r="T820" s="18">
        <v>0.33683243869030138</v>
      </c>
      <c r="U820" s="18">
        <v>0.38179395892621959</v>
      </c>
      <c r="V820" s="18">
        <v>0.38178798636375522</v>
      </c>
      <c r="W820" s="18">
        <v>0.36926544884083312</v>
      </c>
      <c r="X820" s="18">
        <v>0.35190929246202463</v>
      </c>
      <c r="Y820" s="18">
        <v>0.39259133396738338</v>
      </c>
    </row>
    <row r="821" spans="2:25" x14ac:dyDescent="0.35">
      <c r="B821" s="17" t="s">
        <v>273</v>
      </c>
      <c r="C821" s="18">
        <v>0.42372311951758312</v>
      </c>
      <c r="D821" s="18">
        <v>0.42431461588336528</v>
      </c>
      <c r="E821" s="18">
        <v>0.42272037476412577</v>
      </c>
      <c r="G821" s="18">
        <v>0.42819840723337199</v>
      </c>
      <c r="H821" s="18">
        <v>0.48239018637267411</v>
      </c>
      <c r="I821" s="18">
        <v>0.40909118293070068</v>
      </c>
      <c r="J821" s="18">
        <v>0.37530562416215729</v>
      </c>
      <c r="L821" s="18">
        <v>0.45499361076077949</v>
      </c>
      <c r="M821" s="18">
        <v>0.40909118293070068</v>
      </c>
      <c r="N821" s="18">
        <v>0.37510879709515549</v>
      </c>
      <c r="P821" s="18">
        <v>0.42824735402819297</v>
      </c>
      <c r="Q821" s="18">
        <v>0.40375055218497269</v>
      </c>
      <c r="R821" s="18">
        <v>0.38802287008561948</v>
      </c>
      <c r="T821" s="18">
        <v>0.41970313702852119</v>
      </c>
      <c r="U821" s="18">
        <v>0.48467718289419842</v>
      </c>
      <c r="V821" s="18">
        <v>0.37423586002316528</v>
      </c>
      <c r="W821" s="18">
        <v>0.4293926987938203</v>
      </c>
      <c r="X821" s="18">
        <v>0.39966825300346931</v>
      </c>
      <c r="Y821" s="18">
        <v>0.4315722502254617</v>
      </c>
    </row>
    <row r="822" spans="2:25" ht="29" x14ac:dyDescent="0.35">
      <c r="B822" s="17" t="s">
        <v>274</v>
      </c>
      <c r="C822" s="18">
        <v>0.25714846784595669</v>
      </c>
      <c r="D822" s="18">
        <v>0.26723116773589789</v>
      </c>
      <c r="E822" s="18">
        <v>0.24708097102368851</v>
      </c>
      <c r="G822" s="18">
        <v>0.27334428320688381</v>
      </c>
      <c r="H822" s="18">
        <v>0.27484647661336309</v>
      </c>
      <c r="I822" s="18">
        <v>0.25398256320487711</v>
      </c>
      <c r="J822" s="18">
        <v>0.22695415930674179</v>
      </c>
      <c r="L822" s="18">
        <v>0.27367408407505611</v>
      </c>
      <c r="M822" s="18">
        <v>0.25398256320487711</v>
      </c>
      <c r="N822" s="18">
        <v>0.22731811535138119</v>
      </c>
      <c r="P822" s="18">
        <v>0.25030886693835092</v>
      </c>
      <c r="Q822" s="18">
        <v>0.28668761929891812</v>
      </c>
      <c r="R822" s="18">
        <v>0.28595878538512493</v>
      </c>
      <c r="T822" s="18">
        <v>0.35594942348125791</v>
      </c>
      <c r="U822" s="18">
        <v>0.29776497543288499</v>
      </c>
      <c r="V822" s="18">
        <v>0.2173206160369377</v>
      </c>
      <c r="W822" s="18">
        <v>0.24591497436082371</v>
      </c>
      <c r="X822" s="18">
        <v>0.24702740675989709</v>
      </c>
      <c r="Y822" s="18">
        <v>0.22858768856205061</v>
      </c>
    </row>
    <row r="823" spans="2:25" ht="43.5" x14ac:dyDescent="0.35">
      <c r="B823" s="17" t="s">
        <v>275</v>
      </c>
      <c r="C823" s="18">
        <v>0.33924035425407523</v>
      </c>
      <c r="D823" s="18">
        <v>0.33578099882164048</v>
      </c>
      <c r="E823" s="18">
        <v>0.34201540820579479</v>
      </c>
      <c r="G823" s="18">
        <v>0.33189595533914129</v>
      </c>
      <c r="H823" s="18">
        <v>0.37537383507085997</v>
      </c>
      <c r="I823" s="18">
        <v>0.32165805269177339</v>
      </c>
      <c r="J823" s="18">
        <v>0.32693327108771397</v>
      </c>
      <c r="L823" s="18">
        <v>0.35327202875325509</v>
      </c>
      <c r="M823" s="18">
        <v>0.32165805269177339</v>
      </c>
      <c r="N823" s="18">
        <v>0.32745755907859991</v>
      </c>
      <c r="P823" s="18">
        <v>0.34071980522185258</v>
      </c>
      <c r="Q823" s="18">
        <v>0.33612328208973902</v>
      </c>
      <c r="R823" s="18">
        <v>0.3279427960813347</v>
      </c>
      <c r="T823" s="18">
        <v>0.35229222312710579</v>
      </c>
      <c r="U823" s="18">
        <v>0.36105160287909099</v>
      </c>
      <c r="V823" s="18">
        <v>0.32906701635925328</v>
      </c>
      <c r="W823" s="18">
        <v>0.32758904828019553</v>
      </c>
      <c r="X823" s="18">
        <v>0.31142099956081848</v>
      </c>
      <c r="Y823" s="18">
        <v>0.37995659880404858</v>
      </c>
    </row>
    <row r="824" spans="2:25" x14ac:dyDescent="0.35">
      <c r="B824" s="17" t="s">
        <v>276</v>
      </c>
      <c r="C824" s="18">
        <v>9.8544877953399054E-3</v>
      </c>
      <c r="D824" s="18">
        <v>7.0537280351141212E-3</v>
      </c>
      <c r="E824" s="18">
        <v>1.209209035979124E-2</v>
      </c>
      <c r="G824" s="18">
        <v>1.0471202113429201E-2</v>
      </c>
      <c r="H824" s="18">
        <v>9.7920088274734852E-3</v>
      </c>
      <c r="I824" s="18">
        <v>1.1765030748341589E-2</v>
      </c>
      <c r="J824" s="18">
        <v>7.4116563069184281E-3</v>
      </c>
      <c r="L824" s="18">
        <v>9.5563180484694622E-3</v>
      </c>
      <c r="M824" s="18">
        <v>1.1765030748341589E-2</v>
      </c>
      <c r="N824" s="18">
        <v>7.4235420424428739E-3</v>
      </c>
      <c r="P824" s="18">
        <v>9.6656979318153306E-3</v>
      </c>
      <c r="Q824" s="18">
        <v>0</v>
      </c>
      <c r="R824" s="18">
        <v>6.0025921386264152E-3</v>
      </c>
      <c r="T824" s="18">
        <v>5.0565873387760163E-3</v>
      </c>
      <c r="U824" s="18">
        <v>6.3388252130670841E-3</v>
      </c>
      <c r="V824" s="18">
        <v>1.810492800410525E-2</v>
      </c>
      <c r="W824" s="18">
        <v>1.3689642023163501E-2</v>
      </c>
      <c r="X824" s="18">
        <v>1.952065387626934E-3</v>
      </c>
      <c r="Y824" s="18">
        <v>0</v>
      </c>
    </row>
    <row r="825" spans="2:25" x14ac:dyDescent="0.35">
      <c r="B825" s="17" t="s">
        <v>218</v>
      </c>
      <c r="C825" s="18">
        <v>2.7524876545528321E-2</v>
      </c>
      <c r="D825" s="18">
        <v>2.8321942376900239E-2</v>
      </c>
      <c r="E825" s="18">
        <v>2.67909664133755E-2</v>
      </c>
      <c r="G825" s="18">
        <v>3.3440469479749269E-2</v>
      </c>
      <c r="H825" s="18">
        <v>1.4145156831492639E-2</v>
      </c>
      <c r="I825" s="18">
        <v>3.6371946818086622E-2</v>
      </c>
      <c r="J825" s="18">
        <v>2.6192544743373139E-2</v>
      </c>
      <c r="L825" s="18">
        <v>2.380101947201442E-2</v>
      </c>
      <c r="M825" s="18">
        <v>3.6371946818086622E-2</v>
      </c>
      <c r="N825" s="18">
        <v>2.623454853397544E-2</v>
      </c>
      <c r="P825" s="18">
        <v>2.532083806215019E-2</v>
      </c>
      <c r="Q825" s="18">
        <v>5.6024208358552083E-3</v>
      </c>
      <c r="R825" s="18">
        <v>3.7125264984179167E-2</v>
      </c>
      <c r="T825" s="18">
        <v>5.2988637883231394E-3</v>
      </c>
      <c r="U825" s="18">
        <v>2.193514153206946E-2</v>
      </c>
      <c r="V825" s="18">
        <v>3.9058310139115607E-2</v>
      </c>
      <c r="W825" s="18">
        <v>1.1250421133612571E-2</v>
      </c>
      <c r="X825" s="18">
        <v>3.0567471530836509E-2</v>
      </c>
      <c r="Y825" s="18">
        <v>6.2434859987679808E-2</v>
      </c>
    </row>
    <row r="826" spans="2:25" x14ac:dyDescent="0.35">
      <c r="B826" s="17" t="s">
        <v>277</v>
      </c>
      <c r="C826" s="18">
        <v>3.2945055067592599E-2</v>
      </c>
      <c r="D826" s="18">
        <v>3.2235187899117612E-2</v>
      </c>
      <c r="E826" s="18">
        <v>3.3727331892784963E-2</v>
      </c>
      <c r="G826" s="18">
        <v>6.2516252543609041E-2</v>
      </c>
      <c r="H826" s="18">
        <v>2.0582716670539378E-2</v>
      </c>
      <c r="I826" s="18">
        <v>1.9218440720099199E-2</v>
      </c>
      <c r="J826" s="18">
        <v>2.957198732378357E-2</v>
      </c>
      <c r="L826" s="18">
        <v>4.1561417288077787E-2</v>
      </c>
      <c r="M826" s="18">
        <v>1.9218440720099199E-2</v>
      </c>
      <c r="N826" s="18">
        <v>2.961941057247559E-2</v>
      </c>
      <c r="P826" s="18">
        <v>3.4520374240271982E-2</v>
      </c>
      <c r="Q826" s="18">
        <v>1.8934157767625859E-2</v>
      </c>
      <c r="R826" s="18">
        <v>3.0852805959411499E-2</v>
      </c>
      <c r="T826" s="18">
        <v>3.1807366615757802E-2</v>
      </c>
      <c r="U826" s="18">
        <v>2.3298715313564349E-2</v>
      </c>
      <c r="V826" s="18">
        <v>4.1979983851246613E-2</v>
      </c>
      <c r="W826" s="18">
        <v>2.4396563513733271E-2</v>
      </c>
      <c r="X826" s="18">
        <v>3.2090150453357613E-2</v>
      </c>
      <c r="Y826" s="18">
        <v>5.172446698761627E-2</v>
      </c>
    </row>
    <row r="828" spans="2:25" ht="43.5" x14ac:dyDescent="0.35">
      <c r="B828" s="14" t="s">
        <v>278</v>
      </c>
    </row>
    <row r="829" spans="2:25" x14ac:dyDescent="0.35">
      <c r="B829" s="15" t="s">
        <v>15</v>
      </c>
    </row>
    <row r="830" spans="2:25" x14ac:dyDescent="0.35">
      <c r="B830" s="11" t="s">
        <v>50</v>
      </c>
      <c r="C830" s="16">
        <v>2090</v>
      </c>
      <c r="D830" s="16">
        <v>1050</v>
      </c>
      <c r="E830" s="16">
        <v>1035</v>
      </c>
      <c r="G830" s="16">
        <v>448</v>
      </c>
      <c r="H830" s="16">
        <v>548</v>
      </c>
      <c r="I830" s="16">
        <v>544</v>
      </c>
      <c r="J830" s="16">
        <v>548</v>
      </c>
      <c r="L830" s="16">
        <v>995</v>
      </c>
      <c r="M830" s="16">
        <v>544</v>
      </c>
      <c r="N830" s="16">
        <v>546</v>
      </c>
      <c r="P830" s="16">
        <v>1617</v>
      </c>
      <c r="Q830" s="16">
        <v>163</v>
      </c>
      <c r="R830" s="16">
        <v>191</v>
      </c>
      <c r="T830" s="16">
        <v>197</v>
      </c>
      <c r="U830" s="16">
        <v>521</v>
      </c>
      <c r="V830" s="16">
        <v>489</v>
      </c>
      <c r="W830" s="16">
        <v>441</v>
      </c>
      <c r="X830" s="16">
        <v>269</v>
      </c>
      <c r="Y830" s="16">
        <v>166</v>
      </c>
    </row>
    <row r="831" spans="2:25" x14ac:dyDescent="0.35">
      <c r="B831" s="12" t="s">
        <v>51</v>
      </c>
      <c r="C831" s="16">
        <v>2090</v>
      </c>
      <c r="D831" s="16">
        <v>1043</v>
      </c>
      <c r="E831" s="16">
        <v>1045</v>
      </c>
      <c r="G831" s="16">
        <v>521</v>
      </c>
      <c r="H831" s="16">
        <v>522</v>
      </c>
      <c r="I831" s="16">
        <v>522</v>
      </c>
      <c r="J831" s="16">
        <v>523</v>
      </c>
      <c r="L831" s="16">
        <v>1043</v>
      </c>
      <c r="M831" s="16">
        <v>522</v>
      </c>
      <c r="N831" s="16">
        <v>522</v>
      </c>
      <c r="P831" s="16">
        <v>1634</v>
      </c>
      <c r="Q831" s="16">
        <v>154</v>
      </c>
      <c r="R831" s="16">
        <v>187</v>
      </c>
      <c r="T831" s="16">
        <v>158</v>
      </c>
      <c r="U831" s="16">
        <v>484</v>
      </c>
      <c r="V831" s="16">
        <v>532</v>
      </c>
      <c r="W831" s="16">
        <v>425</v>
      </c>
      <c r="X831" s="16">
        <v>310</v>
      </c>
      <c r="Y831" s="16">
        <v>177</v>
      </c>
    </row>
    <row r="832" spans="2:25" x14ac:dyDescent="0.35">
      <c r="B832" s="17" t="s">
        <v>279</v>
      </c>
      <c r="C832" s="18">
        <v>0.35844166580782688</v>
      </c>
      <c r="D832" s="18">
        <v>0.3463577593379788</v>
      </c>
      <c r="E832" s="18">
        <v>0.37090256462658072</v>
      </c>
      <c r="G832" s="18">
        <v>0.29863068623529759</v>
      </c>
      <c r="H832" s="18">
        <v>0.35799134088309748</v>
      </c>
      <c r="I832" s="18">
        <v>0.34697534225960419</v>
      </c>
      <c r="J832" s="18">
        <v>0.43055365932143502</v>
      </c>
      <c r="L832" s="18">
        <v>0.32851903384272041</v>
      </c>
      <c r="M832" s="18">
        <v>0.34697534225960419</v>
      </c>
      <c r="N832" s="18">
        <v>0.43043915176693148</v>
      </c>
      <c r="P832" s="18">
        <v>0.33351613056065399</v>
      </c>
      <c r="Q832" s="18">
        <v>0.55007555087148907</v>
      </c>
      <c r="R832" s="18">
        <v>0.41778120262064672</v>
      </c>
      <c r="T832" s="18">
        <v>0.49749351164882022</v>
      </c>
      <c r="U832" s="18">
        <v>0.38514532539087881</v>
      </c>
      <c r="V832" s="18">
        <v>0.29053693558864713</v>
      </c>
      <c r="W832" s="18">
        <v>0.33977474783123268</v>
      </c>
      <c r="X832" s="18">
        <v>0.40372749117168799</v>
      </c>
      <c r="Y832" s="18">
        <v>0.33027462638044469</v>
      </c>
    </row>
    <row r="833" spans="2:25" x14ac:dyDescent="0.35">
      <c r="B833" s="17" t="s">
        <v>280</v>
      </c>
      <c r="C833" s="18">
        <v>0.50341417400682575</v>
      </c>
      <c r="D833" s="18">
        <v>0.49871567529591582</v>
      </c>
      <c r="E833" s="18">
        <v>0.5082516746644351</v>
      </c>
      <c r="G833" s="18">
        <v>0.56211024975997859</v>
      </c>
      <c r="H833" s="18">
        <v>0.52013732818528957</v>
      </c>
      <c r="I833" s="18">
        <v>0.50827775741850667</v>
      </c>
      <c r="J833" s="18">
        <v>0.42424631586160882</v>
      </c>
      <c r="L833" s="18">
        <v>0.54084497490364225</v>
      </c>
      <c r="M833" s="18">
        <v>0.50827775741850667</v>
      </c>
      <c r="N833" s="18">
        <v>0.42412797275201608</v>
      </c>
      <c r="P833" s="18">
        <v>0.52468311707129744</v>
      </c>
      <c r="Q833" s="18">
        <v>0.3762680348002202</v>
      </c>
      <c r="R833" s="18">
        <v>0.49248971616299192</v>
      </c>
      <c r="T833" s="18">
        <v>0.44179400445080041</v>
      </c>
      <c r="U833" s="18">
        <v>0.5327797898147234</v>
      </c>
      <c r="V833" s="18">
        <v>0.54380377206169117</v>
      </c>
      <c r="W833" s="18">
        <v>0.51276541049452662</v>
      </c>
      <c r="X833" s="18">
        <v>0.40092986850281148</v>
      </c>
      <c r="Y833" s="18">
        <v>0.51128650459906144</v>
      </c>
    </row>
    <row r="834" spans="2:25" ht="29" x14ac:dyDescent="0.35">
      <c r="B834" s="17" t="s">
        <v>281</v>
      </c>
      <c r="C834" s="18">
        <v>0.10116418342111699</v>
      </c>
      <c r="D834" s="18">
        <v>0.1070649451171547</v>
      </c>
      <c r="E834" s="18">
        <v>9.5119293625122156E-2</v>
      </c>
      <c r="G834" s="18">
        <v>7.9763276830519092E-2</v>
      </c>
      <c r="H834" s="18">
        <v>9.5777853259810725E-2</v>
      </c>
      <c r="I834" s="18">
        <v>0.1145877669293648</v>
      </c>
      <c r="J834" s="18">
        <v>0.1138721166965533</v>
      </c>
      <c r="L834" s="18">
        <v>8.78262193662427E-2</v>
      </c>
      <c r="M834" s="18">
        <v>0.1145877669293648</v>
      </c>
      <c r="N834" s="18">
        <v>0.1140547282217802</v>
      </c>
      <c r="P834" s="18">
        <v>0.1053467783229579</v>
      </c>
      <c r="Q834" s="18">
        <v>5.5634181645191773E-2</v>
      </c>
      <c r="R834" s="18">
        <v>6.3037190645943542E-2</v>
      </c>
      <c r="T834" s="18">
        <v>5.0516535931310218E-2</v>
      </c>
      <c r="U834" s="18">
        <v>6.5401446493537768E-2</v>
      </c>
      <c r="V834" s="18">
        <v>0.10863102849848701</v>
      </c>
      <c r="W834" s="18">
        <v>0.1224704978465113</v>
      </c>
      <c r="X834" s="18">
        <v>0.13905190178267909</v>
      </c>
      <c r="Y834" s="18">
        <v>0.1064626069331934</v>
      </c>
    </row>
    <row r="835" spans="2:25" x14ac:dyDescent="0.35">
      <c r="B835" s="17" t="s">
        <v>121</v>
      </c>
      <c r="C835" s="18">
        <v>3.6979976764230343E-2</v>
      </c>
      <c r="D835" s="18">
        <v>4.7861620248950673E-2</v>
      </c>
      <c r="E835" s="18">
        <v>2.5726467083862149E-2</v>
      </c>
      <c r="G835" s="18">
        <v>5.9495787174204819E-2</v>
      </c>
      <c r="H835" s="18">
        <v>2.609347767180226E-2</v>
      </c>
      <c r="I835" s="18">
        <v>3.015913339252423E-2</v>
      </c>
      <c r="J835" s="18">
        <v>3.1327908120402877E-2</v>
      </c>
      <c r="L835" s="18">
        <v>4.2809771887394682E-2</v>
      </c>
      <c r="M835" s="18">
        <v>3.015913339252423E-2</v>
      </c>
      <c r="N835" s="18">
        <v>3.1378147259271967E-2</v>
      </c>
      <c r="P835" s="18">
        <v>3.6453974045090549E-2</v>
      </c>
      <c r="Q835" s="18">
        <v>1.8022232683098889E-2</v>
      </c>
      <c r="R835" s="18">
        <v>2.6691890570417709E-2</v>
      </c>
      <c r="T835" s="18">
        <v>1.0195947969069171E-2</v>
      </c>
      <c r="U835" s="18">
        <v>1.6673438300860009E-2</v>
      </c>
      <c r="V835" s="18">
        <v>5.7028263851174939E-2</v>
      </c>
      <c r="W835" s="18">
        <v>2.4989343827729299E-2</v>
      </c>
      <c r="X835" s="18">
        <v>5.6290738542821482E-2</v>
      </c>
      <c r="Y835" s="18">
        <v>5.1976262087300218E-2</v>
      </c>
    </row>
    <row r="837" spans="2:25" ht="58" x14ac:dyDescent="0.35">
      <c r="B837" s="14" t="s">
        <v>282</v>
      </c>
    </row>
    <row r="838" spans="2:25" x14ac:dyDescent="0.35">
      <c r="B838" s="15" t="s">
        <v>15</v>
      </c>
    </row>
    <row r="839" spans="2:25" x14ac:dyDescent="0.35">
      <c r="B839" s="11" t="s">
        <v>50</v>
      </c>
      <c r="C839" s="16">
        <v>2090</v>
      </c>
      <c r="D839" s="16">
        <v>1050</v>
      </c>
      <c r="E839" s="16">
        <v>1035</v>
      </c>
      <c r="G839" s="16">
        <v>448</v>
      </c>
      <c r="H839" s="16">
        <v>548</v>
      </c>
      <c r="I839" s="16">
        <v>544</v>
      </c>
      <c r="J839" s="16">
        <v>548</v>
      </c>
      <c r="L839" s="16">
        <v>995</v>
      </c>
      <c r="M839" s="16">
        <v>544</v>
      </c>
      <c r="N839" s="16">
        <v>546</v>
      </c>
      <c r="P839" s="16">
        <v>1617</v>
      </c>
      <c r="Q839" s="16">
        <v>163</v>
      </c>
      <c r="R839" s="16">
        <v>191</v>
      </c>
      <c r="T839" s="16">
        <v>197</v>
      </c>
      <c r="U839" s="16">
        <v>521</v>
      </c>
      <c r="V839" s="16">
        <v>489</v>
      </c>
      <c r="W839" s="16">
        <v>441</v>
      </c>
      <c r="X839" s="16">
        <v>269</v>
      </c>
      <c r="Y839" s="16">
        <v>166</v>
      </c>
    </row>
    <row r="840" spans="2:25" x14ac:dyDescent="0.35">
      <c r="B840" s="12" t="s">
        <v>51</v>
      </c>
      <c r="C840" s="16">
        <v>2090</v>
      </c>
      <c r="D840" s="16">
        <v>1043</v>
      </c>
      <c r="E840" s="16">
        <v>1045</v>
      </c>
      <c r="G840" s="16">
        <v>521</v>
      </c>
      <c r="H840" s="16">
        <v>522</v>
      </c>
      <c r="I840" s="16">
        <v>522</v>
      </c>
      <c r="J840" s="16">
        <v>523</v>
      </c>
      <c r="L840" s="16">
        <v>1043</v>
      </c>
      <c r="M840" s="16">
        <v>522</v>
      </c>
      <c r="N840" s="16">
        <v>522</v>
      </c>
      <c r="P840" s="16">
        <v>1634</v>
      </c>
      <c r="Q840" s="16">
        <v>154</v>
      </c>
      <c r="R840" s="16">
        <v>187</v>
      </c>
      <c r="T840" s="16">
        <v>158</v>
      </c>
      <c r="U840" s="16">
        <v>484</v>
      </c>
      <c r="V840" s="16">
        <v>532</v>
      </c>
      <c r="W840" s="16">
        <v>425</v>
      </c>
      <c r="X840" s="16">
        <v>310</v>
      </c>
      <c r="Y840" s="16">
        <v>177</v>
      </c>
    </row>
    <row r="841" spans="2:25" ht="29" x14ac:dyDescent="0.35">
      <c r="B841" s="17" t="s">
        <v>283</v>
      </c>
      <c r="C841" s="18">
        <v>0.50638120842456735</v>
      </c>
      <c r="D841" s="18">
        <v>0.51348430205043305</v>
      </c>
      <c r="E841" s="18">
        <v>0.4994431941960798</v>
      </c>
      <c r="G841" s="18">
        <v>0.53361600177163748</v>
      </c>
      <c r="H841" s="18">
        <v>0.51636930258129532</v>
      </c>
      <c r="I841" s="18">
        <v>0.51648463193286265</v>
      </c>
      <c r="J841" s="18">
        <v>0.46005708051206112</v>
      </c>
      <c r="L841" s="18">
        <v>0.52471166394185331</v>
      </c>
      <c r="M841" s="18">
        <v>0.51648463193286265</v>
      </c>
      <c r="N841" s="18">
        <v>0.45998988624986598</v>
      </c>
      <c r="P841" s="18">
        <v>0.49839055577835401</v>
      </c>
      <c r="Q841" s="18">
        <v>0.63336325357791479</v>
      </c>
      <c r="R841" s="18">
        <v>0.53478640928792209</v>
      </c>
      <c r="T841" s="18">
        <v>0.63503184835981108</v>
      </c>
      <c r="U841" s="18">
        <v>0.55857469766988221</v>
      </c>
      <c r="V841" s="18">
        <v>0.44628173576439378</v>
      </c>
      <c r="W841" s="18">
        <v>0.47425240035181088</v>
      </c>
      <c r="X841" s="18">
        <v>0.49783079055148999</v>
      </c>
      <c r="Y841" s="18">
        <v>0.51996489105903165</v>
      </c>
    </row>
    <row r="842" spans="2:25" x14ac:dyDescent="0.35">
      <c r="B842" s="17" t="s">
        <v>284</v>
      </c>
      <c r="C842" s="18">
        <v>0.36878155846899091</v>
      </c>
      <c r="D842" s="18">
        <v>0.35019264050707238</v>
      </c>
      <c r="E842" s="18">
        <v>0.38690390370049599</v>
      </c>
      <c r="G842" s="18">
        <v>0.34552997877269331</v>
      </c>
      <c r="H842" s="18">
        <v>0.37725473721993169</v>
      </c>
      <c r="I842" s="18">
        <v>0.37374721698533481</v>
      </c>
      <c r="J842" s="18">
        <v>0.37745985077544902</v>
      </c>
      <c r="L842" s="18">
        <v>0.36161155312171478</v>
      </c>
      <c r="M842" s="18">
        <v>0.37374721698533481</v>
      </c>
      <c r="N842" s="18">
        <v>0.37726647834351462</v>
      </c>
      <c r="P842" s="18">
        <v>0.37859462918263898</v>
      </c>
      <c r="Q842" s="18">
        <v>0.27405078518077031</v>
      </c>
      <c r="R842" s="18">
        <v>0.35843534977344998</v>
      </c>
      <c r="T842" s="18">
        <v>0.28666107862626</v>
      </c>
      <c r="U842" s="18">
        <v>0.36042713291708461</v>
      </c>
      <c r="V842" s="18">
        <v>0.39594581173895832</v>
      </c>
      <c r="W842" s="18">
        <v>0.3855433744281565</v>
      </c>
      <c r="X842" s="18">
        <v>0.37079237527778769</v>
      </c>
      <c r="Y842" s="18">
        <v>0.34201155702620728</v>
      </c>
    </row>
    <row r="843" spans="2:25" x14ac:dyDescent="0.35">
      <c r="B843" s="17" t="s">
        <v>285</v>
      </c>
      <c r="C843" s="18">
        <v>0.12483723310644181</v>
      </c>
      <c r="D843" s="18">
        <v>0.13632305744249451</v>
      </c>
      <c r="E843" s="18">
        <v>0.1136529021034243</v>
      </c>
      <c r="G843" s="18">
        <v>0.1208540194556693</v>
      </c>
      <c r="H843" s="18">
        <v>0.10637596019877291</v>
      </c>
      <c r="I843" s="18">
        <v>0.1097681510818027</v>
      </c>
      <c r="J843" s="18">
        <v>0.1624830687124898</v>
      </c>
      <c r="L843" s="18">
        <v>0.11367678293643201</v>
      </c>
      <c r="M843" s="18">
        <v>0.1097681510818027</v>
      </c>
      <c r="N843" s="18">
        <v>0.16274363540661921</v>
      </c>
      <c r="P843" s="18">
        <v>0.12301481503900689</v>
      </c>
      <c r="Q843" s="18">
        <v>9.2585961241314643E-2</v>
      </c>
      <c r="R843" s="18">
        <v>0.1067782409386278</v>
      </c>
      <c r="T843" s="18">
        <v>7.8307073013928946E-2</v>
      </c>
      <c r="U843" s="18">
        <v>8.0998169413033297E-2</v>
      </c>
      <c r="V843" s="18">
        <v>0.15777245249664801</v>
      </c>
      <c r="W843" s="18">
        <v>0.14020422522003251</v>
      </c>
      <c r="X843" s="18">
        <v>0.1313768341707221</v>
      </c>
      <c r="Y843" s="18">
        <v>0.1380235519147609</v>
      </c>
    </row>
    <row r="845" spans="2:25" ht="58" x14ac:dyDescent="0.35">
      <c r="B845" s="14" t="s">
        <v>286</v>
      </c>
    </row>
    <row r="846" spans="2:25" x14ac:dyDescent="0.35">
      <c r="B846" s="15" t="s">
        <v>15</v>
      </c>
    </row>
    <row r="847" spans="2:25" x14ac:dyDescent="0.35">
      <c r="B847" s="11" t="s">
        <v>50</v>
      </c>
      <c r="C847" s="16">
        <v>2090</v>
      </c>
      <c r="D847" s="16">
        <v>1050</v>
      </c>
      <c r="E847" s="16">
        <v>1035</v>
      </c>
      <c r="G847" s="16">
        <v>448</v>
      </c>
      <c r="H847" s="16">
        <v>548</v>
      </c>
      <c r="I847" s="16">
        <v>544</v>
      </c>
      <c r="J847" s="16">
        <v>548</v>
      </c>
      <c r="L847" s="16">
        <v>995</v>
      </c>
      <c r="M847" s="16">
        <v>544</v>
      </c>
      <c r="N847" s="16">
        <v>546</v>
      </c>
      <c r="P847" s="16">
        <v>1617</v>
      </c>
      <c r="Q847" s="16">
        <v>163</v>
      </c>
      <c r="R847" s="16">
        <v>191</v>
      </c>
      <c r="T847" s="16">
        <v>197</v>
      </c>
      <c r="U847" s="16">
        <v>521</v>
      </c>
      <c r="V847" s="16">
        <v>489</v>
      </c>
      <c r="W847" s="16">
        <v>441</v>
      </c>
      <c r="X847" s="16">
        <v>269</v>
      </c>
      <c r="Y847" s="16">
        <v>166</v>
      </c>
    </row>
    <row r="848" spans="2:25" x14ac:dyDescent="0.35">
      <c r="B848" s="12" t="s">
        <v>51</v>
      </c>
      <c r="C848" s="16">
        <v>2090</v>
      </c>
      <c r="D848" s="16">
        <v>1043</v>
      </c>
      <c r="E848" s="16">
        <v>1045</v>
      </c>
      <c r="G848" s="16">
        <v>521</v>
      </c>
      <c r="H848" s="16">
        <v>522</v>
      </c>
      <c r="I848" s="16">
        <v>522</v>
      </c>
      <c r="J848" s="16">
        <v>523</v>
      </c>
      <c r="L848" s="16">
        <v>1043</v>
      </c>
      <c r="M848" s="16">
        <v>522</v>
      </c>
      <c r="N848" s="16">
        <v>522</v>
      </c>
      <c r="P848" s="16">
        <v>1634</v>
      </c>
      <c r="Q848" s="16">
        <v>154</v>
      </c>
      <c r="R848" s="16">
        <v>187</v>
      </c>
      <c r="T848" s="16">
        <v>158</v>
      </c>
      <c r="U848" s="16">
        <v>484</v>
      </c>
      <c r="V848" s="16">
        <v>532</v>
      </c>
      <c r="W848" s="16">
        <v>425</v>
      </c>
      <c r="X848" s="16">
        <v>310</v>
      </c>
      <c r="Y848" s="16">
        <v>177</v>
      </c>
    </row>
    <row r="849" spans="2:25" ht="29" x14ac:dyDescent="0.35">
      <c r="B849" s="17" t="s">
        <v>283</v>
      </c>
      <c r="C849" s="18">
        <v>0.42385425840588647</v>
      </c>
      <c r="D849" s="18">
        <v>0.42420178765350142</v>
      </c>
      <c r="E849" s="18">
        <v>0.42387658310066723</v>
      </c>
      <c r="G849" s="18">
        <v>0.47144786901826102</v>
      </c>
      <c r="H849" s="18">
        <v>0.43180419126791941</v>
      </c>
      <c r="I849" s="18">
        <v>0.41901438103229721</v>
      </c>
      <c r="J849" s="18">
        <v>0.37405423025172002</v>
      </c>
      <c r="L849" s="18">
        <v>0.45129589805739317</v>
      </c>
      <c r="M849" s="18">
        <v>0.41901438103229721</v>
      </c>
      <c r="N849" s="18">
        <v>0.37465408397785982</v>
      </c>
      <c r="P849" s="18">
        <v>0.41871443620200999</v>
      </c>
      <c r="Q849" s="18">
        <v>0.54108877678132705</v>
      </c>
      <c r="R849" s="18">
        <v>0.45735619329569149</v>
      </c>
      <c r="T849" s="18">
        <v>0.52520536944557805</v>
      </c>
      <c r="U849" s="18">
        <v>0.46830187179573468</v>
      </c>
      <c r="V849" s="18">
        <v>0.38526955639311211</v>
      </c>
      <c r="W849" s="18">
        <v>0.38099475478411132</v>
      </c>
      <c r="X849" s="18">
        <v>0.41563379339658763</v>
      </c>
      <c r="Y849" s="18">
        <v>0.44508022608274622</v>
      </c>
    </row>
    <row r="850" spans="2:25" x14ac:dyDescent="0.35">
      <c r="B850" s="17" t="s">
        <v>284</v>
      </c>
      <c r="C850" s="18">
        <v>0.37224562757149071</v>
      </c>
      <c r="D850" s="18">
        <v>0.35203787237005491</v>
      </c>
      <c r="E850" s="18">
        <v>0.39198833040116832</v>
      </c>
      <c r="G850" s="18">
        <v>0.37280048499437468</v>
      </c>
      <c r="H850" s="18">
        <v>0.37284344416718068</v>
      </c>
      <c r="I850" s="18">
        <v>0.36947183595337402</v>
      </c>
      <c r="J850" s="18">
        <v>0.37279088881554018</v>
      </c>
      <c r="L850" s="18">
        <v>0.37303857767436882</v>
      </c>
      <c r="M850" s="18">
        <v>0.36947183595337402</v>
      </c>
      <c r="N850" s="18">
        <v>0.37258374973780323</v>
      </c>
      <c r="P850" s="18">
        <v>0.37246533686931549</v>
      </c>
      <c r="Q850" s="18">
        <v>0.33366373272201388</v>
      </c>
      <c r="R850" s="18">
        <v>0.38338465236978431</v>
      </c>
      <c r="T850" s="18">
        <v>0.34927013219479103</v>
      </c>
      <c r="U850" s="18">
        <v>0.33264628483322461</v>
      </c>
      <c r="V850" s="18">
        <v>0.38780707573172318</v>
      </c>
      <c r="W850" s="18">
        <v>0.39792706070524508</v>
      </c>
      <c r="X850" s="18">
        <v>0.37902477585005628</v>
      </c>
      <c r="Y850" s="18">
        <v>0.38662019539408488</v>
      </c>
    </row>
    <row r="851" spans="2:25" x14ac:dyDescent="0.35">
      <c r="B851" s="17" t="s">
        <v>285</v>
      </c>
      <c r="C851" s="18">
        <v>0.2039001140226227</v>
      </c>
      <c r="D851" s="18">
        <v>0.22376033997644371</v>
      </c>
      <c r="E851" s="18">
        <v>0.18413508649816451</v>
      </c>
      <c r="G851" s="18">
        <v>0.15575164598736441</v>
      </c>
      <c r="H851" s="18">
        <v>0.19535236456489991</v>
      </c>
      <c r="I851" s="18">
        <v>0.21151378301432891</v>
      </c>
      <c r="J851" s="18">
        <v>0.2531548809327398</v>
      </c>
      <c r="L851" s="18">
        <v>0.17566552426823809</v>
      </c>
      <c r="M851" s="18">
        <v>0.21151378301432891</v>
      </c>
      <c r="N851" s="18">
        <v>0.25276216628433679</v>
      </c>
      <c r="P851" s="18">
        <v>0.20882022692867461</v>
      </c>
      <c r="Q851" s="18">
        <v>0.1252474904966589</v>
      </c>
      <c r="R851" s="18">
        <v>0.1592591543345242</v>
      </c>
      <c r="T851" s="18">
        <v>0.125524498359631</v>
      </c>
      <c r="U851" s="18">
        <v>0.1990518433710407</v>
      </c>
      <c r="V851" s="18">
        <v>0.22692336787516479</v>
      </c>
      <c r="W851" s="18">
        <v>0.2210781845106437</v>
      </c>
      <c r="X851" s="18">
        <v>0.20534143075335609</v>
      </c>
      <c r="Y851" s="18">
        <v>0.16829957852316879</v>
      </c>
    </row>
    <row r="853" spans="2:25" ht="58" x14ac:dyDescent="0.35">
      <c r="B853" s="14" t="s">
        <v>287</v>
      </c>
    </row>
    <row r="854" spans="2:25" x14ac:dyDescent="0.35">
      <c r="B854" s="15" t="s">
        <v>15</v>
      </c>
    </row>
    <row r="855" spans="2:25" x14ac:dyDescent="0.35">
      <c r="B855" s="11" t="s">
        <v>50</v>
      </c>
      <c r="C855" s="16">
        <v>2090</v>
      </c>
      <c r="D855" s="16">
        <v>1050</v>
      </c>
      <c r="E855" s="16">
        <v>1035</v>
      </c>
      <c r="G855" s="16">
        <v>448</v>
      </c>
      <c r="H855" s="16">
        <v>548</v>
      </c>
      <c r="I855" s="16">
        <v>544</v>
      </c>
      <c r="J855" s="16">
        <v>548</v>
      </c>
      <c r="L855" s="16">
        <v>995</v>
      </c>
      <c r="M855" s="16">
        <v>544</v>
      </c>
      <c r="N855" s="16">
        <v>546</v>
      </c>
      <c r="P855" s="16">
        <v>1617</v>
      </c>
      <c r="Q855" s="16">
        <v>163</v>
      </c>
      <c r="R855" s="16">
        <v>191</v>
      </c>
      <c r="T855" s="16">
        <v>197</v>
      </c>
      <c r="U855" s="16">
        <v>521</v>
      </c>
      <c r="V855" s="16">
        <v>489</v>
      </c>
      <c r="W855" s="16">
        <v>441</v>
      </c>
      <c r="X855" s="16">
        <v>269</v>
      </c>
      <c r="Y855" s="16">
        <v>166</v>
      </c>
    </row>
    <row r="856" spans="2:25" x14ac:dyDescent="0.35">
      <c r="B856" s="12" t="s">
        <v>51</v>
      </c>
      <c r="C856" s="16">
        <v>2090</v>
      </c>
      <c r="D856" s="16">
        <v>1043</v>
      </c>
      <c r="E856" s="16">
        <v>1045</v>
      </c>
      <c r="G856" s="16">
        <v>521</v>
      </c>
      <c r="H856" s="16">
        <v>522</v>
      </c>
      <c r="I856" s="16">
        <v>522</v>
      </c>
      <c r="J856" s="16">
        <v>523</v>
      </c>
      <c r="L856" s="16">
        <v>1043</v>
      </c>
      <c r="M856" s="16">
        <v>522</v>
      </c>
      <c r="N856" s="16">
        <v>522</v>
      </c>
      <c r="P856" s="16">
        <v>1634</v>
      </c>
      <c r="Q856" s="16">
        <v>154</v>
      </c>
      <c r="R856" s="16">
        <v>187</v>
      </c>
      <c r="T856" s="16">
        <v>158</v>
      </c>
      <c r="U856" s="16">
        <v>484</v>
      </c>
      <c r="V856" s="16">
        <v>532</v>
      </c>
      <c r="W856" s="16">
        <v>425</v>
      </c>
      <c r="X856" s="16">
        <v>310</v>
      </c>
      <c r="Y856" s="16">
        <v>177</v>
      </c>
    </row>
    <row r="857" spans="2:25" ht="29" x14ac:dyDescent="0.35">
      <c r="B857" s="17" t="s">
        <v>283</v>
      </c>
      <c r="C857" s="18">
        <v>0.5116838297886851</v>
      </c>
      <c r="D857" s="18">
        <v>0.51710177119716172</v>
      </c>
      <c r="E857" s="18">
        <v>0.50701948288789767</v>
      </c>
      <c r="G857" s="18">
        <v>0.49842446217597242</v>
      </c>
      <c r="H857" s="18">
        <v>0.47767820946551032</v>
      </c>
      <c r="I857" s="18">
        <v>0.54423964428640981</v>
      </c>
      <c r="J857" s="18">
        <v>0.52719472689458946</v>
      </c>
      <c r="L857" s="18">
        <v>0.48832884280631328</v>
      </c>
      <c r="M857" s="18">
        <v>0.54423964428640981</v>
      </c>
      <c r="N857" s="18">
        <v>0.52723519821692655</v>
      </c>
      <c r="P857" s="18">
        <v>0.49137418371407232</v>
      </c>
      <c r="Q857" s="18">
        <v>0.73106230633716185</v>
      </c>
      <c r="R857" s="18">
        <v>0.58794880777409342</v>
      </c>
      <c r="T857" s="18">
        <v>0.6869709514766138</v>
      </c>
      <c r="U857" s="18">
        <v>0.55369669920368869</v>
      </c>
      <c r="V857" s="18">
        <v>0.45400838305811569</v>
      </c>
      <c r="W857" s="18">
        <v>0.50003118809179303</v>
      </c>
      <c r="X857" s="18">
        <v>0.5171385884096461</v>
      </c>
      <c r="Y857" s="18">
        <v>0.43387215061719048</v>
      </c>
    </row>
    <row r="858" spans="2:25" x14ac:dyDescent="0.35">
      <c r="B858" s="17" t="s">
        <v>284</v>
      </c>
      <c r="C858" s="18">
        <v>0.36790538965222441</v>
      </c>
      <c r="D858" s="18">
        <v>0.35286080941302689</v>
      </c>
      <c r="E858" s="18">
        <v>0.38190834951360758</v>
      </c>
      <c r="G858" s="18">
        <v>0.36377680939577389</v>
      </c>
      <c r="H858" s="18">
        <v>0.39578638326109472</v>
      </c>
      <c r="I858" s="18">
        <v>0.35433626206957808</v>
      </c>
      <c r="J858" s="18">
        <v>0.35666919923331669</v>
      </c>
      <c r="L858" s="18">
        <v>0.37943058213423908</v>
      </c>
      <c r="M858" s="18">
        <v>0.35433626206957808</v>
      </c>
      <c r="N858" s="18">
        <v>0.35644248578078203</v>
      </c>
      <c r="P858" s="18">
        <v>0.3796262270316228</v>
      </c>
      <c r="Q858" s="18">
        <v>0.22359599507497849</v>
      </c>
      <c r="R858" s="18">
        <v>0.34257317369548401</v>
      </c>
      <c r="T858" s="18">
        <v>0.23740211838266609</v>
      </c>
      <c r="U858" s="18">
        <v>0.3497328966325729</v>
      </c>
      <c r="V858" s="18">
        <v>0.40958952053901881</v>
      </c>
      <c r="W858" s="18">
        <v>0.35682765416313988</v>
      </c>
      <c r="X858" s="18">
        <v>0.36249681970525482</v>
      </c>
      <c r="Y858" s="18">
        <v>0.44412178247456813</v>
      </c>
    </row>
    <row r="859" spans="2:25" x14ac:dyDescent="0.35">
      <c r="B859" s="17" t="s">
        <v>285</v>
      </c>
      <c r="C859" s="18">
        <v>0.12041078055909051</v>
      </c>
      <c r="D859" s="18">
        <v>0.13003741938981131</v>
      </c>
      <c r="E859" s="18">
        <v>0.1110721675984946</v>
      </c>
      <c r="G859" s="18">
        <v>0.13779872842825391</v>
      </c>
      <c r="H859" s="18">
        <v>0.1265354072733951</v>
      </c>
      <c r="I859" s="18">
        <v>0.1014240936440122</v>
      </c>
      <c r="J859" s="18">
        <v>0.1161360738720937</v>
      </c>
      <c r="L859" s="18">
        <v>0.1322405750594477</v>
      </c>
      <c r="M859" s="18">
        <v>0.1014240936440122</v>
      </c>
      <c r="N859" s="18">
        <v>0.116322316002291</v>
      </c>
      <c r="P859" s="18">
        <v>0.12899958925430491</v>
      </c>
      <c r="Q859" s="18">
        <v>4.5341698587859552E-2</v>
      </c>
      <c r="R859" s="18">
        <v>6.9478018530422542E-2</v>
      </c>
      <c r="T859" s="18">
        <v>7.5626930140720083E-2</v>
      </c>
      <c r="U859" s="18">
        <v>9.6570404163738494E-2</v>
      </c>
      <c r="V859" s="18">
        <v>0.13640209640286549</v>
      </c>
      <c r="W859" s="18">
        <v>0.143141157745067</v>
      </c>
      <c r="X859" s="18">
        <v>0.1203645918850991</v>
      </c>
      <c r="Y859" s="18">
        <v>0.1220060669082413</v>
      </c>
    </row>
    <row r="861" spans="2:25" ht="72.5" x14ac:dyDescent="0.35">
      <c r="B861" s="14" t="s">
        <v>288</v>
      </c>
    </row>
    <row r="862" spans="2:25" x14ac:dyDescent="0.35">
      <c r="B862" s="15" t="s">
        <v>15</v>
      </c>
    </row>
    <row r="863" spans="2:25" x14ac:dyDescent="0.35">
      <c r="B863" s="11" t="s">
        <v>50</v>
      </c>
      <c r="C863" s="16">
        <v>2090</v>
      </c>
      <c r="D863" s="16">
        <v>1050</v>
      </c>
      <c r="E863" s="16">
        <v>1035</v>
      </c>
      <c r="G863" s="16">
        <v>448</v>
      </c>
      <c r="H863" s="16">
        <v>548</v>
      </c>
      <c r="I863" s="16">
        <v>544</v>
      </c>
      <c r="J863" s="16">
        <v>548</v>
      </c>
      <c r="L863" s="16">
        <v>995</v>
      </c>
      <c r="M863" s="16">
        <v>544</v>
      </c>
      <c r="N863" s="16">
        <v>546</v>
      </c>
      <c r="P863" s="16">
        <v>1617</v>
      </c>
      <c r="Q863" s="16">
        <v>163</v>
      </c>
      <c r="R863" s="16">
        <v>191</v>
      </c>
      <c r="T863" s="16">
        <v>197</v>
      </c>
      <c r="U863" s="16">
        <v>521</v>
      </c>
      <c r="V863" s="16">
        <v>489</v>
      </c>
      <c r="W863" s="16">
        <v>441</v>
      </c>
      <c r="X863" s="16">
        <v>269</v>
      </c>
      <c r="Y863" s="16">
        <v>166</v>
      </c>
    </row>
    <row r="864" spans="2:25" x14ac:dyDescent="0.35">
      <c r="B864" s="12" t="s">
        <v>51</v>
      </c>
      <c r="C864" s="16">
        <v>2090</v>
      </c>
      <c r="D864" s="16">
        <v>1043</v>
      </c>
      <c r="E864" s="16">
        <v>1045</v>
      </c>
      <c r="G864" s="16">
        <v>521</v>
      </c>
      <c r="H864" s="16">
        <v>522</v>
      </c>
      <c r="I864" s="16">
        <v>522</v>
      </c>
      <c r="J864" s="16">
        <v>523</v>
      </c>
      <c r="L864" s="16">
        <v>1043</v>
      </c>
      <c r="M864" s="16">
        <v>522</v>
      </c>
      <c r="N864" s="16">
        <v>522</v>
      </c>
      <c r="P864" s="16">
        <v>1634</v>
      </c>
      <c r="Q864" s="16">
        <v>154</v>
      </c>
      <c r="R864" s="16">
        <v>187</v>
      </c>
      <c r="T864" s="16">
        <v>158</v>
      </c>
      <c r="U864" s="16">
        <v>484</v>
      </c>
      <c r="V864" s="16">
        <v>532</v>
      </c>
      <c r="W864" s="16">
        <v>425</v>
      </c>
      <c r="X864" s="16">
        <v>310</v>
      </c>
      <c r="Y864" s="16">
        <v>177</v>
      </c>
    </row>
    <row r="865" spans="2:25" ht="29" x14ac:dyDescent="0.35">
      <c r="B865" s="17" t="s">
        <v>283</v>
      </c>
      <c r="C865" s="18">
        <v>0.47051179919904962</v>
      </c>
      <c r="D865" s="18">
        <v>0.46531301141385062</v>
      </c>
      <c r="E865" s="18">
        <v>0.47617430333999522</v>
      </c>
      <c r="G865" s="18">
        <v>0.53066229590386615</v>
      </c>
      <c r="H865" s="18">
        <v>0.49000026108866418</v>
      </c>
      <c r="I865" s="18">
        <v>0.45039105054724993</v>
      </c>
      <c r="J865" s="18">
        <v>0.41202383064745701</v>
      </c>
      <c r="L865" s="18">
        <v>0.51003495631008777</v>
      </c>
      <c r="M865" s="18">
        <v>0.45039105054724993</v>
      </c>
      <c r="N865" s="18">
        <v>0.41268457449175439</v>
      </c>
      <c r="P865" s="18">
        <v>0.46462735736348698</v>
      </c>
      <c r="Q865" s="18">
        <v>0.62950652052947165</v>
      </c>
      <c r="R865" s="18">
        <v>0.44390925413227211</v>
      </c>
      <c r="T865" s="18">
        <v>0.59244530587268529</v>
      </c>
      <c r="U865" s="18">
        <v>0.48997825033108361</v>
      </c>
      <c r="V865" s="18">
        <v>0.43583139747303001</v>
      </c>
      <c r="W865" s="18">
        <v>0.42328037066702751</v>
      </c>
      <c r="X865" s="18">
        <v>0.51861999877399845</v>
      </c>
      <c r="Y865" s="18">
        <v>0.44272860835555539</v>
      </c>
    </row>
    <row r="866" spans="2:25" x14ac:dyDescent="0.35">
      <c r="B866" s="17" t="s">
        <v>284</v>
      </c>
      <c r="C866" s="18">
        <v>0.37796560664289502</v>
      </c>
      <c r="D866" s="18">
        <v>0.37581741177314332</v>
      </c>
      <c r="E866" s="18">
        <v>0.3792967570745166</v>
      </c>
      <c r="G866" s="18">
        <v>0.31548732693992632</v>
      </c>
      <c r="H866" s="18">
        <v>0.37693501789957268</v>
      </c>
      <c r="I866" s="18">
        <v>0.40763794222629351</v>
      </c>
      <c r="J866" s="18">
        <v>0.41056295697617251</v>
      </c>
      <c r="L866" s="18">
        <v>0.34643019978695372</v>
      </c>
      <c r="M866" s="18">
        <v>0.40763794222629351</v>
      </c>
      <c r="N866" s="18">
        <v>0.4096177036466091</v>
      </c>
      <c r="P866" s="18">
        <v>0.38162975022207218</v>
      </c>
      <c r="Q866" s="18">
        <v>0.27440784969563242</v>
      </c>
      <c r="R866" s="18">
        <v>0.43422167578386989</v>
      </c>
      <c r="T866" s="18">
        <v>0.30498467655514988</v>
      </c>
      <c r="U866" s="18">
        <v>0.38867048558657219</v>
      </c>
      <c r="V866" s="18">
        <v>0.37153288453284128</v>
      </c>
      <c r="W866" s="18">
        <v>0.42635691090225281</v>
      </c>
      <c r="X866" s="18">
        <v>0.33084629672085508</v>
      </c>
      <c r="Y866" s="18">
        <v>0.40555223197640861</v>
      </c>
    </row>
    <row r="867" spans="2:25" x14ac:dyDescent="0.35">
      <c r="B867" s="17" t="s">
        <v>285</v>
      </c>
      <c r="C867" s="18">
        <v>0.15152259415805541</v>
      </c>
      <c r="D867" s="18">
        <v>0.1588695768130059</v>
      </c>
      <c r="E867" s="18">
        <v>0.1445289395854881</v>
      </c>
      <c r="G867" s="18">
        <v>0.1538503771562077</v>
      </c>
      <c r="H867" s="18">
        <v>0.1330647210117632</v>
      </c>
      <c r="I867" s="18">
        <v>0.1419710072264567</v>
      </c>
      <c r="J867" s="18">
        <v>0.1774132123763705</v>
      </c>
      <c r="L867" s="18">
        <v>0.1435348439029589</v>
      </c>
      <c r="M867" s="18">
        <v>0.1419710072264567</v>
      </c>
      <c r="N867" s="18">
        <v>0.17769772186163629</v>
      </c>
      <c r="P867" s="18">
        <v>0.15374289241444081</v>
      </c>
      <c r="Q867" s="18">
        <v>9.6085629774895917E-2</v>
      </c>
      <c r="R867" s="18">
        <v>0.1218690700838581</v>
      </c>
      <c r="T867" s="18">
        <v>0.1025700175721649</v>
      </c>
      <c r="U867" s="18">
        <v>0.1213512640823442</v>
      </c>
      <c r="V867" s="18">
        <v>0.19263571799412879</v>
      </c>
      <c r="W867" s="18">
        <v>0.15036271843071969</v>
      </c>
      <c r="X867" s="18">
        <v>0.15053370450514639</v>
      </c>
      <c r="Y867" s="18">
        <v>0.15171915966803601</v>
      </c>
    </row>
    <row r="869" spans="2:25" ht="58" x14ac:dyDescent="0.35">
      <c r="B869" s="14" t="s">
        <v>289</v>
      </c>
    </row>
    <row r="870" spans="2:25" x14ac:dyDescent="0.35">
      <c r="B870" s="15" t="s">
        <v>15</v>
      </c>
    </row>
    <row r="871" spans="2:25" x14ac:dyDescent="0.35">
      <c r="B871" s="11" t="s">
        <v>50</v>
      </c>
      <c r="C871" s="16">
        <v>2090</v>
      </c>
      <c r="D871" s="16">
        <v>1050</v>
      </c>
      <c r="E871" s="16">
        <v>1035</v>
      </c>
      <c r="G871" s="16">
        <v>448</v>
      </c>
      <c r="H871" s="16">
        <v>548</v>
      </c>
      <c r="I871" s="16">
        <v>544</v>
      </c>
      <c r="J871" s="16">
        <v>548</v>
      </c>
      <c r="L871" s="16">
        <v>995</v>
      </c>
      <c r="M871" s="16">
        <v>544</v>
      </c>
      <c r="N871" s="16">
        <v>546</v>
      </c>
      <c r="P871" s="16">
        <v>1617</v>
      </c>
      <c r="Q871" s="16">
        <v>163</v>
      </c>
      <c r="R871" s="16">
        <v>191</v>
      </c>
      <c r="T871" s="16">
        <v>197</v>
      </c>
      <c r="U871" s="16">
        <v>521</v>
      </c>
      <c r="V871" s="16">
        <v>489</v>
      </c>
      <c r="W871" s="16">
        <v>441</v>
      </c>
      <c r="X871" s="16">
        <v>269</v>
      </c>
      <c r="Y871" s="16">
        <v>166</v>
      </c>
    </row>
    <row r="872" spans="2:25" x14ac:dyDescent="0.35">
      <c r="B872" s="12" t="s">
        <v>51</v>
      </c>
      <c r="C872" s="16">
        <v>2090</v>
      </c>
      <c r="D872" s="16">
        <v>1043</v>
      </c>
      <c r="E872" s="16">
        <v>1045</v>
      </c>
      <c r="G872" s="16">
        <v>521</v>
      </c>
      <c r="H872" s="16">
        <v>522</v>
      </c>
      <c r="I872" s="16">
        <v>522</v>
      </c>
      <c r="J872" s="16">
        <v>523</v>
      </c>
      <c r="L872" s="16">
        <v>1043</v>
      </c>
      <c r="M872" s="16">
        <v>522</v>
      </c>
      <c r="N872" s="16">
        <v>522</v>
      </c>
      <c r="P872" s="16">
        <v>1634</v>
      </c>
      <c r="Q872" s="16">
        <v>154</v>
      </c>
      <c r="R872" s="16">
        <v>187</v>
      </c>
      <c r="T872" s="16">
        <v>158</v>
      </c>
      <c r="U872" s="16">
        <v>484</v>
      </c>
      <c r="V872" s="16">
        <v>532</v>
      </c>
      <c r="W872" s="16">
        <v>425</v>
      </c>
      <c r="X872" s="16">
        <v>310</v>
      </c>
      <c r="Y872" s="16">
        <v>177</v>
      </c>
    </row>
    <row r="873" spans="2:25" ht="29" x14ac:dyDescent="0.35">
      <c r="B873" s="17" t="s">
        <v>283</v>
      </c>
      <c r="C873" s="18">
        <v>0.43967720071044419</v>
      </c>
      <c r="D873" s="18">
        <v>0.44426691957215869</v>
      </c>
      <c r="E873" s="18">
        <v>0.43502539710561178</v>
      </c>
      <c r="G873" s="18">
        <v>0.48232739306532529</v>
      </c>
      <c r="H873" s="18">
        <v>0.44733014356084089</v>
      </c>
      <c r="I873" s="18">
        <v>0.45319861319112642</v>
      </c>
      <c r="J873" s="18">
        <v>0.37584527509738902</v>
      </c>
      <c r="L873" s="18">
        <v>0.46450765924443738</v>
      </c>
      <c r="M873" s="18">
        <v>0.45319861319112642</v>
      </c>
      <c r="N873" s="18">
        <v>0.37644800104054288</v>
      </c>
      <c r="P873" s="18">
        <v>0.42827080293245451</v>
      </c>
      <c r="Q873" s="18">
        <v>0.60328629357284136</v>
      </c>
      <c r="R873" s="18">
        <v>0.45863420277257061</v>
      </c>
      <c r="T873" s="18">
        <v>0.60588907813904058</v>
      </c>
      <c r="U873" s="18">
        <v>0.48414631081717269</v>
      </c>
      <c r="V873" s="18">
        <v>0.41474251665086809</v>
      </c>
      <c r="W873" s="18">
        <v>0.38918466416094172</v>
      </c>
      <c r="X873" s="18">
        <v>0.39765910943840549</v>
      </c>
      <c r="Y873" s="18">
        <v>0.43997717760130239</v>
      </c>
    </row>
    <row r="874" spans="2:25" x14ac:dyDescent="0.35">
      <c r="B874" s="17" t="s">
        <v>284</v>
      </c>
      <c r="C874" s="18">
        <v>0.37442171732630047</v>
      </c>
      <c r="D874" s="18">
        <v>0.3604137434564616</v>
      </c>
      <c r="E874" s="18">
        <v>0.38805750895190622</v>
      </c>
      <c r="G874" s="18">
        <v>0.35429854692290519</v>
      </c>
      <c r="H874" s="18">
        <v>0.37993604934794811</v>
      </c>
      <c r="I874" s="18">
        <v>0.36011697130891168</v>
      </c>
      <c r="J874" s="18">
        <v>0.40313314059131078</v>
      </c>
      <c r="L874" s="18">
        <v>0.36733804735407921</v>
      </c>
      <c r="M874" s="18">
        <v>0.36011697130891168</v>
      </c>
      <c r="N874" s="18">
        <v>0.40217597240373337</v>
      </c>
      <c r="P874" s="18">
        <v>0.38356134237882172</v>
      </c>
      <c r="Q874" s="18">
        <v>0.2749306352256029</v>
      </c>
      <c r="R874" s="18">
        <v>0.37258525588407421</v>
      </c>
      <c r="T874" s="18">
        <v>0.2430694983092096</v>
      </c>
      <c r="U874" s="18">
        <v>0.33971310209462302</v>
      </c>
      <c r="V874" s="18">
        <v>0.39077725703994348</v>
      </c>
      <c r="W874" s="18">
        <v>0.40870211406661933</v>
      </c>
      <c r="X874" s="18">
        <v>0.41279428285030351</v>
      </c>
      <c r="Y874" s="18">
        <v>0.39359178070671302</v>
      </c>
    </row>
    <row r="875" spans="2:25" x14ac:dyDescent="0.35">
      <c r="B875" s="17" t="s">
        <v>285</v>
      </c>
      <c r="C875" s="18">
        <v>0.18590108196325519</v>
      </c>
      <c r="D875" s="18">
        <v>0.19531933697137971</v>
      </c>
      <c r="E875" s="18">
        <v>0.17691709394248201</v>
      </c>
      <c r="G875" s="18">
        <v>0.1633740600117696</v>
      </c>
      <c r="H875" s="18">
        <v>0.17273380709121111</v>
      </c>
      <c r="I875" s="18">
        <v>0.18668441549996201</v>
      </c>
      <c r="J875" s="18">
        <v>0.22102158431130009</v>
      </c>
      <c r="L875" s="18">
        <v>0.1681542934014835</v>
      </c>
      <c r="M875" s="18">
        <v>0.18668441549996201</v>
      </c>
      <c r="N875" s="18">
        <v>0.22137602655572339</v>
      </c>
      <c r="P875" s="18">
        <v>0.1881678546887238</v>
      </c>
      <c r="Q875" s="18">
        <v>0.1217830712015555</v>
      </c>
      <c r="R875" s="18">
        <v>0.16878054134335499</v>
      </c>
      <c r="T875" s="18">
        <v>0.1510414235517499</v>
      </c>
      <c r="U875" s="18">
        <v>0.17614058708820429</v>
      </c>
      <c r="V875" s="18">
        <v>0.19448022630918849</v>
      </c>
      <c r="W875" s="18">
        <v>0.20211322177243901</v>
      </c>
      <c r="X875" s="18">
        <v>0.189546607711291</v>
      </c>
      <c r="Y875" s="18">
        <v>0.1664310416919845</v>
      </c>
    </row>
    <row r="877" spans="2:25" ht="29" x14ac:dyDescent="0.35">
      <c r="B877" s="14" t="s">
        <v>290</v>
      </c>
    </row>
    <row r="878" spans="2:25" x14ac:dyDescent="0.35">
      <c r="B878" s="15" t="s">
        <v>15</v>
      </c>
    </row>
    <row r="879" spans="2:25" x14ac:dyDescent="0.35">
      <c r="B879" s="11" t="s">
        <v>50</v>
      </c>
      <c r="C879" s="16">
        <v>2090</v>
      </c>
      <c r="D879" s="16">
        <v>1050</v>
      </c>
      <c r="E879" s="16">
        <v>1035</v>
      </c>
      <c r="G879" s="16">
        <v>448</v>
      </c>
      <c r="H879" s="16">
        <v>548</v>
      </c>
      <c r="I879" s="16">
        <v>544</v>
      </c>
      <c r="J879" s="16">
        <v>548</v>
      </c>
      <c r="L879" s="16">
        <v>995</v>
      </c>
      <c r="M879" s="16">
        <v>544</v>
      </c>
      <c r="N879" s="16">
        <v>546</v>
      </c>
      <c r="P879" s="16">
        <v>1617</v>
      </c>
      <c r="Q879" s="16">
        <v>163</v>
      </c>
      <c r="R879" s="16">
        <v>191</v>
      </c>
      <c r="T879" s="16">
        <v>197</v>
      </c>
      <c r="U879" s="16">
        <v>521</v>
      </c>
      <c r="V879" s="16">
        <v>489</v>
      </c>
      <c r="W879" s="16">
        <v>441</v>
      </c>
      <c r="X879" s="16">
        <v>269</v>
      </c>
      <c r="Y879" s="16">
        <v>166</v>
      </c>
    </row>
    <row r="880" spans="2:25" x14ac:dyDescent="0.35">
      <c r="B880" s="12" t="s">
        <v>51</v>
      </c>
      <c r="C880" s="16">
        <v>2090</v>
      </c>
      <c r="D880" s="16">
        <v>1043</v>
      </c>
      <c r="E880" s="16">
        <v>1045</v>
      </c>
      <c r="G880" s="16">
        <v>521</v>
      </c>
      <c r="H880" s="16">
        <v>522</v>
      </c>
      <c r="I880" s="16">
        <v>522</v>
      </c>
      <c r="J880" s="16">
        <v>523</v>
      </c>
      <c r="L880" s="16">
        <v>1043</v>
      </c>
      <c r="M880" s="16">
        <v>522</v>
      </c>
      <c r="N880" s="16">
        <v>522</v>
      </c>
      <c r="P880" s="16">
        <v>1634</v>
      </c>
      <c r="Q880" s="16">
        <v>154</v>
      </c>
      <c r="R880" s="16">
        <v>187</v>
      </c>
      <c r="T880" s="16">
        <v>158</v>
      </c>
      <c r="U880" s="16">
        <v>484</v>
      </c>
      <c r="V880" s="16">
        <v>532</v>
      </c>
      <c r="W880" s="16">
        <v>425</v>
      </c>
      <c r="X880" s="16">
        <v>310</v>
      </c>
      <c r="Y880" s="16">
        <v>177</v>
      </c>
    </row>
    <row r="881" spans="2:25" ht="29" x14ac:dyDescent="0.35">
      <c r="B881" s="17" t="s">
        <v>291</v>
      </c>
      <c r="C881" s="18">
        <v>0.3392130292815097</v>
      </c>
      <c r="D881" s="18">
        <v>0.36724933377621599</v>
      </c>
      <c r="E881" s="18">
        <v>0.31158740235509391</v>
      </c>
      <c r="G881" s="18">
        <v>0.36583311128886142</v>
      </c>
      <c r="H881" s="18">
        <v>0.37849405428104133</v>
      </c>
      <c r="I881" s="18">
        <v>0.34147310078369419</v>
      </c>
      <c r="J881" s="18">
        <v>0.27182193517961739</v>
      </c>
      <c r="L881" s="18">
        <v>0.37238348638457719</v>
      </c>
      <c r="M881" s="18">
        <v>0.34147310078369419</v>
      </c>
      <c r="N881" s="18">
        <v>0.27145287679135122</v>
      </c>
      <c r="P881" s="18">
        <v>0.31990384841811292</v>
      </c>
      <c r="Q881" s="18">
        <v>0.51583070389130148</v>
      </c>
      <c r="R881" s="18">
        <v>0.44661032659524008</v>
      </c>
      <c r="T881" s="18">
        <v>0.54368705001021689</v>
      </c>
      <c r="U881" s="18">
        <v>0.38841249870056399</v>
      </c>
      <c r="V881" s="18">
        <v>0.29709235378395821</v>
      </c>
      <c r="W881" s="18">
        <v>0.29588439131670219</v>
      </c>
      <c r="X881" s="18">
        <v>0.31118556595583341</v>
      </c>
      <c r="Y881" s="18">
        <v>0.30721942572026473</v>
      </c>
    </row>
    <row r="882" spans="2:25" ht="29" x14ac:dyDescent="0.35">
      <c r="B882" s="17" t="s">
        <v>292</v>
      </c>
      <c r="C882" s="18">
        <v>0.45252348279660221</v>
      </c>
      <c r="D882" s="18">
        <v>0.43801662488287602</v>
      </c>
      <c r="E882" s="18">
        <v>0.4680158405249486</v>
      </c>
      <c r="G882" s="18">
        <v>0.46461755860444642</v>
      </c>
      <c r="H882" s="18">
        <v>0.46126948819377162</v>
      </c>
      <c r="I882" s="18">
        <v>0.42879038052091151</v>
      </c>
      <c r="J882" s="18">
        <v>0.45621627359070882</v>
      </c>
      <c r="L882" s="18">
        <v>0.4632115078435099</v>
      </c>
      <c r="M882" s="18">
        <v>0.42879038052091151</v>
      </c>
      <c r="N882" s="18">
        <v>0.45694788684222798</v>
      </c>
      <c r="P882" s="18">
        <v>0.47376576273028159</v>
      </c>
      <c r="Q882" s="18">
        <v>0.37960179024128182</v>
      </c>
      <c r="R882" s="18">
        <v>0.36576281721235232</v>
      </c>
      <c r="T882" s="18">
        <v>0.37222307008497701</v>
      </c>
      <c r="U882" s="18">
        <v>0.47636127551425378</v>
      </c>
      <c r="V882" s="18">
        <v>0.47912064247067288</v>
      </c>
      <c r="W882" s="18">
        <v>0.46482312827495331</v>
      </c>
      <c r="X882" s="18">
        <v>0.39400333157883333</v>
      </c>
      <c r="Y882" s="18">
        <v>0.44942557169321518</v>
      </c>
    </row>
    <row r="883" spans="2:25" ht="29" x14ac:dyDescent="0.35">
      <c r="B883" s="17" t="s">
        <v>293</v>
      </c>
      <c r="C883" s="18">
        <v>0.15256993375505851</v>
      </c>
      <c r="D883" s="18">
        <v>0.14067040527102179</v>
      </c>
      <c r="E883" s="18">
        <v>0.16333363085134439</v>
      </c>
      <c r="G883" s="18">
        <v>0.1335185857090124</v>
      </c>
      <c r="H883" s="18">
        <v>0.1246299094259735</v>
      </c>
      <c r="I883" s="18">
        <v>0.15442407175294981</v>
      </c>
      <c r="J883" s="18">
        <v>0.1968894048880328</v>
      </c>
      <c r="L883" s="18">
        <v>0.12856567323274959</v>
      </c>
      <c r="M883" s="18">
        <v>0.15442407175294981</v>
      </c>
      <c r="N883" s="18">
        <v>0.19640645985930311</v>
      </c>
      <c r="P883" s="18">
        <v>0.15180945621020289</v>
      </c>
      <c r="Q883" s="18">
        <v>8.232625772952544E-2</v>
      </c>
      <c r="R883" s="18">
        <v>0.1402485301062856</v>
      </c>
      <c r="T883" s="18">
        <v>5.4684380640128809E-2</v>
      </c>
      <c r="U883" s="18">
        <v>9.5630964883549927E-2</v>
      </c>
      <c r="V883" s="18">
        <v>0.1735065999402591</v>
      </c>
      <c r="W883" s="18">
        <v>0.1727346420455344</v>
      </c>
      <c r="X883" s="18">
        <v>0.2251268903026164</v>
      </c>
      <c r="Y883" s="18">
        <v>0.15699400857599691</v>
      </c>
    </row>
    <row r="884" spans="2:25" ht="29" x14ac:dyDescent="0.35">
      <c r="B884" s="17" t="s">
        <v>294</v>
      </c>
      <c r="C884" s="18">
        <v>5.5693554166829591E-2</v>
      </c>
      <c r="D884" s="18">
        <v>5.4063636069886171E-2</v>
      </c>
      <c r="E884" s="18">
        <v>5.706312626861304E-2</v>
      </c>
      <c r="G884" s="18">
        <v>3.6030744397679892E-2</v>
      </c>
      <c r="H884" s="18">
        <v>3.5606548099213792E-2</v>
      </c>
      <c r="I884" s="18">
        <v>7.5312446942444544E-2</v>
      </c>
      <c r="J884" s="18">
        <v>7.5072386341640915E-2</v>
      </c>
      <c r="L884" s="18">
        <v>3.5839332539163507E-2</v>
      </c>
      <c r="M884" s="18">
        <v>7.5312446942444544E-2</v>
      </c>
      <c r="N884" s="18">
        <v>7.5192776507117545E-2</v>
      </c>
      <c r="P884" s="18">
        <v>5.4520932641402509E-2</v>
      </c>
      <c r="Q884" s="18">
        <v>2.2241248137891079E-2</v>
      </c>
      <c r="R884" s="18">
        <v>4.7378326086121941E-2</v>
      </c>
      <c r="T884" s="18">
        <v>2.9405499264677299E-2</v>
      </c>
      <c r="U884" s="18">
        <v>3.9595260901632269E-2</v>
      </c>
      <c r="V884" s="18">
        <v>5.0280403805109841E-2</v>
      </c>
      <c r="W884" s="18">
        <v>6.6557838362810109E-2</v>
      </c>
      <c r="X884" s="18">
        <v>6.9684212162716863E-2</v>
      </c>
      <c r="Y884" s="18">
        <v>8.6360994010523134E-2</v>
      </c>
    </row>
    <row r="886" spans="2:25" ht="87" x14ac:dyDescent="0.35">
      <c r="B886" s="14" t="s">
        <v>295</v>
      </c>
    </row>
    <row r="887" spans="2:25" x14ac:dyDescent="0.35">
      <c r="B887" s="15" t="s">
        <v>15</v>
      </c>
    </row>
    <row r="888" spans="2:25" x14ac:dyDescent="0.35">
      <c r="B888" s="11" t="s">
        <v>50</v>
      </c>
      <c r="C888" s="16">
        <v>2090</v>
      </c>
      <c r="D888" s="16">
        <v>1050</v>
      </c>
      <c r="E888" s="16">
        <v>1035</v>
      </c>
      <c r="G888" s="16">
        <v>448</v>
      </c>
      <c r="H888" s="16">
        <v>548</v>
      </c>
      <c r="I888" s="16">
        <v>544</v>
      </c>
      <c r="J888" s="16">
        <v>548</v>
      </c>
      <c r="L888" s="16">
        <v>995</v>
      </c>
      <c r="M888" s="16">
        <v>544</v>
      </c>
      <c r="N888" s="16">
        <v>546</v>
      </c>
      <c r="P888" s="16">
        <v>1617</v>
      </c>
      <c r="Q888" s="16">
        <v>163</v>
      </c>
      <c r="R888" s="16">
        <v>191</v>
      </c>
      <c r="T888" s="16">
        <v>197</v>
      </c>
      <c r="U888" s="16">
        <v>521</v>
      </c>
      <c r="V888" s="16">
        <v>489</v>
      </c>
      <c r="W888" s="16">
        <v>441</v>
      </c>
      <c r="X888" s="16">
        <v>269</v>
      </c>
      <c r="Y888" s="16">
        <v>166</v>
      </c>
    </row>
    <row r="889" spans="2:25" x14ac:dyDescent="0.35">
      <c r="B889" s="12" t="s">
        <v>51</v>
      </c>
      <c r="C889" s="16">
        <v>2090</v>
      </c>
      <c r="D889" s="16">
        <v>1043</v>
      </c>
      <c r="E889" s="16">
        <v>1045</v>
      </c>
      <c r="G889" s="16">
        <v>521</v>
      </c>
      <c r="H889" s="16">
        <v>522</v>
      </c>
      <c r="I889" s="16">
        <v>522</v>
      </c>
      <c r="J889" s="16">
        <v>523</v>
      </c>
      <c r="L889" s="16">
        <v>1043</v>
      </c>
      <c r="M889" s="16">
        <v>522</v>
      </c>
      <c r="N889" s="16">
        <v>522</v>
      </c>
      <c r="P889" s="16">
        <v>1634</v>
      </c>
      <c r="Q889" s="16">
        <v>154</v>
      </c>
      <c r="R889" s="16">
        <v>187</v>
      </c>
      <c r="T889" s="16">
        <v>158</v>
      </c>
      <c r="U889" s="16">
        <v>484</v>
      </c>
      <c r="V889" s="16">
        <v>532</v>
      </c>
      <c r="W889" s="16">
        <v>425</v>
      </c>
      <c r="X889" s="16">
        <v>310</v>
      </c>
      <c r="Y889" s="16">
        <v>177</v>
      </c>
    </row>
    <row r="890" spans="2:25" x14ac:dyDescent="0.35">
      <c r="B890" s="17" t="s">
        <v>296</v>
      </c>
      <c r="C890" s="18">
        <v>0.38491679446681198</v>
      </c>
      <c r="D890" s="18">
        <v>0.39825998466095958</v>
      </c>
      <c r="E890" s="18">
        <v>0.37246099591121601</v>
      </c>
      <c r="G890" s="18">
        <v>0.41349077342409563</v>
      </c>
      <c r="H890" s="18">
        <v>0.41143023897093478</v>
      </c>
      <c r="I890" s="18">
        <v>0.37236710813630819</v>
      </c>
      <c r="J890" s="18">
        <v>0.34318055306126399</v>
      </c>
      <c r="L890" s="18">
        <v>0.41269953601696657</v>
      </c>
      <c r="M890" s="18">
        <v>0.37236710813630819</v>
      </c>
      <c r="N890" s="18">
        <v>0.34373089607798102</v>
      </c>
      <c r="P890" s="18">
        <v>0.37085577245219847</v>
      </c>
      <c r="Q890" s="18">
        <v>0.49550416220914828</v>
      </c>
      <c r="R890" s="18">
        <v>0.4911296265379736</v>
      </c>
      <c r="T890" s="18">
        <v>0.54880051024772969</v>
      </c>
      <c r="U890" s="18">
        <v>0.441397124664614</v>
      </c>
      <c r="V890" s="18">
        <v>0.34328083998054088</v>
      </c>
      <c r="W890" s="18">
        <v>0.34814693832307408</v>
      </c>
      <c r="X890" s="18">
        <v>0.34812215848753508</v>
      </c>
      <c r="Y890" s="18">
        <v>0.36413382446458659</v>
      </c>
    </row>
    <row r="891" spans="2:25" x14ac:dyDescent="0.35">
      <c r="B891" s="17" t="s">
        <v>297</v>
      </c>
      <c r="C891" s="18">
        <v>0.39246506258749259</v>
      </c>
      <c r="D891" s="18">
        <v>0.3687783791912122</v>
      </c>
      <c r="E891" s="18">
        <v>0.41552737956978292</v>
      </c>
      <c r="G891" s="18">
        <v>0.39623545411638877</v>
      </c>
      <c r="H891" s="18">
        <v>0.39061976850233382</v>
      </c>
      <c r="I891" s="18">
        <v>0.42779222460360061</v>
      </c>
      <c r="J891" s="18">
        <v>0.35500072574401692</v>
      </c>
      <c r="L891" s="18">
        <v>0.39307357266209791</v>
      </c>
      <c r="M891" s="18">
        <v>0.42779222460360061</v>
      </c>
      <c r="N891" s="18">
        <v>0.35476505739232972</v>
      </c>
      <c r="P891" s="18">
        <v>0.39800709557650682</v>
      </c>
      <c r="Q891" s="18">
        <v>0.36052686797439509</v>
      </c>
      <c r="R891" s="18">
        <v>0.3566666802009103</v>
      </c>
      <c r="T891" s="18">
        <v>0.30580618959900802</v>
      </c>
      <c r="U891" s="18">
        <v>0.38388442149931412</v>
      </c>
      <c r="V891" s="18">
        <v>0.42937008850761099</v>
      </c>
      <c r="W891" s="18">
        <v>0.39365671768907601</v>
      </c>
      <c r="X891" s="18">
        <v>0.38773027413363942</v>
      </c>
      <c r="Y891" s="18">
        <v>0.38354034873138187</v>
      </c>
    </row>
    <row r="892" spans="2:25" x14ac:dyDescent="0.35">
      <c r="B892" s="17" t="s">
        <v>298</v>
      </c>
      <c r="C892" s="18">
        <v>0.12673892486325369</v>
      </c>
      <c r="D892" s="18">
        <v>0.1251905837425486</v>
      </c>
      <c r="E892" s="18">
        <v>0.1277868108837501</v>
      </c>
      <c r="G892" s="18">
        <v>0.1139947134520989</v>
      </c>
      <c r="H892" s="18">
        <v>0.1183647804398411</v>
      </c>
      <c r="I892" s="18">
        <v>0.1207221671134051</v>
      </c>
      <c r="J892" s="18">
        <v>0.15325435580044891</v>
      </c>
      <c r="L892" s="18">
        <v>0.1162485166798045</v>
      </c>
      <c r="M892" s="18">
        <v>0.1207221671134051</v>
      </c>
      <c r="N892" s="18">
        <v>0.15270143523162741</v>
      </c>
      <c r="P892" s="18">
        <v>0.13490605762353419</v>
      </c>
      <c r="Q892" s="18">
        <v>8.7524560331824972E-2</v>
      </c>
      <c r="R892" s="18">
        <v>0.1012164209249052</v>
      </c>
      <c r="T892" s="18">
        <v>7.615239332194973E-2</v>
      </c>
      <c r="U892" s="18">
        <v>0.11265652923635169</v>
      </c>
      <c r="V892" s="18">
        <v>0.12444380247744161</v>
      </c>
      <c r="W892" s="18">
        <v>0.14138188352994521</v>
      </c>
      <c r="X892" s="18">
        <v>0.1474796687090629</v>
      </c>
      <c r="Y892" s="18">
        <v>0.14577335610728601</v>
      </c>
    </row>
    <row r="893" spans="2:25" x14ac:dyDescent="0.35">
      <c r="B893" s="17" t="s">
        <v>299</v>
      </c>
      <c r="C893" s="18">
        <v>5.248864302048338E-2</v>
      </c>
      <c r="D893" s="18">
        <v>5.8216741430725007E-2</v>
      </c>
      <c r="E893" s="18">
        <v>4.6889028681708571E-2</v>
      </c>
      <c r="G893" s="18">
        <v>5.3214837527252909E-2</v>
      </c>
      <c r="H893" s="18">
        <v>3.3062863607371672E-2</v>
      </c>
      <c r="I893" s="18">
        <v>3.4012131070122617E-2</v>
      </c>
      <c r="J893" s="18">
        <v>8.9681948975981834E-2</v>
      </c>
      <c r="L893" s="18">
        <v>4.3158047097507833E-2</v>
      </c>
      <c r="M893" s="18">
        <v>3.4012131070122617E-2</v>
      </c>
      <c r="N893" s="18">
        <v>8.9825767831404252E-2</v>
      </c>
      <c r="P893" s="18">
        <v>5.4221192490027131E-2</v>
      </c>
      <c r="Q893" s="18">
        <v>3.3717467986746921E-2</v>
      </c>
      <c r="R893" s="18">
        <v>4.2535353514885861E-2</v>
      </c>
      <c r="T893" s="18">
        <v>5.0924687682063208E-2</v>
      </c>
      <c r="U893" s="18">
        <v>4.1194923163618898E-2</v>
      </c>
      <c r="V893" s="18">
        <v>4.9380101004013723E-2</v>
      </c>
      <c r="W893" s="18">
        <v>6.9593182324927547E-2</v>
      </c>
      <c r="X893" s="18">
        <v>6.0440561570888521E-2</v>
      </c>
      <c r="Y893" s="18">
        <v>4.0313040017660513E-2</v>
      </c>
    </row>
    <row r="894" spans="2:25" x14ac:dyDescent="0.35">
      <c r="B894" s="17" t="s">
        <v>300</v>
      </c>
      <c r="C894" s="18">
        <v>2.6504994032119561E-2</v>
      </c>
      <c r="D894" s="18">
        <v>3.5216649630060458E-2</v>
      </c>
      <c r="E894" s="18">
        <v>1.786934918657581E-2</v>
      </c>
      <c r="G894" s="18">
        <v>8.3986123851357911E-3</v>
      </c>
      <c r="H894" s="18">
        <v>2.798294674185518E-2</v>
      </c>
      <c r="I894" s="18">
        <v>2.66078656563342E-2</v>
      </c>
      <c r="J894" s="18">
        <v>4.3016021646487629E-2</v>
      </c>
      <c r="L894" s="18">
        <v>1.8207048836295162E-2</v>
      </c>
      <c r="M894" s="18">
        <v>2.66078656563342E-2</v>
      </c>
      <c r="N894" s="18">
        <v>4.3085004480476669E-2</v>
      </c>
      <c r="P894" s="18">
        <v>2.4482188020015248E-2</v>
      </c>
      <c r="Q894" s="18">
        <v>1.070473405765815E-2</v>
      </c>
      <c r="R894" s="18">
        <v>8.4519188213248858E-3</v>
      </c>
      <c r="T894" s="18">
        <v>1.831621914924943E-2</v>
      </c>
      <c r="U894" s="18">
        <v>1.1108136484358259E-2</v>
      </c>
      <c r="V894" s="18">
        <v>2.9361690116023551E-2</v>
      </c>
      <c r="W894" s="18">
        <v>3.503006454740603E-2</v>
      </c>
      <c r="X894" s="18">
        <v>3.6668689113956661E-2</v>
      </c>
      <c r="Y894" s="18">
        <v>2.966174326510165E-2</v>
      </c>
    </row>
    <row r="895" spans="2:25" x14ac:dyDescent="0.35">
      <c r="B895" s="17" t="s">
        <v>71</v>
      </c>
      <c r="C895" s="18">
        <v>1.6885581029838791E-2</v>
      </c>
      <c r="D895" s="18">
        <v>1.433766134449402E-2</v>
      </c>
      <c r="E895" s="18">
        <v>1.9466435766966599E-2</v>
      </c>
      <c r="G895" s="18">
        <v>1.4665609095027919E-2</v>
      </c>
      <c r="H895" s="18">
        <v>1.8539401737663549E-2</v>
      </c>
      <c r="I895" s="18">
        <v>1.849850342022942E-2</v>
      </c>
      <c r="J895" s="18">
        <v>1.5866394771800709E-2</v>
      </c>
      <c r="L895" s="18">
        <v>1.6613278707328059E-2</v>
      </c>
      <c r="M895" s="18">
        <v>1.849850342022942E-2</v>
      </c>
      <c r="N895" s="18">
        <v>1.5891838986180701E-2</v>
      </c>
      <c r="P895" s="18">
        <v>1.7527693837718211E-2</v>
      </c>
      <c r="Q895" s="18">
        <v>1.2022207440226321E-2</v>
      </c>
      <c r="R895" s="18">
        <v>0</v>
      </c>
      <c r="T895" s="18">
        <v>0</v>
      </c>
      <c r="U895" s="18">
        <v>9.7588649517430723E-3</v>
      </c>
      <c r="V895" s="18">
        <v>2.4163477914369381E-2</v>
      </c>
      <c r="W895" s="18">
        <v>1.219121358557106E-2</v>
      </c>
      <c r="X895" s="18">
        <v>1.9558647984917431E-2</v>
      </c>
      <c r="Y895" s="18">
        <v>3.6577687413983331E-2</v>
      </c>
    </row>
    <row r="897" spans="2:25" ht="72.5" x14ac:dyDescent="0.35">
      <c r="B897" s="14" t="s">
        <v>301</v>
      </c>
    </row>
    <row r="898" spans="2:25" x14ac:dyDescent="0.35">
      <c r="B898" s="15" t="s">
        <v>15</v>
      </c>
    </row>
    <row r="899" spans="2:25" x14ac:dyDescent="0.35">
      <c r="B899" s="11" t="s">
        <v>50</v>
      </c>
      <c r="C899" s="16">
        <v>2090</v>
      </c>
      <c r="D899" s="16">
        <v>1050</v>
      </c>
      <c r="E899" s="16">
        <v>1035</v>
      </c>
      <c r="G899" s="16">
        <v>448</v>
      </c>
      <c r="H899" s="16">
        <v>548</v>
      </c>
      <c r="I899" s="16">
        <v>544</v>
      </c>
      <c r="J899" s="16">
        <v>548</v>
      </c>
      <c r="L899" s="16">
        <v>995</v>
      </c>
      <c r="M899" s="16">
        <v>544</v>
      </c>
      <c r="N899" s="16">
        <v>546</v>
      </c>
      <c r="P899" s="16">
        <v>1617</v>
      </c>
      <c r="Q899" s="16">
        <v>163</v>
      </c>
      <c r="R899" s="16">
        <v>191</v>
      </c>
      <c r="T899" s="16">
        <v>197</v>
      </c>
      <c r="U899" s="16">
        <v>521</v>
      </c>
      <c r="V899" s="16">
        <v>489</v>
      </c>
      <c r="W899" s="16">
        <v>441</v>
      </c>
      <c r="X899" s="16">
        <v>269</v>
      </c>
      <c r="Y899" s="16">
        <v>166</v>
      </c>
    </row>
    <row r="900" spans="2:25" x14ac:dyDescent="0.35">
      <c r="B900" s="12" t="s">
        <v>51</v>
      </c>
      <c r="C900" s="16">
        <v>2090</v>
      </c>
      <c r="D900" s="16">
        <v>1043</v>
      </c>
      <c r="E900" s="16">
        <v>1045</v>
      </c>
      <c r="G900" s="16">
        <v>521</v>
      </c>
      <c r="H900" s="16">
        <v>522</v>
      </c>
      <c r="I900" s="16">
        <v>522</v>
      </c>
      <c r="J900" s="16">
        <v>523</v>
      </c>
      <c r="L900" s="16">
        <v>1043</v>
      </c>
      <c r="M900" s="16">
        <v>522</v>
      </c>
      <c r="N900" s="16">
        <v>522</v>
      </c>
      <c r="P900" s="16">
        <v>1634</v>
      </c>
      <c r="Q900" s="16">
        <v>154</v>
      </c>
      <c r="R900" s="16">
        <v>187</v>
      </c>
      <c r="T900" s="16">
        <v>158</v>
      </c>
      <c r="U900" s="16">
        <v>484</v>
      </c>
      <c r="V900" s="16">
        <v>532</v>
      </c>
      <c r="W900" s="16">
        <v>425</v>
      </c>
      <c r="X900" s="16">
        <v>310</v>
      </c>
      <c r="Y900" s="16">
        <v>177</v>
      </c>
    </row>
    <row r="901" spans="2:25" x14ac:dyDescent="0.35">
      <c r="B901" s="17" t="s">
        <v>296</v>
      </c>
      <c r="C901" s="18">
        <v>0.41971581021811311</v>
      </c>
      <c r="D901" s="18">
        <v>0.44861894337232061</v>
      </c>
      <c r="E901" s="18">
        <v>0.39180774974756027</v>
      </c>
      <c r="G901" s="18">
        <v>0.45478886821699832</v>
      </c>
      <c r="H901" s="18">
        <v>0.44381083118777692</v>
      </c>
      <c r="I901" s="18">
        <v>0.42885883576572731</v>
      </c>
      <c r="J901" s="18">
        <v>0.3523176229220345</v>
      </c>
      <c r="L901" s="18">
        <v>0.44955768646890493</v>
      </c>
      <c r="M901" s="18">
        <v>0.42885883576572731</v>
      </c>
      <c r="N901" s="18">
        <v>0.35288261864137782</v>
      </c>
      <c r="P901" s="18">
        <v>0.41526033256323269</v>
      </c>
      <c r="Q901" s="18">
        <v>0.51659683202673545</v>
      </c>
      <c r="R901" s="18">
        <v>0.44498553624023851</v>
      </c>
      <c r="T901" s="18">
        <v>0.56965864138975741</v>
      </c>
      <c r="U901" s="18">
        <v>0.44348370192994158</v>
      </c>
      <c r="V901" s="18">
        <v>0.39403974145414211</v>
      </c>
      <c r="W901" s="18">
        <v>0.43962873645021022</v>
      </c>
      <c r="X901" s="18">
        <v>0.33959717784947557</v>
      </c>
      <c r="Y901" s="18">
        <v>0.39348862861722722</v>
      </c>
    </row>
    <row r="902" spans="2:25" x14ac:dyDescent="0.35">
      <c r="B902" s="17" t="s">
        <v>297</v>
      </c>
      <c r="C902" s="18">
        <v>0.36529046978199892</v>
      </c>
      <c r="D902" s="18">
        <v>0.34096484989640591</v>
      </c>
      <c r="E902" s="18">
        <v>0.38893279395719171</v>
      </c>
      <c r="G902" s="18">
        <v>0.34285160070629372</v>
      </c>
      <c r="H902" s="18">
        <v>0.38991264702785328</v>
      </c>
      <c r="I902" s="18">
        <v>0.37413975969446578</v>
      </c>
      <c r="J902" s="18">
        <v>0.3539270923407149</v>
      </c>
      <c r="L902" s="18">
        <v>0.36602770628401921</v>
      </c>
      <c r="M902" s="18">
        <v>0.37413975969446578</v>
      </c>
      <c r="N902" s="18">
        <v>0.35369598149629439</v>
      </c>
      <c r="P902" s="18">
        <v>0.37107133406579151</v>
      </c>
      <c r="Q902" s="18">
        <v>0.3062712110462712</v>
      </c>
      <c r="R902" s="18">
        <v>0.37640947841023531</v>
      </c>
      <c r="T902" s="18">
        <v>0.33467888769503867</v>
      </c>
      <c r="U902" s="18">
        <v>0.37665217798391287</v>
      </c>
      <c r="V902" s="18">
        <v>0.38981204198559211</v>
      </c>
      <c r="W902" s="18">
        <v>0.33440113551293382</v>
      </c>
      <c r="X902" s="18">
        <v>0.36442880134694522</v>
      </c>
      <c r="Y902" s="18">
        <v>0.36912206399338438</v>
      </c>
    </row>
    <row r="903" spans="2:25" x14ac:dyDescent="0.35">
      <c r="B903" s="17" t="s">
        <v>298</v>
      </c>
      <c r="C903" s="18">
        <v>0.11888244234573909</v>
      </c>
      <c r="D903" s="18">
        <v>0.12058288512310759</v>
      </c>
      <c r="E903" s="18">
        <v>0.11704895959860299</v>
      </c>
      <c r="G903" s="18">
        <v>0.1381859386855275</v>
      </c>
      <c r="H903" s="18">
        <v>8.6973494716886091E-2</v>
      </c>
      <c r="I903" s="18">
        <v>0.1002958848107486</v>
      </c>
      <c r="J903" s="18">
        <v>0.15024102775077691</v>
      </c>
      <c r="L903" s="18">
        <v>0.11263021520994169</v>
      </c>
      <c r="M903" s="18">
        <v>0.1002958848107486</v>
      </c>
      <c r="N903" s="18">
        <v>0.1496769956008196</v>
      </c>
      <c r="P903" s="18">
        <v>0.1187272095082777</v>
      </c>
      <c r="Q903" s="18">
        <v>0.12404746395835591</v>
      </c>
      <c r="R903" s="18">
        <v>0.1032970116392609</v>
      </c>
      <c r="T903" s="18">
        <v>6.214339343191741E-2</v>
      </c>
      <c r="U903" s="18">
        <v>0.1096965339279295</v>
      </c>
      <c r="V903" s="18">
        <v>0.1221786529015482</v>
      </c>
      <c r="W903" s="18">
        <v>0.1226690092636374</v>
      </c>
      <c r="X903" s="18">
        <v>0.15251347818112779</v>
      </c>
      <c r="Y903" s="18">
        <v>0.1164460837885968</v>
      </c>
    </row>
    <row r="904" spans="2:25" x14ac:dyDescent="0.35">
      <c r="B904" s="17" t="s">
        <v>299</v>
      </c>
      <c r="C904" s="18">
        <v>4.9594367803553939E-2</v>
      </c>
      <c r="D904" s="18">
        <v>4.4248312740800877E-2</v>
      </c>
      <c r="E904" s="18">
        <v>5.5041244197897223E-2</v>
      </c>
      <c r="G904" s="18">
        <v>3.4036254751531797E-2</v>
      </c>
      <c r="H904" s="18">
        <v>5.5577972228458269E-2</v>
      </c>
      <c r="I904" s="18">
        <v>4.0680668726318862E-2</v>
      </c>
      <c r="J904" s="18">
        <v>6.81126756202933E-2</v>
      </c>
      <c r="L904" s="18">
        <v>4.4839415993241413E-2</v>
      </c>
      <c r="M904" s="18">
        <v>4.0680668726318862E-2</v>
      </c>
      <c r="N904" s="18">
        <v>6.8221904814789208E-2</v>
      </c>
      <c r="P904" s="18">
        <v>5.2456611280021423E-2</v>
      </c>
      <c r="Q904" s="18">
        <v>1.909146895817428E-2</v>
      </c>
      <c r="R904" s="18">
        <v>4.2421273852331062E-2</v>
      </c>
      <c r="T904" s="18">
        <v>1.796563840842548E-2</v>
      </c>
      <c r="U904" s="18">
        <v>3.562953845563116E-2</v>
      </c>
      <c r="V904" s="18">
        <v>5.1355357869250239E-2</v>
      </c>
      <c r="W904" s="18">
        <v>5.1069134246949963E-2</v>
      </c>
      <c r="X904" s="18">
        <v>8.0872242846175696E-2</v>
      </c>
      <c r="Y904" s="18">
        <v>4.6904769255224972E-2</v>
      </c>
    </row>
    <row r="905" spans="2:25" x14ac:dyDescent="0.35">
      <c r="B905" s="17" t="s">
        <v>300</v>
      </c>
      <c r="C905" s="18">
        <v>3.3590606286185973E-2</v>
      </c>
      <c r="D905" s="18">
        <v>3.1079946943895161E-2</v>
      </c>
      <c r="E905" s="18">
        <v>3.5789744154626081E-2</v>
      </c>
      <c r="G905" s="18">
        <v>1.8212286094712069E-2</v>
      </c>
      <c r="H905" s="18">
        <v>1.1469595260499619E-2</v>
      </c>
      <c r="I905" s="18">
        <v>3.9066378990485248E-2</v>
      </c>
      <c r="J905" s="18">
        <v>6.4811856479896651E-2</v>
      </c>
      <c r="L905" s="18">
        <v>1.484760015511374E-2</v>
      </c>
      <c r="M905" s="18">
        <v>3.9066378990485248E-2</v>
      </c>
      <c r="N905" s="18">
        <v>6.4915792301131287E-2</v>
      </c>
      <c r="P905" s="18">
        <v>3.1231967981276091E-2</v>
      </c>
      <c r="Q905" s="18">
        <v>1.526927227043084E-2</v>
      </c>
      <c r="R905" s="18">
        <v>3.2886699857934139E-2</v>
      </c>
      <c r="T905" s="18">
        <v>1.555343907486096E-2</v>
      </c>
      <c r="U905" s="18">
        <v>2.5584274545062641E-2</v>
      </c>
      <c r="V905" s="18">
        <v>3.1487472034938811E-2</v>
      </c>
      <c r="W905" s="18">
        <v>4.0963242002229117E-2</v>
      </c>
      <c r="X905" s="18">
        <v>3.5000747336254669E-2</v>
      </c>
      <c r="Y905" s="18">
        <v>5.4730145377796142E-2</v>
      </c>
    </row>
    <row r="906" spans="2:25" x14ac:dyDescent="0.35">
      <c r="B906" s="17" t="s">
        <v>71</v>
      </c>
      <c r="C906" s="18">
        <v>1.2926303564409009E-2</v>
      </c>
      <c r="D906" s="18">
        <v>1.450506192346983E-2</v>
      </c>
      <c r="E906" s="18">
        <v>1.1379508344121809E-2</v>
      </c>
      <c r="G906" s="18">
        <v>1.1925051544936669E-2</v>
      </c>
      <c r="H906" s="18">
        <v>1.225545957852584E-2</v>
      </c>
      <c r="I906" s="18">
        <v>1.6958472012254259E-2</v>
      </c>
      <c r="J906" s="18">
        <v>1.0589724886283611E-2</v>
      </c>
      <c r="L906" s="18">
        <v>1.2097375888779131E-2</v>
      </c>
      <c r="M906" s="18">
        <v>1.6958472012254259E-2</v>
      </c>
      <c r="N906" s="18">
        <v>1.060670714558744E-2</v>
      </c>
      <c r="P906" s="18">
        <v>1.1252544601400641E-2</v>
      </c>
      <c r="Q906" s="18">
        <v>1.8723751740032199E-2</v>
      </c>
      <c r="R906" s="18">
        <v>0</v>
      </c>
      <c r="T906" s="18">
        <v>0</v>
      </c>
      <c r="U906" s="18">
        <v>8.9537731575222226E-3</v>
      </c>
      <c r="V906" s="18">
        <v>1.11267337545287E-2</v>
      </c>
      <c r="W906" s="18">
        <v>1.126874252403951E-2</v>
      </c>
      <c r="X906" s="18">
        <v>2.7587552440020799E-2</v>
      </c>
      <c r="Y906" s="18">
        <v>1.930830896777035E-2</v>
      </c>
    </row>
    <row r="908" spans="2:25" ht="72.5" x14ac:dyDescent="0.35">
      <c r="B908" s="14" t="s">
        <v>302</v>
      </c>
    </row>
    <row r="909" spans="2:25" x14ac:dyDescent="0.35">
      <c r="B909" s="15" t="s">
        <v>15</v>
      </c>
    </row>
    <row r="910" spans="2:25" x14ac:dyDescent="0.35">
      <c r="B910" s="11" t="s">
        <v>50</v>
      </c>
      <c r="C910" s="16">
        <v>2090</v>
      </c>
      <c r="D910" s="16">
        <v>1050</v>
      </c>
      <c r="E910" s="16">
        <v>1035</v>
      </c>
      <c r="G910" s="16">
        <v>448</v>
      </c>
      <c r="H910" s="16">
        <v>548</v>
      </c>
      <c r="I910" s="16">
        <v>544</v>
      </c>
      <c r="J910" s="16">
        <v>548</v>
      </c>
      <c r="L910" s="16">
        <v>995</v>
      </c>
      <c r="M910" s="16">
        <v>544</v>
      </c>
      <c r="N910" s="16">
        <v>546</v>
      </c>
      <c r="P910" s="16">
        <v>1617</v>
      </c>
      <c r="Q910" s="16">
        <v>163</v>
      </c>
      <c r="R910" s="16">
        <v>191</v>
      </c>
      <c r="T910" s="16">
        <v>197</v>
      </c>
      <c r="U910" s="16">
        <v>521</v>
      </c>
      <c r="V910" s="16">
        <v>489</v>
      </c>
      <c r="W910" s="16">
        <v>441</v>
      </c>
      <c r="X910" s="16">
        <v>269</v>
      </c>
      <c r="Y910" s="16">
        <v>166</v>
      </c>
    </row>
    <row r="911" spans="2:25" x14ac:dyDescent="0.35">
      <c r="B911" s="12" t="s">
        <v>51</v>
      </c>
      <c r="C911" s="16">
        <v>2090</v>
      </c>
      <c r="D911" s="16">
        <v>1043</v>
      </c>
      <c r="E911" s="16">
        <v>1045</v>
      </c>
      <c r="G911" s="16">
        <v>521</v>
      </c>
      <c r="H911" s="16">
        <v>522</v>
      </c>
      <c r="I911" s="16">
        <v>522</v>
      </c>
      <c r="J911" s="16">
        <v>523</v>
      </c>
      <c r="L911" s="16">
        <v>1043</v>
      </c>
      <c r="M911" s="16">
        <v>522</v>
      </c>
      <c r="N911" s="16">
        <v>522</v>
      </c>
      <c r="P911" s="16">
        <v>1634</v>
      </c>
      <c r="Q911" s="16">
        <v>154</v>
      </c>
      <c r="R911" s="16">
        <v>187</v>
      </c>
      <c r="T911" s="16">
        <v>158</v>
      </c>
      <c r="U911" s="16">
        <v>484</v>
      </c>
      <c r="V911" s="16">
        <v>532</v>
      </c>
      <c r="W911" s="16">
        <v>425</v>
      </c>
      <c r="X911" s="16">
        <v>310</v>
      </c>
      <c r="Y911" s="16">
        <v>177</v>
      </c>
    </row>
    <row r="912" spans="2:25" x14ac:dyDescent="0.35">
      <c r="B912" s="17" t="s">
        <v>296</v>
      </c>
      <c r="C912" s="18">
        <v>0.30274029306521749</v>
      </c>
      <c r="D912" s="18">
        <v>0.33771347993159639</v>
      </c>
      <c r="E912" s="18">
        <v>0.26851186887061612</v>
      </c>
      <c r="G912" s="18">
        <v>0.29622652549581741</v>
      </c>
      <c r="H912" s="18">
        <v>0.34992792326169098</v>
      </c>
      <c r="I912" s="18">
        <v>0.29849118450310907</v>
      </c>
      <c r="J912" s="18">
        <v>0.26691505200103871</v>
      </c>
      <c r="L912" s="18">
        <v>0.32328055658520782</v>
      </c>
      <c r="M912" s="18">
        <v>0.29849118450310907</v>
      </c>
      <c r="N912" s="18">
        <v>0.26734309150856639</v>
      </c>
      <c r="P912" s="18">
        <v>0.28577472491790989</v>
      </c>
      <c r="Q912" s="18">
        <v>0.44142125329669207</v>
      </c>
      <c r="R912" s="18">
        <v>0.39572372786053073</v>
      </c>
      <c r="T912" s="18">
        <v>0.43754520696868088</v>
      </c>
      <c r="U912" s="18">
        <v>0.33671440871588798</v>
      </c>
      <c r="V912" s="18">
        <v>0.26643330834109008</v>
      </c>
      <c r="W912" s="18">
        <v>0.2911941347322744</v>
      </c>
      <c r="X912" s="18">
        <v>0.2716395680148147</v>
      </c>
      <c r="Y912" s="18">
        <v>0.28203114772703042</v>
      </c>
    </row>
    <row r="913" spans="2:25" x14ac:dyDescent="0.35">
      <c r="B913" s="17" t="s">
        <v>297</v>
      </c>
      <c r="C913" s="18">
        <v>0.41085012028404228</v>
      </c>
      <c r="D913" s="18">
        <v>0.41122687561607357</v>
      </c>
      <c r="E913" s="18">
        <v>0.41099153957178231</v>
      </c>
      <c r="G913" s="18">
        <v>0.43419301215193778</v>
      </c>
      <c r="H913" s="18">
        <v>0.38480594576169208</v>
      </c>
      <c r="I913" s="18">
        <v>0.44164358676226578</v>
      </c>
      <c r="J913" s="18">
        <v>0.3835313648280656</v>
      </c>
      <c r="L913" s="18">
        <v>0.40972301205635892</v>
      </c>
      <c r="M913" s="18">
        <v>0.44164358676226578</v>
      </c>
      <c r="N913" s="18">
        <v>0.38334144976234502</v>
      </c>
      <c r="P913" s="18">
        <v>0.41525299014947098</v>
      </c>
      <c r="Q913" s="18">
        <v>0.39782557817911618</v>
      </c>
      <c r="R913" s="18">
        <v>0.42198714797836762</v>
      </c>
      <c r="T913" s="18">
        <v>0.42837221121941549</v>
      </c>
      <c r="U913" s="18">
        <v>0.40945548654924141</v>
      </c>
      <c r="V913" s="18">
        <v>0.44541029610338312</v>
      </c>
      <c r="W913" s="18">
        <v>0.41608262832765319</v>
      </c>
      <c r="X913" s="18">
        <v>0.37148743336461171</v>
      </c>
      <c r="Y913" s="18">
        <v>0.35408644840848652</v>
      </c>
    </row>
    <row r="914" spans="2:25" x14ac:dyDescent="0.35">
      <c r="B914" s="17" t="s">
        <v>298</v>
      </c>
      <c r="C914" s="18">
        <v>0.15497612191992741</v>
      </c>
      <c r="D914" s="18">
        <v>0.14098863213055071</v>
      </c>
      <c r="E914" s="18">
        <v>0.16822851750447779</v>
      </c>
      <c r="G914" s="18">
        <v>0.1581133559339078</v>
      </c>
      <c r="H914" s="18">
        <v>0.15348961250919271</v>
      </c>
      <c r="I914" s="18">
        <v>0.13141604880819879</v>
      </c>
      <c r="J914" s="18">
        <v>0.17617117405606511</v>
      </c>
      <c r="L914" s="18">
        <v>0.15530967926123909</v>
      </c>
      <c r="M914" s="18">
        <v>0.13141604880819879</v>
      </c>
      <c r="N914" s="18">
        <v>0.1764536917410672</v>
      </c>
      <c r="P914" s="18">
        <v>0.16734875886380399</v>
      </c>
      <c r="Q914" s="18">
        <v>6.3249681390698254E-2</v>
      </c>
      <c r="R914" s="18">
        <v>8.5164745641703885E-2</v>
      </c>
      <c r="T914" s="18">
        <v>7.5057621934084509E-2</v>
      </c>
      <c r="U914" s="18">
        <v>0.15068140159735041</v>
      </c>
      <c r="V914" s="18">
        <v>0.14440403286540551</v>
      </c>
      <c r="W914" s="18">
        <v>0.15698585650681901</v>
      </c>
      <c r="X914" s="18">
        <v>0.18772184370672029</v>
      </c>
      <c r="Y914" s="18">
        <v>0.20445150462655881</v>
      </c>
    </row>
    <row r="915" spans="2:25" x14ac:dyDescent="0.35">
      <c r="B915" s="17" t="s">
        <v>299</v>
      </c>
      <c r="C915" s="18">
        <v>6.8233458193385985E-2</v>
      </c>
      <c r="D915" s="18">
        <v>5.7657552877722541E-2</v>
      </c>
      <c r="E915" s="18">
        <v>7.8542573073182922E-2</v>
      </c>
      <c r="G915" s="18">
        <v>5.9892720265522531E-2</v>
      </c>
      <c r="H915" s="18">
        <v>6.505639543469445E-2</v>
      </c>
      <c r="I915" s="18">
        <v>5.53753616209696E-2</v>
      </c>
      <c r="J915" s="18">
        <v>9.26688639158703E-2</v>
      </c>
      <c r="L915" s="18">
        <v>6.2512357175627808E-2</v>
      </c>
      <c r="M915" s="18">
        <v>5.53753616209696E-2</v>
      </c>
      <c r="N915" s="18">
        <v>9.2018785154151128E-2</v>
      </c>
      <c r="P915" s="18">
        <v>6.8160890762752377E-2</v>
      </c>
      <c r="Q915" s="18">
        <v>5.6706020872397858E-2</v>
      </c>
      <c r="R915" s="18">
        <v>6.3422796518562349E-2</v>
      </c>
      <c r="T915" s="18">
        <v>3.9897036689030503E-2</v>
      </c>
      <c r="U915" s="18">
        <v>7.0113072620595615E-2</v>
      </c>
      <c r="V915" s="18">
        <v>6.4637290413208356E-2</v>
      </c>
      <c r="W915" s="18">
        <v>7.512842119171359E-2</v>
      </c>
      <c r="X915" s="18">
        <v>7.4073753845966456E-2</v>
      </c>
      <c r="Y915" s="18">
        <v>7.041786079354824E-2</v>
      </c>
    </row>
    <row r="916" spans="2:25" x14ac:dyDescent="0.35">
      <c r="B916" s="17" t="s">
        <v>300</v>
      </c>
      <c r="C916" s="18">
        <v>4.5775832963317643E-2</v>
      </c>
      <c r="D916" s="18">
        <v>3.9946290282221908E-2</v>
      </c>
      <c r="E916" s="18">
        <v>5.1314789967067391E-2</v>
      </c>
      <c r="G916" s="18">
        <v>3.0352272354582061E-2</v>
      </c>
      <c r="H916" s="18">
        <v>3.5302023428216762E-2</v>
      </c>
      <c r="I916" s="18">
        <v>5.2901924838725002E-2</v>
      </c>
      <c r="J916" s="18">
        <v>6.3795509645773588E-2</v>
      </c>
      <c r="L916" s="18">
        <v>3.2847660513414971E-2</v>
      </c>
      <c r="M916" s="18">
        <v>5.2901924838725002E-2</v>
      </c>
      <c r="N916" s="18">
        <v>6.3897815597897825E-2</v>
      </c>
      <c r="P916" s="18">
        <v>4.7773569545502263E-2</v>
      </c>
      <c r="Q916" s="18">
        <v>3.5309622471545801E-2</v>
      </c>
      <c r="R916" s="18">
        <v>2.720650868064901E-2</v>
      </c>
      <c r="T916" s="18">
        <v>1.912792318878867E-2</v>
      </c>
      <c r="U916" s="18">
        <v>2.137581648846764E-2</v>
      </c>
      <c r="V916" s="18">
        <v>5.7199824563036683E-2</v>
      </c>
      <c r="W916" s="18">
        <v>4.9621130166680863E-2</v>
      </c>
      <c r="X916" s="18">
        <v>6.4506959215405932E-2</v>
      </c>
      <c r="Y916" s="18">
        <v>6.0953614012403151E-2</v>
      </c>
    </row>
    <row r="917" spans="2:25" x14ac:dyDescent="0.35">
      <c r="B917" s="17" t="s">
        <v>71</v>
      </c>
      <c r="C917" s="18">
        <v>1.742417357410923E-2</v>
      </c>
      <c r="D917" s="18">
        <v>1.246716916183481E-2</v>
      </c>
      <c r="E917" s="18">
        <v>2.2410711012873549E-2</v>
      </c>
      <c r="G917" s="18">
        <v>2.122211379823238E-2</v>
      </c>
      <c r="H917" s="18">
        <v>1.141809960451304E-2</v>
      </c>
      <c r="I917" s="18">
        <v>2.017189346673184E-2</v>
      </c>
      <c r="J917" s="18">
        <v>1.6918035553186529E-2</v>
      </c>
      <c r="L917" s="18">
        <v>1.6326734408151501E-2</v>
      </c>
      <c r="M917" s="18">
        <v>2.017189346673184E-2</v>
      </c>
      <c r="N917" s="18">
        <v>1.6945166235972059E-2</v>
      </c>
      <c r="P917" s="18">
        <v>1.568906576056044E-2</v>
      </c>
      <c r="Q917" s="18">
        <v>5.4878437895495638E-3</v>
      </c>
      <c r="R917" s="18">
        <v>6.4950733201865583E-3</v>
      </c>
      <c r="T917" s="18">
        <v>0</v>
      </c>
      <c r="U917" s="18">
        <v>1.1659814028456981E-2</v>
      </c>
      <c r="V917" s="18">
        <v>2.1915247713876481E-2</v>
      </c>
      <c r="W917" s="18">
        <v>1.098782907485892E-2</v>
      </c>
      <c r="X917" s="18">
        <v>3.0570441852480819E-2</v>
      </c>
      <c r="Y917" s="18">
        <v>2.805942443197295E-2</v>
      </c>
    </row>
    <row r="919" spans="2:25" ht="58" x14ac:dyDescent="0.35">
      <c r="B919" s="14" t="s">
        <v>303</v>
      </c>
    </row>
    <row r="920" spans="2:25" x14ac:dyDescent="0.35">
      <c r="B920" s="15" t="s">
        <v>15</v>
      </c>
    </row>
    <row r="921" spans="2:25" x14ac:dyDescent="0.35">
      <c r="B921" s="11" t="s">
        <v>50</v>
      </c>
      <c r="C921" s="16">
        <v>2090</v>
      </c>
      <c r="D921" s="16">
        <v>1050</v>
      </c>
      <c r="E921" s="16">
        <v>1035</v>
      </c>
      <c r="G921" s="16">
        <v>448</v>
      </c>
      <c r="H921" s="16">
        <v>548</v>
      </c>
      <c r="I921" s="16">
        <v>544</v>
      </c>
      <c r="J921" s="16">
        <v>548</v>
      </c>
      <c r="L921" s="16">
        <v>995</v>
      </c>
      <c r="M921" s="16">
        <v>544</v>
      </c>
      <c r="N921" s="16">
        <v>546</v>
      </c>
      <c r="P921" s="16">
        <v>1617</v>
      </c>
      <c r="Q921" s="16">
        <v>163</v>
      </c>
      <c r="R921" s="16">
        <v>191</v>
      </c>
      <c r="T921" s="16">
        <v>197</v>
      </c>
      <c r="U921" s="16">
        <v>521</v>
      </c>
      <c r="V921" s="16">
        <v>489</v>
      </c>
      <c r="W921" s="16">
        <v>441</v>
      </c>
      <c r="X921" s="16">
        <v>269</v>
      </c>
      <c r="Y921" s="16">
        <v>166</v>
      </c>
    </row>
    <row r="922" spans="2:25" x14ac:dyDescent="0.35">
      <c r="B922" s="12" t="s">
        <v>51</v>
      </c>
      <c r="C922" s="16">
        <v>2090</v>
      </c>
      <c r="D922" s="16">
        <v>1043</v>
      </c>
      <c r="E922" s="16">
        <v>1045</v>
      </c>
      <c r="G922" s="16">
        <v>521</v>
      </c>
      <c r="H922" s="16">
        <v>522</v>
      </c>
      <c r="I922" s="16">
        <v>522</v>
      </c>
      <c r="J922" s="16">
        <v>523</v>
      </c>
      <c r="L922" s="16">
        <v>1043</v>
      </c>
      <c r="M922" s="16">
        <v>522</v>
      </c>
      <c r="N922" s="16">
        <v>522</v>
      </c>
      <c r="P922" s="16">
        <v>1634</v>
      </c>
      <c r="Q922" s="16">
        <v>154</v>
      </c>
      <c r="R922" s="16">
        <v>187</v>
      </c>
      <c r="T922" s="16">
        <v>158</v>
      </c>
      <c r="U922" s="16">
        <v>484</v>
      </c>
      <c r="V922" s="16">
        <v>532</v>
      </c>
      <c r="W922" s="16">
        <v>425</v>
      </c>
      <c r="X922" s="16">
        <v>310</v>
      </c>
      <c r="Y922" s="16">
        <v>177</v>
      </c>
    </row>
    <row r="923" spans="2:25" x14ac:dyDescent="0.35">
      <c r="B923" s="17" t="s">
        <v>296</v>
      </c>
      <c r="C923" s="18">
        <v>0.3601721792051269</v>
      </c>
      <c r="D923" s="18">
        <v>0.39375065578794483</v>
      </c>
      <c r="E923" s="18">
        <v>0.32706191076393021</v>
      </c>
      <c r="G923" s="18">
        <v>0.36519992981153349</v>
      </c>
      <c r="H923" s="18">
        <v>0.35613993019679879</v>
      </c>
      <c r="I923" s="18">
        <v>0.35663285254531357</v>
      </c>
      <c r="J923" s="18">
        <v>0.36333515809258288</v>
      </c>
      <c r="L923" s="18">
        <v>0.36087683324821329</v>
      </c>
      <c r="M923" s="18">
        <v>0.35663285254531357</v>
      </c>
      <c r="N923" s="18">
        <v>0.36311285529031417</v>
      </c>
      <c r="P923" s="18">
        <v>0.33412350244611688</v>
      </c>
      <c r="Q923" s="18">
        <v>0.54239801247286734</v>
      </c>
      <c r="R923" s="18">
        <v>0.51327982090253899</v>
      </c>
      <c r="T923" s="18">
        <v>0.50543883947355395</v>
      </c>
      <c r="U923" s="18">
        <v>0.43224431222188542</v>
      </c>
      <c r="V923" s="18">
        <v>0.34460636706927389</v>
      </c>
      <c r="W923" s="18">
        <v>0.29264615065947092</v>
      </c>
      <c r="X923" s="18">
        <v>0.33439935402596199</v>
      </c>
      <c r="Y923" s="18">
        <v>0.28704366625326422</v>
      </c>
    </row>
    <row r="924" spans="2:25" x14ac:dyDescent="0.35">
      <c r="B924" s="17" t="s">
        <v>297</v>
      </c>
      <c r="C924" s="18">
        <v>0.38965153419942361</v>
      </c>
      <c r="D924" s="18">
        <v>0.37448243788172358</v>
      </c>
      <c r="E924" s="18">
        <v>0.405188604497146</v>
      </c>
      <c r="G924" s="18">
        <v>0.42725184532071908</v>
      </c>
      <c r="H924" s="18">
        <v>0.42818324436078442</v>
      </c>
      <c r="I924" s="18">
        <v>0.37794458402431758</v>
      </c>
      <c r="J924" s="18">
        <v>0.32514788298389469</v>
      </c>
      <c r="L924" s="18">
        <v>0.42796630956412007</v>
      </c>
      <c r="M924" s="18">
        <v>0.37794458402431758</v>
      </c>
      <c r="N924" s="18">
        <v>0.32566930782922549</v>
      </c>
      <c r="P924" s="18">
        <v>0.40939993530371083</v>
      </c>
      <c r="Q924" s="18">
        <v>0.36409936420547911</v>
      </c>
      <c r="R924" s="18">
        <v>0.27652707084688899</v>
      </c>
      <c r="T924" s="18">
        <v>0.401341570065818</v>
      </c>
      <c r="U924" s="18">
        <v>0.39527314672143132</v>
      </c>
      <c r="V924" s="18">
        <v>0.40793309388329868</v>
      </c>
      <c r="W924" s="18">
        <v>0.4087872429586813</v>
      </c>
      <c r="X924" s="18">
        <v>0.33749585342578281</v>
      </c>
      <c r="Y924" s="18">
        <v>0.35937419228969691</v>
      </c>
    </row>
    <row r="925" spans="2:25" x14ac:dyDescent="0.35">
      <c r="B925" s="17" t="s">
        <v>298</v>
      </c>
      <c r="C925" s="18">
        <v>0.1433751075042009</v>
      </c>
      <c r="D925" s="18">
        <v>0.13168601071313779</v>
      </c>
      <c r="E925" s="18">
        <v>0.15438366942266199</v>
      </c>
      <c r="G925" s="18">
        <v>0.12911223916968409</v>
      </c>
      <c r="H925" s="18">
        <v>0.1096247098870428</v>
      </c>
      <c r="I925" s="18">
        <v>0.14678468482407911</v>
      </c>
      <c r="J925" s="18">
        <v>0.18810037824685419</v>
      </c>
      <c r="L925" s="18">
        <v>0.11885117611843481</v>
      </c>
      <c r="M925" s="18">
        <v>0.14678468482407911</v>
      </c>
      <c r="N925" s="18">
        <v>0.1876033386565516</v>
      </c>
      <c r="P925" s="18">
        <v>0.14859621978321519</v>
      </c>
      <c r="Q925" s="18">
        <v>5.5821242418129413E-2</v>
      </c>
      <c r="R925" s="18">
        <v>0.1035287785961613</v>
      </c>
      <c r="T925" s="18">
        <v>4.332647537618671E-2</v>
      </c>
      <c r="U925" s="18">
        <v>8.4586956718556053E-2</v>
      </c>
      <c r="V925" s="18">
        <v>0.14854826742592581</v>
      </c>
      <c r="W925" s="18">
        <v>0.18086232271316391</v>
      </c>
      <c r="X925" s="18">
        <v>0.1793594891834803</v>
      </c>
      <c r="Y925" s="18">
        <v>0.22436736444796751</v>
      </c>
    </row>
    <row r="926" spans="2:25" x14ac:dyDescent="0.35">
      <c r="B926" s="17" t="s">
        <v>299</v>
      </c>
      <c r="C926" s="18">
        <v>5.964821070945249E-2</v>
      </c>
      <c r="D926" s="18">
        <v>5.7253942899589703E-2</v>
      </c>
      <c r="E926" s="18">
        <v>6.1789525403620572E-2</v>
      </c>
      <c r="G926" s="18">
        <v>5.0202670502850252E-2</v>
      </c>
      <c r="H926" s="18">
        <v>5.5085594232113171E-2</v>
      </c>
      <c r="I926" s="18">
        <v>5.6864416032465677E-2</v>
      </c>
      <c r="J926" s="18">
        <v>7.5731319286191409E-2</v>
      </c>
      <c r="L926" s="18">
        <v>5.2676138727539873E-2</v>
      </c>
      <c r="M926" s="18">
        <v>5.6864416032465677E-2</v>
      </c>
      <c r="N926" s="18">
        <v>7.5852766152408463E-2</v>
      </c>
      <c r="P926" s="18">
        <v>5.93930261679331E-2</v>
      </c>
      <c r="Q926" s="18">
        <v>3.2193537113974539E-2</v>
      </c>
      <c r="R926" s="18">
        <v>8.8158729744102965E-2</v>
      </c>
      <c r="T926" s="18">
        <v>2.3980635451217511E-2</v>
      </c>
      <c r="U926" s="18">
        <v>5.2392969835816858E-2</v>
      </c>
      <c r="V926" s="18">
        <v>4.9982078589474538E-2</v>
      </c>
      <c r="W926" s="18">
        <v>7.2451103879569545E-2</v>
      </c>
      <c r="X926" s="18">
        <v>8.9560136716603692E-2</v>
      </c>
      <c r="Y926" s="18">
        <v>5.1966539775400278E-2</v>
      </c>
    </row>
    <row r="927" spans="2:25" x14ac:dyDescent="0.35">
      <c r="B927" s="17" t="s">
        <v>300</v>
      </c>
      <c r="C927" s="18">
        <v>3.5178929385910267E-2</v>
      </c>
      <c r="D927" s="18">
        <v>3.5218385920957503E-2</v>
      </c>
      <c r="E927" s="18">
        <v>3.5218317661510547E-2</v>
      </c>
      <c r="G927" s="18">
        <v>1.9128972998319959E-2</v>
      </c>
      <c r="H927" s="18">
        <v>3.4038845536529923E-2</v>
      </c>
      <c r="I927" s="18">
        <v>4.548381485019793E-2</v>
      </c>
      <c r="J927" s="18">
        <v>4.2081798137382713E-2</v>
      </c>
      <c r="L927" s="18">
        <v>2.6603694042261931E-2</v>
      </c>
      <c r="M927" s="18">
        <v>4.548381485019793E-2</v>
      </c>
      <c r="N927" s="18">
        <v>4.2149282799695938E-2</v>
      </c>
      <c r="P927" s="18">
        <v>3.7427858787120252E-2</v>
      </c>
      <c r="Q927" s="18">
        <v>0</v>
      </c>
      <c r="R927" s="18">
        <v>1.8505599910307671E-2</v>
      </c>
      <c r="T927" s="18">
        <v>2.591247963322393E-2</v>
      </c>
      <c r="U927" s="18">
        <v>2.6177445705604159E-2</v>
      </c>
      <c r="V927" s="18">
        <v>3.5199906250579081E-2</v>
      </c>
      <c r="W927" s="18">
        <v>3.8982483520818491E-2</v>
      </c>
      <c r="X927" s="18">
        <v>4.0057529831289462E-2</v>
      </c>
      <c r="Y927" s="18">
        <v>5.1170997629190217E-2</v>
      </c>
    </row>
    <row r="928" spans="2:25" x14ac:dyDescent="0.35">
      <c r="B928" s="17" t="s">
        <v>71</v>
      </c>
      <c r="C928" s="18">
        <v>1.197403899588592E-2</v>
      </c>
      <c r="D928" s="18">
        <v>7.6085667966464621E-3</v>
      </c>
      <c r="E928" s="18">
        <v>1.635797225113074E-2</v>
      </c>
      <c r="G928" s="18">
        <v>9.1043421968930744E-3</v>
      </c>
      <c r="H928" s="18">
        <v>1.692767578673093E-2</v>
      </c>
      <c r="I928" s="18">
        <v>1.628964772362616E-2</v>
      </c>
      <c r="J928" s="18">
        <v>5.6034632530940166E-3</v>
      </c>
      <c r="L928" s="18">
        <v>1.302584829943005E-2</v>
      </c>
      <c r="M928" s="18">
        <v>1.628964772362616E-2</v>
      </c>
      <c r="N928" s="18">
        <v>5.6124492718041749E-3</v>
      </c>
      <c r="P928" s="18">
        <v>1.1059457511903809E-2</v>
      </c>
      <c r="Q928" s="18">
        <v>5.4878437895495638E-3</v>
      </c>
      <c r="R928" s="18">
        <v>0</v>
      </c>
      <c r="T928" s="18">
        <v>0</v>
      </c>
      <c r="U928" s="18">
        <v>9.3251687967062305E-3</v>
      </c>
      <c r="V928" s="18">
        <v>1.3730286781448071E-2</v>
      </c>
      <c r="W928" s="18">
        <v>6.2706962682958639E-3</v>
      </c>
      <c r="X928" s="18">
        <v>1.9127636816881739E-2</v>
      </c>
      <c r="Y928" s="18">
        <v>2.607723960448087E-2</v>
      </c>
    </row>
    <row r="930" spans="2:25" ht="87" x14ac:dyDescent="0.35">
      <c r="B930" s="14" t="s">
        <v>304</v>
      </c>
    </row>
    <row r="931" spans="2:25" x14ac:dyDescent="0.35">
      <c r="B931" s="15" t="s">
        <v>15</v>
      </c>
    </row>
    <row r="932" spans="2:25" x14ac:dyDescent="0.35">
      <c r="B932" s="11" t="s">
        <v>50</v>
      </c>
      <c r="C932" s="16">
        <v>2090</v>
      </c>
      <c r="D932" s="16">
        <v>1050</v>
      </c>
      <c r="E932" s="16">
        <v>1035</v>
      </c>
      <c r="G932" s="16">
        <v>448</v>
      </c>
      <c r="H932" s="16">
        <v>548</v>
      </c>
      <c r="I932" s="16">
        <v>544</v>
      </c>
      <c r="J932" s="16">
        <v>548</v>
      </c>
      <c r="L932" s="16">
        <v>995</v>
      </c>
      <c r="M932" s="16">
        <v>544</v>
      </c>
      <c r="N932" s="16">
        <v>546</v>
      </c>
      <c r="P932" s="16">
        <v>1617</v>
      </c>
      <c r="Q932" s="16">
        <v>163</v>
      </c>
      <c r="R932" s="16">
        <v>191</v>
      </c>
      <c r="T932" s="16">
        <v>197</v>
      </c>
      <c r="U932" s="16">
        <v>521</v>
      </c>
      <c r="V932" s="16">
        <v>489</v>
      </c>
      <c r="W932" s="16">
        <v>441</v>
      </c>
      <c r="X932" s="16">
        <v>269</v>
      </c>
      <c r="Y932" s="16">
        <v>166</v>
      </c>
    </row>
    <row r="933" spans="2:25" x14ac:dyDescent="0.35">
      <c r="B933" s="12" t="s">
        <v>51</v>
      </c>
      <c r="C933" s="16">
        <v>2090</v>
      </c>
      <c r="D933" s="16">
        <v>1043</v>
      </c>
      <c r="E933" s="16">
        <v>1045</v>
      </c>
      <c r="G933" s="16">
        <v>521</v>
      </c>
      <c r="H933" s="16">
        <v>522</v>
      </c>
      <c r="I933" s="16">
        <v>522</v>
      </c>
      <c r="J933" s="16">
        <v>523</v>
      </c>
      <c r="L933" s="16">
        <v>1043</v>
      </c>
      <c r="M933" s="16">
        <v>522</v>
      </c>
      <c r="N933" s="16">
        <v>522</v>
      </c>
      <c r="P933" s="16">
        <v>1634</v>
      </c>
      <c r="Q933" s="16">
        <v>154</v>
      </c>
      <c r="R933" s="16">
        <v>187</v>
      </c>
      <c r="T933" s="16">
        <v>158</v>
      </c>
      <c r="U933" s="16">
        <v>484</v>
      </c>
      <c r="V933" s="16">
        <v>532</v>
      </c>
      <c r="W933" s="16">
        <v>425</v>
      </c>
      <c r="X933" s="16">
        <v>310</v>
      </c>
      <c r="Y933" s="16">
        <v>177</v>
      </c>
    </row>
    <row r="934" spans="2:25" x14ac:dyDescent="0.35">
      <c r="B934" s="17" t="s">
        <v>296</v>
      </c>
      <c r="C934" s="18">
        <v>0.34935026892975868</v>
      </c>
      <c r="D934" s="18">
        <v>0.35129730324101949</v>
      </c>
      <c r="E934" s="18">
        <v>0.34818919098453571</v>
      </c>
      <c r="G934" s="18">
        <v>0.37386649659264498</v>
      </c>
      <c r="H934" s="18">
        <v>0.38837243359462842</v>
      </c>
      <c r="I934" s="18">
        <v>0.31957548266785402</v>
      </c>
      <c r="J934" s="18">
        <v>0.31631484536269611</v>
      </c>
      <c r="L934" s="18">
        <v>0.38134510891065287</v>
      </c>
      <c r="M934" s="18">
        <v>0.31957548266785402</v>
      </c>
      <c r="N934" s="18">
        <v>0.31682210506805059</v>
      </c>
      <c r="P934" s="18">
        <v>0.32550936024896288</v>
      </c>
      <c r="Q934" s="18">
        <v>0.51008480750625251</v>
      </c>
      <c r="R934" s="18">
        <v>0.44794783218594508</v>
      </c>
      <c r="T934" s="18">
        <v>0.56893466849668162</v>
      </c>
      <c r="U934" s="18">
        <v>0.39788838926350961</v>
      </c>
      <c r="V934" s="18">
        <v>0.29622690543009339</v>
      </c>
      <c r="W934" s="18">
        <v>0.33302537180972058</v>
      </c>
      <c r="X934" s="18">
        <v>0.28963427604964681</v>
      </c>
      <c r="Y934" s="18">
        <v>0.32976228443111538</v>
      </c>
    </row>
    <row r="935" spans="2:25" x14ac:dyDescent="0.35">
      <c r="B935" s="17" t="s">
        <v>297</v>
      </c>
      <c r="C935" s="18">
        <v>0.3685663380207933</v>
      </c>
      <c r="D935" s="18">
        <v>0.36146126163630382</v>
      </c>
      <c r="E935" s="18">
        <v>0.37502525278766619</v>
      </c>
      <c r="G935" s="18">
        <v>0.38250665138740181</v>
      </c>
      <c r="H935" s="18">
        <v>0.37084034303600222</v>
      </c>
      <c r="I935" s="18">
        <v>0.41040904256751121</v>
      </c>
      <c r="J935" s="18">
        <v>0.31031211715290291</v>
      </c>
      <c r="L935" s="18">
        <v>0.37630796353189799</v>
      </c>
      <c r="M935" s="18">
        <v>0.41040904256751121</v>
      </c>
      <c r="N935" s="18">
        <v>0.31000478371575119</v>
      </c>
      <c r="P935" s="18">
        <v>0.38246161874467188</v>
      </c>
      <c r="Q935" s="18">
        <v>0.36278185868501261</v>
      </c>
      <c r="R935" s="18">
        <v>0.31743929092299977</v>
      </c>
      <c r="T935" s="18">
        <v>0.30702611437590382</v>
      </c>
      <c r="U935" s="18">
        <v>0.40257577328410549</v>
      </c>
      <c r="V935" s="18">
        <v>0.40935421113310633</v>
      </c>
      <c r="W935" s="18">
        <v>0.37468128906582893</v>
      </c>
      <c r="X935" s="18">
        <v>0.29590292864362522</v>
      </c>
      <c r="Y935" s="18">
        <v>0.31524617384773312</v>
      </c>
    </row>
    <row r="936" spans="2:25" x14ac:dyDescent="0.35">
      <c r="B936" s="17" t="s">
        <v>298</v>
      </c>
      <c r="C936" s="18">
        <v>0.1513977856664353</v>
      </c>
      <c r="D936" s="18">
        <v>0.1533724023848746</v>
      </c>
      <c r="E936" s="18">
        <v>0.14976594154659831</v>
      </c>
      <c r="G936" s="18">
        <v>0.13680849366885639</v>
      </c>
      <c r="H936" s="18">
        <v>0.15068730378495221</v>
      </c>
      <c r="I936" s="18">
        <v>0.13622613413304621</v>
      </c>
      <c r="J936" s="18">
        <v>0.18205126658439499</v>
      </c>
      <c r="L936" s="18">
        <v>0.143835452824434</v>
      </c>
      <c r="M936" s="18">
        <v>0.13622613413304621</v>
      </c>
      <c r="N936" s="18">
        <v>0.18234321390587199</v>
      </c>
      <c r="P936" s="18">
        <v>0.15495566200434571</v>
      </c>
      <c r="Q936" s="18">
        <v>9.2150088846851455E-2</v>
      </c>
      <c r="R936" s="18">
        <v>0.14677514940721439</v>
      </c>
      <c r="T936" s="18">
        <v>5.9801529694679778E-2</v>
      </c>
      <c r="U936" s="18">
        <v>0.12085318469471271</v>
      </c>
      <c r="V936" s="18">
        <v>0.16225455638113359</v>
      </c>
      <c r="W936" s="18">
        <v>0.1500833000086659</v>
      </c>
      <c r="X936" s="18">
        <v>0.22767263760354131</v>
      </c>
      <c r="Y936" s="18">
        <v>0.15394506653864451</v>
      </c>
    </row>
    <row r="937" spans="2:25" x14ac:dyDescent="0.35">
      <c r="B937" s="17" t="s">
        <v>299</v>
      </c>
      <c r="C937" s="18">
        <v>6.9440597296595977E-2</v>
      </c>
      <c r="D937" s="18">
        <v>6.9220408883048243E-2</v>
      </c>
      <c r="E937" s="18">
        <v>6.941650614437625E-2</v>
      </c>
      <c r="G937" s="18">
        <v>5.328115053956782E-2</v>
      </c>
      <c r="H937" s="18">
        <v>4.481239859842194E-2</v>
      </c>
      <c r="I937" s="18">
        <v>6.7153192919333735E-2</v>
      </c>
      <c r="J937" s="18">
        <v>0.1125163043406788</v>
      </c>
      <c r="L937" s="18">
        <v>4.9072804367988762E-2</v>
      </c>
      <c r="M937" s="18">
        <v>6.7153192919333735E-2</v>
      </c>
      <c r="N937" s="18">
        <v>0.1118980540148662</v>
      </c>
      <c r="P937" s="18">
        <v>7.1550265144321445E-2</v>
      </c>
      <c r="Q937" s="18">
        <v>2.3416458897129299E-2</v>
      </c>
      <c r="R937" s="18">
        <v>6.0496610814947623E-2</v>
      </c>
      <c r="T937" s="18">
        <v>4.9557388945659378E-2</v>
      </c>
      <c r="U937" s="18">
        <v>4.8392178105373433E-2</v>
      </c>
      <c r="V937" s="18">
        <v>6.7748048881706283E-2</v>
      </c>
      <c r="W937" s="18">
        <v>7.1901574182889894E-2</v>
      </c>
      <c r="X937" s="18">
        <v>8.9841527510258964E-2</v>
      </c>
      <c r="Y937" s="18">
        <v>0.1060425332438356</v>
      </c>
    </row>
    <row r="938" spans="2:25" x14ac:dyDescent="0.35">
      <c r="B938" s="17" t="s">
        <v>300</v>
      </c>
      <c r="C938" s="18">
        <v>3.5154038104797503E-2</v>
      </c>
      <c r="D938" s="18">
        <v>3.7661274207602707E-2</v>
      </c>
      <c r="E938" s="18">
        <v>3.2348379226051119E-2</v>
      </c>
      <c r="G938" s="18">
        <v>1.8303570424737702E-2</v>
      </c>
      <c r="H938" s="18">
        <v>2.9146710138806362E-2</v>
      </c>
      <c r="I938" s="18">
        <v>3.5048387874523433E-2</v>
      </c>
      <c r="J938" s="18">
        <v>5.7341609005777873E-2</v>
      </c>
      <c r="L938" s="18">
        <v>2.3742080382127301E-2</v>
      </c>
      <c r="M938" s="18">
        <v>3.5048387874523433E-2</v>
      </c>
      <c r="N938" s="18">
        <v>5.7433565131502787E-2</v>
      </c>
      <c r="P938" s="18">
        <v>3.6587786987942482E-2</v>
      </c>
      <c r="Q938" s="18">
        <v>1.1566786064754111E-2</v>
      </c>
      <c r="R938" s="18">
        <v>1.5621535536267E-2</v>
      </c>
      <c r="T938" s="18">
        <v>1.4680298487075491E-2</v>
      </c>
      <c r="U938" s="18">
        <v>1.5785385359462889E-2</v>
      </c>
      <c r="V938" s="18">
        <v>4.1589413078053798E-2</v>
      </c>
      <c r="W938" s="18">
        <v>4.5081468372664787E-2</v>
      </c>
      <c r="X938" s="18">
        <v>5.3460961046080911E-2</v>
      </c>
      <c r="Y938" s="18">
        <v>3.190807167239354E-2</v>
      </c>
    </row>
    <row r="939" spans="2:25" x14ac:dyDescent="0.35">
      <c r="B939" s="17" t="s">
        <v>71</v>
      </c>
      <c r="C939" s="18">
        <v>2.609097198161927E-2</v>
      </c>
      <c r="D939" s="18">
        <v>2.6987349647151049E-2</v>
      </c>
      <c r="E939" s="18">
        <v>2.525472931077237E-2</v>
      </c>
      <c r="G939" s="18">
        <v>3.5233637386791319E-2</v>
      </c>
      <c r="H939" s="18">
        <v>1.6140810847188929E-2</v>
      </c>
      <c r="I939" s="18">
        <v>3.1587759837731558E-2</v>
      </c>
      <c r="J939" s="18">
        <v>2.1463857553549369E-2</v>
      </c>
      <c r="L939" s="18">
        <v>2.5696589982899049E-2</v>
      </c>
      <c r="M939" s="18">
        <v>3.1587759837731558E-2</v>
      </c>
      <c r="N939" s="18">
        <v>2.1498278163957021E-2</v>
      </c>
      <c r="P939" s="18">
        <v>2.8935306869755519E-2</v>
      </c>
      <c r="Q939" s="18">
        <v>0</v>
      </c>
      <c r="R939" s="18">
        <v>1.1719581132626051E-2</v>
      </c>
      <c r="T939" s="18">
        <v>0</v>
      </c>
      <c r="U939" s="18">
        <v>1.4505089292835919E-2</v>
      </c>
      <c r="V939" s="18">
        <v>2.2826865095906639E-2</v>
      </c>
      <c r="W939" s="18">
        <v>2.522699656022994E-2</v>
      </c>
      <c r="X939" s="18">
        <v>4.3487669146846743E-2</v>
      </c>
      <c r="Y939" s="18">
        <v>6.3095870266277859E-2</v>
      </c>
    </row>
    <row r="941" spans="2:25" ht="72.5" x14ac:dyDescent="0.35">
      <c r="B941" s="14" t="s">
        <v>305</v>
      </c>
    </row>
    <row r="942" spans="2:25" x14ac:dyDescent="0.35">
      <c r="B942" s="15" t="s">
        <v>15</v>
      </c>
    </row>
    <row r="943" spans="2:25" x14ac:dyDescent="0.35">
      <c r="B943" s="11" t="s">
        <v>50</v>
      </c>
      <c r="C943" s="16">
        <v>2090</v>
      </c>
      <c r="D943" s="16">
        <v>1050</v>
      </c>
      <c r="E943" s="16">
        <v>1035</v>
      </c>
      <c r="G943" s="16">
        <v>448</v>
      </c>
      <c r="H943" s="16">
        <v>548</v>
      </c>
      <c r="I943" s="16">
        <v>544</v>
      </c>
      <c r="J943" s="16">
        <v>548</v>
      </c>
      <c r="L943" s="16">
        <v>995</v>
      </c>
      <c r="M943" s="16">
        <v>544</v>
      </c>
      <c r="N943" s="16">
        <v>546</v>
      </c>
      <c r="P943" s="16">
        <v>1617</v>
      </c>
      <c r="Q943" s="16">
        <v>163</v>
      </c>
      <c r="R943" s="16">
        <v>191</v>
      </c>
      <c r="T943" s="16">
        <v>197</v>
      </c>
      <c r="U943" s="16">
        <v>521</v>
      </c>
      <c r="V943" s="16">
        <v>489</v>
      </c>
      <c r="W943" s="16">
        <v>441</v>
      </c>
      <c r="X943" s="16">
        <v>269</v>
      </c>
      <c r="Y943" s="16">
        <v>166</v>
      </c>
    </row>
    <row r="944" spans="2:25" x14ac:dyDescent="0.35">
      <c r="B944" s="12" t="s">
        <v>51</v>
      </c>
      <c r="C944" s="16">
        <v>2090</v>
      </c>
      <c r="D944" s="16">
        <v>1043</v>
      </c>
      <c r="E944" s="16">
        <v>1045</v>
      </c>
      <c r="G944" s="16">
        <v>521</v>
      </c>
      <c r="H944" s="16">
        <v>522</v>
      </c>
      <c r="I944" s="16">
        <v>522</v>
      </c>
      <c r="J944" s="16">
        <v>523</v>
      </c>
      <c r="L944" s="16">
        <v>1043</v>
      </c>
      <c r="M944" s="16">
        <v>522</v>
      </c>
      <c r="N944" s="16">
        <v>522</v>
      </c>
      <c r="P944" s="16">
        <v>1634</v>
      </c>
      <c r="Q944" s="16">
        <v>154</v>
      </c>
      <c r="R944" s="16">
        <v>187</v>
      </c>
      <c r="T944" s="16">
        <v>158</v>
      </c>
      <c r="U944" s="16">
        <v>484</v>
      </c>
      <c r="V944" s="16">
        <v>532</v>
      </c>
      <c r="W944" s="16">
        <v>425</v>
      </c>
      <c r="X944" s="16">
        <v>310</v>
      </c>
      <c r="Y944" s="16">
        <v>177</v>
      </c>
    </row>
    <row r="945" spans="2:25" x14ac:dyDescent="0.35">
      <c r="B945" s="17" t="s">
        <v>296</v>
      </c>
      <c r="C945" s="18">
        <v>0.25553515018666839</v>
      </c>
      <c r="D945" s="18">
        <v>0.27801914461532179</v>
      </c>
      <c r="E945" s="18">
        <v>0.23366633235123971</v>
      </c>
      <c r="G945" s="18">
        <v>0.29012818271845331</v>
      </c>
      <c r="H945" s="18">
        <v>0.2678005387231685</v>
      </c>
      <c r="I945" s="18">
        <v>0.23407749990067139</v>
      </c>
      <c r="J945" s="18">
        <v>0.23068775886692419</v>
      </c>
      <c r="L945" s="18">
        <v>0.27911993287374559</v>
      </c>
      <c r="M945" s="18">
        <v>0.23407749990067139</v>
      </c>
      <c r="N945" s="18">
        <v>0.23105770231506551</v>
      </c>
      <c r="P945" s="18">
        <v>0.22675719672417111</v>
      </c>
      <c r="Q945" s="18">
        <v>0.49701697510902521</v>
      </c>
      <c r="R945" s="18">
        <v>0.36534145085221131</v>
      </c>
      <c r="T945" s="18">
        <v>0.47647065821671508</v>
      </c>
      <c r="U945" s="18">
        <v>0.29472297347889198</v>
      </c>
      <c r="V945" s="18">
        <v>0.2155768094962382</v>
      </c>
      <c r="W945" s="18">
        <v>0.2122071433781762</v>
      </c>
      <c r="X945" s="18">
        <v>0.23100773209337211</v>
      </c>
      <c r="Y945" s="18">
        <v>0.22044768779878199</v>
      </c>
    </row>
    <row r="946" spans="2:25" x14ac:dyDescent="0.35">
      <c r="B946" s="17" t="s">
        <v>297</v>
      </c>
      <c r="C946" s="18">
        <v>0.35214834715848231</v>
      </c>
      <c r="D946" s="18">
        <v>0.34498522537529291</v>
      </c>
      <c r="E946" s="18">
        <v>0.3595063997305728</v>
      </c>
      <c r="G946" s="18">
        <v>0.36910320591101431</v>
      </c>
      <c r="H946" s="18">
        <v>0.34149344424950911</v>
      </c>
      <c r="I946" s="18">
        <v>0.36629032463495043</v>
      </c>
      <c r="J946" s="18">
        <v>0.33236642634884789</v>
      </c>
      <c r="L946" s="18">
        <v>0.35491573190814091</v>
      </c>
      <c r="M946" s="18">
        <v>0.36629032463495043</v>
      </c>
      <c r="N946" s="18">
        <v>0.33289942724327692</v>
      </c>
      <c r="P946" s="18">
        <v>0.35846703777883848</v>
      </c>
      <c r="Q946" s="18">
        <v>0.32348829791489442</v>
      </c>
      <c r="R946" s="18">
        <v>0.38297168169474111</v>
      </c>
      <c r="T946" s="18">
        <v>0.30169675892495418</v>
      </c>
      <c r="U946" s="18">
        <v>0.38784594016733892</v>
      </c>
      <c r="V946" s="18">
        <v>0.38475372184264472</v>
      </c>
      <c r="W946" s="18">
        <v>0.33861674437264111</v>
      </c>
      <c r="X946" s="18">
        <v>0.31694068216311821</v>
      </c>
      <c r="Y946" s="18">
        <v>0.29477346925127879</v>
      </c>
    </row>
    <row r="947" spans="2:25" x14ac:dyDescent="0.35">
      <c r="B947" s="17" t="s">
        <v>298</v>
      </c>
      <c r="C947" s="18">
        <v>0.24242936418397609</v>
      </c>
      <c r="D947" s="18">
        <v>0.23300495562499951</v>
      </c>
      <c r="E947" s="18">
        <v>0.25197608826075962</v>
      </c>
      <c r="G947" s="18">
        <v>0.24932672306560499</v>
      </c>
      <c r="H947" s="18">
        <v>0.24385812329418469</v>
      </c>
      <c r="I947" s="18">
        <v>0.21903501412758389</v>
      </c>
      <c r="J947" s="18">
        <v>0.25790278074290679</v>
      </c>
      <c r="L947" s="18">
        <v>0.24673409557033621</v>
      </c>
      <c r="M947" s="18">
        <v>0.21903501412758389</v>
      </c>
      <c r="N947" s="18">
        <v>0.25751140084086438</v>
      </c>
      <c r="P947" s="18">
        <v>0.26016725193193252</v>
      </c>
      <c r="Q947" s="18">
        <v>0.15153072610299359</v>
      </c>
      <c r="R947" s="18">
        <v>0.16351555938508561</v>
      </c>
      <c r="T947" s="18">
        <v>0.13460708633580951</v>
      </c>
      <c r="U947" s="18">
        <v>0.20419901957889811</v>
      </c>
      <c r="V947" s="18">
        <v>0.2404607929347656</v>
      </c>
      <c r="W947" s="18">
        <v>0.2760784450263194</v>
      </c>
      <c r="X947" s="18">
        <v>0.27232770614097718</v>
      </c>
      <c r="Y947" s="18">
        <v>0.31484692621020322</v>
      </c>
    </row>
    <row r="948" spans="2:25" x14ac:dyDescent="0.35">
      <c r="B948" s="17" t="s">
        <v>299</v>
      </c>
      <c r="C948" s="18">
        <v>7.2485141990747959E-2</v>
      </c>
      <c r="D948" s="18">
        <v>7.3418142115363558E-2</v>
      </c>
      <c r="E948" s="18">
        <v>7.1240746161131005E-2</v>
      </c>
      <c r="G948" s="18">
        <v>4.2375388096094431E-2</v>
      </c>
      <c r="H948" s="18">
        <v>9.2594697286621203E-2</v>
      </c>
      <c r="I948" s="18">
        <v>7.5318690225872426E-2</v>
      </c>
      <c r="J948" s="18">
        <v>7.8772555467328018E-2</v>
      </c>
      <c r="L948" s="18">
        <v>6.7538868379253131E-2</v>
      </c>
      <c r="M948" s="18">
        <v>7.5318690225872426E-2</v>
      </c>
      <c r="N948" s="18">
        <v>7.8898879425441867E-2</v>
      </c>
      <c r="P948" s="18">
        <v>7.4699603691009323E-2</v>
      </c>
      <c r="Q948" s="18">
        <v>1.678359929294318E-2</v>
      </c>
      <c r="R948" s="18">
        <v>5.1933270879570177E-2</v>
      </c>
      <c r="T948" s="18">
        <v>5.1215462249346047E-2</v>
      </c>
      <c r="U948" s="18">
        <v>6.4215595417184496E-2</v>
      </c>
      <c r="V948" s="18">
        <v>6.8877573916780385E-2</v>
      </c>
      <c r="W948" s="18">
        <v>8.3677593934944269E-2</v>
      </c>
      <c r="X948" s="18">
        <v>9.0506946501493213E-2</v>
      </c>
      <c r="Y948" s="18">
        <v>6.4560870139456827E-2</v>
      </c>
    </row>
    <row r="949" spans="2:25" x14ac:dyDescent="0.35">
      <c r="B949" s="17" t="s">
        <v>300</v>
      </c>
      <c r="C949" s="18">
        <v>5.8296701290456082E-2</v>
      </c>
      <c r="D949" s="18">
        <v>5.9521366106185913E-2</v>
      </c>
      <c r="E949" s="18">
        <v>5.6822979321196163E-2</v>
      </c>
      <c r="G949" s="18">
        <v>2.8132388764991009E-2</v>
      </c>
      <c r="H949" s="18">
        <v>3.5214319247434921E-2</v>
      </c>
      <c r="I949" s="18">
        <v>9.03152234181578E-2</v>
      </c>
      <c r="J949" s="18">
        <v>7.8753190566300771E-2</v>
      </c>
      <c r="L949" s="18">
        <v>3.1693816964799941E-2</v>
      </c>
      <c r="M949" s="18">
        <v>9.03152234181578E-2</v>
      </c>
      <c r="N949" s="18">
        <v>7.8879483469805167E-2</v>
      </c>
      <c r="P949" s="18">
        <v>6.1257368482515201E-2</v>
      </c>
      <c r="Q949" s="18">
        <v>5.6925577905938586E-3</v>
      </c>
      <c r="R949" s="18">
        <v>3.0896646675356999E-2</v>
      </c>
      <c r="T949" s="18">
        <v>3.6010034273175132E-2</v>
      </c>
      <c r="U949" s="18">
        <v>4.0701452039626759E-2</v>
      </c>
      <c r="V949" s="18">
        <v>6.3191964450478463E-2</v>
      </c>
      <c r="W949" s="18">
        <v>6.6864261616378887E-2</v>
      </c>
      <c r="X949" s="18">
        <v>6.1787948686948223E-2</v>
      </c>
      <c r="Y949" s="18">
        <v>8.6308152279562469E-2</v>
      </c>
    </row>
    <row r="950" spans="2:25" x14ac:dyDescent="0.35">
      <c r="B950" s="17" t="s">
        <v>71</v>
      </c>
      <c r="C950" s="18">
        <v>1.9105295189668949E-2</v>
      </c>
      <c r="D950" s="18">
        <v>1.105116616283618E-2</v>
      </c>
      <c r="E950" s="18">
        <v>2.6787454175100669E-2</v>
      </c>
      <c r="G950" s="18">
        <v>2.0934111443842079E-2</v>
      </c>
      <c r="H950" s="18">
        <v>1.9038877199081771E-2</v>
      </c>
      <c r="I950" s="18">
        <v>1.496324769276406E-2</v>
      </c>
      <c r="J950" s="18">
        <v>2.1517288007692242E-2</v>
      </c>
      <c r="L950" s="18">
        <v>1.9997554303724401E-2</v>
      </c>
      <c r="M950" s="18">
        <v>1.496324769276406E-2</v>
      </c>
      <c r="N950" s="18">
        <v>2.0753106705545941E-2</v>
      </c>
      <c r="P950" s="18">
        <v>1.8651541391533421E-2</v>
      </c>
      <c r="Q950" s="18">
        <v>5.4878437895495638E-3</v>
      </c>
      <c r="R950" s="18">
        <v>5.3413905130347203E-3</v>
      </c>
      <c r="T950" s="18">
        <v>0</v>
      </c>
      <c r="U950" s="18">
        <v>8.3150193180596636E-3</v>
      </c>
      <c r="V950" s="18">
        <v>2.7139137359092819E-2</v>
      </c>
      <c r="W950" s="18">
        <v>2.2555811671540169E-2</v>
      </c>
      <c r="X950" s="18">
        <v>2.7428984414091029E-2</v>
      </c>
      <c r="Y950" s="18">
        <v>1.906289432071669E-2</v>
      </c>
    </row>
    <row r="952" spans="2:25" ht="72.5" x14ac:dyDescent="0.35">
      <c r="B952" s="14" t="s">
        <v>306</v>
      </c>
    </row>
    <row r="953" spans="2:25" x14ac:dyDescent="0.35">
      <c r="B953" s="15" t="s">
        <v>15</v>
      </c>
    </row>
    <row r="954" spans="2:25" x14ac:dyDescent="0.35">
      <c r="B954" s="11" t="s">
        <v>50</v>
      </c>
      <c r="C954" s="16">
        <v>2090</v>
      </c>
      <c r="D954" s="16">
        <v>1050</v>
      </c>
      <c r="E954" s="16">
        <v>1035</v>
      </c>
      <c r="G954" s="16">
        <v>448</v>
      </c>
      <c r="H954" s="16">
        <v>548</v>
      </c>
      <c r="I954" s="16">
        <v>544</v>
      </c>
      <c r="J954" s="16">
        <v>548</v>
      </c>
      <c r="L954" s="16">
        <v>995</v>
      </c>
      <c r="M954" s="16">
        <v>544</v>
      </c>
      <c r="N954" s="16">
        <v>546</v>
      </c>
      <c r="P954" s="16">
        <v>1617</v>
      </c>
      <c r="Q954" s="16">
        <v>163</v>
      </c>
      <c r="R954" s="16">
        <v>191</v>
      </c>
      <c r="T954" s="16">
        <v>197</v>
      </c>
      <c r="U954" s="16">
        <v>521</v>
      </c>
      <c r="V954" s="16">
        <v>489</v>
      </c>
      <c r="W954" s="16">
        <v>441</v>
      </c>
      <c r="X954" s="16">
        <v>269</v>
      </c>
      <c r="Y954" s="16">
        <v>166</v>
      </c>
    </row>
    <row r="955" spans="2:25" x14ac:dyDescent="0.35">
      <c r="B955" s="12" t="s">
        <v>51</v>
      </c>
      <c r="C955" s="16">
        <v>2090</v>
      </c>
      <c r="D955" s="16">
        <v>1043</v>
      </c>
      <c r="E955" s="16">
        <v>1045</v>
      </c>
      <c r="G955" s="16">
        <v>521</v>
      </c>
      <c r="H955" s="16">
        <v>522</v>
      </c>
      <c r="I955" s="16">
        <v>522</v>
      </c>
      <c r="J955" s="16">
        <v>523</v>
      </c>
      <c r="L955" s="16">
        <v>1043</v>
      </c>
      <c r="M955" s="16">
        <v>522</v>
      </c>
      <c r="N955" s="16">
        <v>522</v>
      </c>
      <c r="P955" s="16">
        <v>1634</v>
      </c>
      <c r="Q955" s="16">
        <v>154</v>
      </c>
      <c r="R955" s="16">
        <v>187</v>
      </c>
      <c r="T955" s="16">
        <v>158</v>
      </c>
      <c r="U955" s="16">
        <v>484</v>
      </c>
      <c r="V955" s="16">
        <v>532</v>
      </c>
      <c r="W955" s="16">
        <v>425</v>
      </c>
      <c r="X955" s="16">
        <v>310</v>
      </c>
      <c r="Y955" s="16">
        <v>177</v>
      </c>
    </row>
    <row r="956" spans="2:25" x14ac:dyDescent="0.35">
      <c r="B956" s="17" t="s">
        <v>296</v>
      </c>
      <c r="C956" s="18">
        <v>0.27377478250506698</v>
      </c>
      <c r="D956" s="18">
        <v>0.29328720424431209</v>
      </c>
      <c r="E956" s="18">
        <v>0.25451021107870497</v>
      </c>
      <c r="G956" s="18">
        <v>0.25578414934089139</v>
      </c>
      <c r="H956" s="18">
        <v>0.27947302752939901</v>
      </c>
      <c r="I956" s="18">
        <v>0.27355677778864368</v>
      </c>
      <c r="J956" s="18">
        <v>0.28670379995959461</v>
      </c>
      <c r="L956" s="18">
        <v>0.26779096987654682</v>
      </c>
      <c r="M956" s="18">
        <v>0.27355677778864368</v>
      </c>
      <c r="N956" s="18">
        <v>0.28635860693981829</v>
      </c>
      <c r="P956" s="18">
        <v>0.25382747303866099</v>
      </c>
      <c r="Q956" s="18">
        <v>0.46408903293751402</v>
      </c>
      <c r="R956" s="18">
        <v>0.30678426899191269</v>
      </c>
      <c r="T956" s="18">
        <v>0.46130577743619211</v>
      </c>
      <c r="U956" s="18">
        <v>0.31012691531049158</v>
      </c>
      <c r="V956" s="18">
        <v>0.21453303013908401</v>
      </c>
      <c r="W956" s="18">
        <v>0.2312566954459247</v>
      </c>
      <c r="X956" s="18">
        <v>0.29232887679587682</v>
      </c>
      <c r="Y956" s="18">
        <v>0.25531774999325307</v>
      </c>
    </row>
    <row r="957" spans="2:25" x14ac:dyDescent="0.35">
      <c r="B957" s="17" t="s">
        <v>297</v>
      </c>
      <c r="C957" s="18">
        <v>0.44135348799473562</v>
      </c>
      <c r="D957" s="18">
        <v>0.41345355074746709</v>
      </c>
      <c r="E957" s="18">
        <v>0.47018829656716921</v>
      </c>
      <c r="G957" s="18">
        <v>0.50458302294628699</v>
      </c>
      <c r="H957" s="18">
        <v>0.44451941118766841</v>
      </c>
      <c r="I957" s="18">
        <v>0.4451084022743283</v>
      </c>
      <c r="J957" s="18">
        <v>0.37219410426706828</v>
      </c>
      <c r="L957" s="18">
        <v>0.47480943579035018</v>
      </c>
      <c r="M957" s="18">
        <v>0.4451084022743283</v>
      </c>
      <c r="N957" s="18">
        <v>0.37279097499391878</v>
      </c>
      <c r="P957" s="18">
        <v>0.45142065545717919</v>
      </c>
      <c r="Q957" s="18">
        <v>0.38417633762448239</v>
      </c>
      <c r="R957" s="18">
        <v>0.47597611407807261</v>
      </c>
      <c r="T957" s="18">
        <v>0.40775159638973768</v>
      </c>
      <c r="U957" s="18">
        <v>0.46850291858982268</v>
      </c>
      <c r="V957" s="18">
        <v>0.50315277852266227</v>
      </c>
      <c r="W957" s="18">
        <v>0.44162992029211678</v>
      </c>
      <c r="X957" s="18">
        <v>0.37445612459600353</v>
      </c>
      <c r="Y957" s="18">
        <v>0.32404102998145179</v>
      </c>
    </row>
    <row r="958" spans="2:25" x14ac:dyDescent="0.35">
      <c r="B958" s="17" t="s">
        <v>298</v>
      </c>
      <c r="C958" s="18">
        <v>0.18574452209920261</v>
      </c>
      <c r="D958" s="18">
        <v>0.18531830300967819</v>
      </c>
      <c r="E958" s="18">
        <v>0.185329070002585</v>
      </c>
      <c r="G958" s="18">
        <v>0.1853690786129977</v>
      </c>
      <c r="H958" s="18">
        <v>0.18471162516693701</v>
      </c>
      <c r="I958" s="18">
        <v>0.16615473993523761</v>
      </c>
      <c r="J958" s="18">
        <v>0.20531347562470681</v>
      </c>
      <c r="L958" s="18">
        <v>0.18514766450066009</v>
      </c>
      <c r="M958" s="18">
        <v>0.16615473993523761</v>
      </c>
      <c r="N958" s="18">
        <v>0.20484403989439409</v>
      </c>
      <c r="P958" s="18">
        <v>0.19573259455803621</v>
      </c>
      <c r="Q958" s="18">
        <v>9.800472460123226E-2</v>
      </c>
      <c r="R958" s="18">
        <v>0.1473573768538137</v>
      </c>
      <c r="T958" s="18">
        <v>7.5901710635307401E-2</v>
      </c>
      <c r="U958" s="18">
        <v>0.16349639441325681</v>
      </c>
      <c r="V958" s="18">
        <v>0.18711649932903929</v>
      </c>
      <c r="W958" s="18">
        <v>0.20100292606206091</v>
      </c>
      <c r="X958" s="18">
        <v>0.21354384093905229</v>
      </c>
      <c r="Y958" s="18">
        <v>0.25951865249828698</v>
      </c>
    </row>
    <row r="959" spans="2:25" x14ac:dyDescent="0.35">
      <c r="B959" s="17" t="s">
        <v>299</v>
      </c>
      <c r="C959" s="18">
        <v>5.575075109805034E-2</v>
      </c>
      <c r="D959" s="18">
        <v>6.1067724965416952E-2</v>
      </c>
      <c r="E959" s="18">
        <v>4.998891386037644E-2</v>
      </c>
      <c r="G959" s="18">
        <v>3.1272642333601053E-2</v>
      </c>
      <c r="H959" s="18">
        <v>5.6951267840039642E-2</v>
      </c>
      <c r="I959" s="18">
        <v>6.1702343889134099E-2</v>
      </c>
      <c r="J959" s="18">
        <v>7.3098638030814664E-2</v>
      </c>
      <c r="L959" s="18">
        <v>4.3564082013469389E-2</v>
      </c>
      <c r="M959" s="18">
        <v>6.1702343889134099E-2</v>
      </c>
      <c r="N959" s="18">
        <v>7.3215862986054481E-2</v>
      </c>
      <c r="P959" s="18">
        <v>5.6153410287171697E-2</v>
      </c>
      <c r="Q959" s="18">
        <v>4.2657852792872653E-2</v>
      </c>
      <c r="R959" s="18">
        <v>3.8347458388142387E-2</v>
      </c>
      <c r="T959" s="18">
        <v>4.5377308982959559E-2</v>
      </c>
      <c r="U959" s="18">
        <v>4.8898296637001452E-2</v>
      </c>
      <c r="V959" s="18">
        <v>4.8071621001014107E-2</v>
      </c>
      <c r="W959" s="18">
        <v>5.8773825250846463E-2</v>
      </c>
      <c r="X959" s="18">
        <v>6.1927366973730899E-2</v>
      </c>
      <c r="Y959" s="18">
        <v>8.6550392910038784E-2</v>
      </c>
    </row>
    <row r="960" spans="2:25" x14ac:dyDescent="0.35">
      <c r="B960" s="17" t="s">
        <v>300</v>
      </c>
      <c r="C960" s="18">
        <v>3.1642196424601511E-2</v>
      </c>
      <c r="D960" s="18">
        <v>3.7318703915047893E-2</v>
      </c>
      <c r="E960" s="18">
        <v>2.6047396928207619E-2</v>
      </c>
      <c r="G960" s="18">
        <v>1.8048012563289771E-2</v>
      </c>
      <c r="H960" s="18">
        <v>2.4489747898229941E-2</v>
      </c>
      <c r="I960" s="18">
        <v>3.6176405440923633E-2</v>
      </c>
      <c r="J960" s="18">
        <v>4.7851537697165103E-2</v>
      </c>
      <c r="L960" s="18">
        <v>2.1283112084003838E-2</v>
      </c>
      <c r="M960" s="18">
        <v>3.6176405440923633E-2</v>
      </c>
      <c r="N960" s="18">
        <v>4.7928275027925522E-2</v>
      </c>
      <c r="P960" s="18">
        <v>3.207033879237757E-2</v>
      </c>
      <c r="Q960" s="18">
        <v>5.5842082543490134E-3</v>
      </c>
      <c r="R960" s="18">
        <v>2.5039708367871841E-2</v>
      </c>
      <c r="T960" s="18">
        <v>9.6636065558034657E-3</v>
      </c>
      <c r="U960" s="18">
        <v>7.3020518452804276E-3</v>
      </c>
      <c r="V960" s="18">
        <v>2.7609771289294479E-2</v>
      </c>
      <c r="W960" s="18">
        <v>5.483942640718141E-2</v>
      </c>
      <c r="X960" s="18">
        <v>4.6462762836378492E-2</v>
      </c>
      <c r="Y960" s="18">
        <v>4.8987611607676979E-2</v>
      </c>
    </row>
    <row r="961" spans="2:25" x14ac:dyDescent="0.35">
      <c r="B961" s="17" t="s">
        <v>71</v>
      </c>
      <c r="C961" s="18">
        <v>1.1734259878342789E-2</v>
      </c>
      <c r="D961" s="18">
        <v>9.5545131180776663E-3</v>
      </c>
      <c r="E961" s="18">
        <v>1.3936111562956729E-2</v>
      </c>
      <c r="G961" s="18">
        <v>4.9430942029331966E-3</v>
      </c>
      <c r="H961" s="18">
        <v>9.8549203777261556E-3</v>
      </c>
      <c r="I961" s="18">
        <v>1.7301330671732711E-2</v>
      </c>
      <c r="J961" s="18">
        <v>1.4838444420650489E-2</v>
      </c>
      <c r="L961" s="18">
        <v>7.4047357349697604E-3</v>
      </c>
      <c r="M961" s="18">
        <v>1.7301330671732711E-2</v>
      </c>
      <c r="N961" s="18">
        <v>1.4862240157888529E-2</v>
      </c>
      <c r="P961" s="18">
        <v>1.07955278665741E-2</v>
      </c>
      <c r="Q961" s="18">
        <v>5.4878437895495638E-3</v>
      </c>
      <c r="R961" s="18">
        <v>6.4950733201865583E-3</v>
      </c>
      <c r="T961" s="18">
        <v>0</v>
      </c>
      <c r="U961" s="18">
        <v>1.673423204147156E-3</v>
      </c>
      <c r="V961" s="18">
        <v>1.951629971890604E-2</v>
      </c>
      <c r="W961" s="18">
        <v>1.249720654186978E-2</v>
      </c>
      <c r="X961" s="18">
        <v>1.1281027858958169E-2</v>
      </c>
      <c r="Y961" s="18">
        <v>2.558456300929229E-2</v>
      </c>
    </row>
    <row r="963" spans="2:25" ht="29" x14ac:dyDescent="0.35">
      <c r="B963" s="14" t="s">
        <v>290</v>
      </c>
    </row>
    <row r="964" spans="2:25" x14ac:dyDescent="0.35">
      <c r="B964" s="15" t="s">
        <v>15</v>
      </c>
    </row>
    <row r="965" spans="2:25" x14ac:dyDescent="0.35">
      <c r="B965" s="11" t="s">
        <v>50</v>
      </c>
      <c r="C965" s="16">
        <v>2090</v>
      </c>
      <c r="D965" s="16">
        <v>1050</v>
      </c>
      <c r="E965" s="16">
        <v>1035</v>
      </c>
      <c r="G965" s="16">
        <v>448</v>
      </c>
      <c r="H965" s="16">
        <v>548</v>
      </c>
      <c r="I965" s="16">
        <v>544</v>
      </c>
      <c r="J965" s="16">
        <v>548</v>
      </c>
      <c r="L965" s="16">
        <v>995</v>
      </c>
      <c r="M965" s="16">
        <v>544</v>
      </c>
      <c r="N965" s="16">
        <v>546</v>
      </c>
      <c r="P965" s="16">
        <v>1617</v>
      </c>
      <c r="Q965" s="16">
        <v>163</v>
      </c>
      <c r="R965" s="16">
        <v>191</v>
      </c>
      <c r="T965" s="16">
        <v>197</v>
      </c>
      <c r="U965" s="16">
        <v>521</v>
      </c>
      <c r="V965" s="16">
        <v>489</v>
      </c>
      <c r="W965" s="16">
        <v>441</v>
      </c>
      <c r="X965" s="16">
        <v>269</v>
      </c>
      <c r="Y965" s="16">
        <v>166</v>
      </c>
    </row>
    <row r="966" spans="2:25" x14ac:dyDescent="0.35">
      <c r="B966" s="12" t="s">
        <v>51</v>
      </c>
      <c r="C966" s="16">
        <v>2090</v>
      </c>
      <c r="D966" s="16">
        <v>1043</v>
      </c>
      <c r="E966" s="16">
        <v>1045</v>
      </c>
      <c r="G966" s="16">
        <v>521</v>
      </c>
      <c r="H966" s="16">
        <v>522</v>
      </c>
      <c r="I966" s="16">
        <v>522</v>
      </c>
      <c r="J966" s="16">
        <v>523</v>
      </c>
      <c r="L966" s="16">
        <v>1043</v>
      </c>
      <c r="M966" s="16">
        <v>522</v>
      </c>
      <c r="N966" s="16">
        <v>522</v>
      </c>
      <c r="P966" s="16">
        <v>1634</v>
      </c>
      <c r="Q966" s="16">
        <v>154</v>
      </c>
      <c r="R966" s="16">
        <v>187</v>
      </c>
      <c r="T966" s="16">
        <v>158</v>
      </c>
      <c r="U966" s="16">
        <v>484</v>
      </c>
      <c r="V966" s="16">
        <v>532</v>
      </c>
      <c r="W966" s="16">
        <v>425</v>
      </c>
      <c r="X966" s="16">
        <v>310</v>
      </c>
      <c r="Y966" s="16">
        <v>177</v>
      </c>
    </row>
    <row r="967" spans="2:25" ht="43.5" x14ac:dyDescent="0.35">
      <c r="B967" s="17" t="s">
        <v>307</v>
      </c>
      <c r="C967" s="18">
        <v>0.38838338931357508</v>
      </c>
      <c r="D967" s="18">
        <v>0.41277469880594692</v>
      </c>
      <c r="E967" s="18">
        <v>0.36450902265314639</v>
      </c>
      <c r="G967" s="18">
        <v>0.34383138029069799</v>
      </c>
      <c r="H967" s="18">
        <v>0.40383143104051938</v>
      </c>
      <c r="I967" s="18">
        <v>0.4240560072231091</v>
      </c>
      <c r="J967" s="18">
        <v>0.38241670586458237</v>
      </c>
      <c r="L967" s="18">
        <v>0.37406605832526968</v>
      </c>
      <c r="M967" s="18">
        <v>0.4240560072231091</v>
      </c>
      <c r="N967" s="18">
        <v>0.3822312825153068</v>
      </c>
      <c r="P967" s="18">
        <v>0.36552569283213709</v>
      </c>
      <c r="Q967" s="18">
        <v>0.60032816182579229</v>
      </c>
      <c r="R967" s="18">
        <v>0.4567039446821809</v>
      </c>
      <c r="T967" s="18">
        <v>0.55375200525417867</v>
      </c>
      <c r="U967" s="18">
        <v>0.42219922082801198</v>
      </c>
      <c r="V967" s="18">
        <v>0.34006797042643377</v>
      </c>
      <c r="W967" s="18">
        <v>0.38521984063552528</v>
      </c>
      <c r="X967" s="18">
        <v>0.36753289753902729</v>
      </c>
      <c r="Y967" s="18">
        <v>0.3365283288717551</v>
      </c>
    </row>
    <row r="968" spans="2:25" ht="29" x14ac:dyDescent="0.35">
      <c r="B968" s="17" t="s">
        <v>308</v>
      </c>
      <c r="C968" s="18">
        <v>0.46869593294334488</v>
      </c>
      <c r="D968" s="18">
        <v>0.44826784959640642</v>
      </c>
      <c r="E968" s="18">
        <v>0.48867657175594742</v>
      </c>
      <c r="G968" s="18">
        <v>0.51408374069650142</v>
      </c>
      <c r="H968" s="18">
        <v>0.4865774607062443</v>
      </c>
      <c r="I968" s="18">
        <v>0.46038963052449627</v>
      </c>
      <c r="J968" s="18">
        <v>0.4137739105573992</v>
      </c>
      <c r="L968" s="18">
        <v>0.50003229791361581</v>
      </c>
      <c r="M968" s="18">
        <v>0.46038963052449627</v>
      </c>
      <c r="N968" s="18">
        <v>0.41363249408433328</v>
      </c>
      <c r="P968" s="18">
        <v>0.48397709825890162</v>
      </c>
      <c r="Q968" s="18">
        <v>0.35069723259112262</v>
      </c>
      <c r="R968" s="18">
        <v>0.44491740720633771</v>
      </c>
      <c r="T968" s="18">
        <v>0.39347708305660167</v>
      </c>
      <c r="U968" s="18">
        <v>0.46743608908561979</v>
      </c>
      <c r="V968" s="18">
        <v>0.50473915648044976</v>
      </c>
      <c r="W968" s="18">
        <v>0.44607886903455912</v>
      </c>
      <c r="X968" s="18">
        <v>0.44793957516786881</v>
      </c>
      <c r="Y968" s="18">
        <v>0.51954872339028935</v>
      </c>
    </row>
    <row r="969" spans="2:25" ht="29" x14ac:dyDescent="0.35">
      <c r="B969" s="17" t="s">
        <v>309</v>
      </c>
      <c r="C969" s="18">
        <v>0.1429206777430799</v>
      </c>
      <c r="D969" s="18">
        <v>0.13895745159764661</v>
      </c>
      <c r="E969" s="18">
        <v>0.14681440559090619</v>
      </c>
      <c r="G969" s="18">
        <v>0.14208487901280051</v>
      </c>
      <c r="H969" s="18">
        <v>0.1095911082532364</v>
      </c>
      <c r="I969" s="18">
        <v>0.1155543622523947</v>
      </c>
      <c r="J969" s="18">
        <v>0.2038093835780182</v>
      </c>
      <c r="L969" s="18">
        <v>0.1259016437611146</v>
      </c>
      <c r="M969" s="18">
        <v>0.1155543622523947</v>
      </c>
      <c r="N969" s="18">
        <v>0.20413622340035961</v>
      </c>
      <c r="P969" s="18">
        <v>0.15049720890896129</v>
      </c>
      <c r="Q969" s="18">
        <v>4.8974605583084932E-2</v>
      </c>
      <c r="R969" s="18">
        <v>9.8378648111481393E-2</v>
      </c>
      <c r="T969" s="18">
        <v>5.2770911689219838E-2</v>
      </c>
      <c r="U969" s="18">
        <v>0.11036469008636821</v>
      </c>
      <c r="V969" s="18">
        <v>0.15519287309311661</v>
      </c>
      <c r="W969" s="18">
        <v>0.16870129032991549</v>
      </c>
      <c r="X969" s="18">
        <v>0.18452752729310379</v>
      </c>
      <c r="Y969" s="18">
        <v>0.1439229477379553</v>
      </c>
    </row>
  </sheetData>
  <mergeCells count="5">
    <mergeCell ref="T5:Y5"/>
    <mergeCell ref="P5:R5"/>
    <mergeCell ref="L5:N5"/>
    <mergeCell ref="D5:E5"/>
    <mergeCell ref="G5:J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22"/>
  <sheetViews>
    <sheetView showGridLines="0" workbookViewId="0">
      <selection activeCell="B22" sqref="B22"/>
    </sheetView>
  </sheetViews>
  <sheetFormatPr defaultRowHeight="14.5" x14ac:dyDescent="0.35"/>
  <cols>
    <col min="1" max="1" width="5" customWidth="1"/>
    <col min="2" max="2" width="25" customWidth="1"/>
    <col min="3" max="9" width="20" customWidth="1"/>
  </cols>
  <sheetData>
    <row r="2" spans="2:9" ht="40" customHeight="1" x14ac:dyDescent="0.35">
      <c r="D2" s="19" t="s">
        <v>310</v>
      </c>
    </row>
    <row r="6" spans="2:9" ht="50.15" customHeight="1" x14ac:dyDescent="0.35">
      <c r="C6" s="20" t="s">
        <v>311</v>
      </c>
      <c r="D6" s="20" t="s">
        <v>312</v>
      </c>
      <c r="E6" s="20" t="s">
        <v>313</v>
      </c>
      <c r="F6" s="20" t="s">
        <v>314</v>
      </c>
      <c r="G6" s="20" t="s">
        <v>315</v>
      </c>
      <c r="H6" s="20" t="s">
        <v>316</v>
      </c>
      <c r="I6" s="20" t="s">
        <v>317</v>
      </c>
    </row>
    <row r="7" spans="2:9" ht="43.5" x14ac:dyDescent="0.35">
      <c r="B7" s="21" t="s">
        <v>52</v>
      </c>
      <c r="C7" s="18">
        <v>5.6978440232756118E-2</v>
      </c>
      <c r="D7" s="18">
        <v>1.8163599499607271E-2</v>
      </c>
      <c r="E7" s="18">
        <v>9.6009593818214195E-2</v>
      </c>
      <c r="F7" s="18">
        <v>0.80873550118751369</v>
      </c>
      <c r="G7" s="18">
        <v>0.10768687554291941</v>
      </c>
      <c r="H7" s="18">
        <v>0.1024125951486498</v>
      </c>
      <c r="I7" s="18">
        <v>8.6635890493148432E-2</v>
      </c>
    </row>
    <row r="8" spans="2:9" x14ac:dyDescent="0.35">
      <c r="B8" s="21" t="s">
        <v>53</v>
      </c>
      <c r="C8" s="18">
        <v>7.2567624556716184E-2</v>
      </c>
      <c r="D8" s="18">
        <v>2.028011182145471E-2</v>
      </c>
      <c r="E8" s="18">
        <v>8.0522806149145393E-2</v>
      </c>
      <c r="F8" s="18">
        <v>1.2060320955407759E-2</v>
      </c>
      <c r="G8" s="18">
        <v>5.3158394700511077E-2</v>
      </c>
      <c r="H8" s="18">
        <v>6.2470487839059792E-2</v>
      </c>
      <c r="I8" s="18">
        <v>5.3573461367706118E-2</v>
      </c>
    </row>
    <row r="9" spans="2:9" x14ac:dyDescent="0.35">
      <c r="B9" s="21" t="s">
        <v>54</v>
      </c>
      <c r="C9" s="18">
        <v>0.17382705979123431</v>
      </c>
      <c r="D9" s="18">
        <v>8.0128215698973562E-2</v>
      </c>
      <c r="E9" s="18">
        <v>0.14962276871232971</v>
      </c>
      <c r="F9" s="18">
        <v>2.325593858797426E-2</v>
      </c>
      <c r="G9" s="18">
        <v>9.1716831535577178E-2</v>
      </c>
      <c r="H9" s="18">
        <v>0.1012743364290792</v>
      </c>
      <c r="I9" s="18">
        <v>0.1115351617638357</v>
      </c>
    </row>
    <row r="10" spans="2:9" x14ac:dyDescent="0.35">
      <c r="B10" s="21" t="s">
        <v>55</v>
      </c>
      <c r="C10" s="18">
        <v>0.27930874195833882</v>
      </c>
      <c r="D10" s="18">
        <v>0.17861745665320861</v>
      </c>
      <c r="E10" s="18">
        <v>0.25290648022496087</v>
      </c>
      <c r="F10" s="18">
        <v>3.8700760209602551E-2</v>
      </c>
      <c r="G10" s="18">
        <v>0.17462338615067949</v>
      </c>
      <c r="H10" s="18">
        <v>0.1788448202575936</v>
      </c>
      <c r="I10" s="18">
        <v>0.24405745735623049</v>
      </c>
    </row>
    <row r="11" spans="2:9" x14ac:dyDescent="0.35">
      <c r="B11" s="21" t="s">
        <v>56</v>
      </c>
      <c r="C11" s="18">
        <v>0.27249736084640852</v>
      </c>
      <c r="D11" s="18">
        <v>0.27524931240951372</v>
      </c>
      <c r="E11" s="18">
        <v>0.2612625218430889</v>
      </c>
      <c r="F11" s="18">
        <v>4.0587657655327167E-2</v>
      </c>
      <c r="G11" s="18">
        <v>0.21648818459951019</v>
      </c>
      <c r="H11" s="18">
        <v>0.20114471411794679</v>
      </c>
      <c r="I11" s="18">
        <v>0.29348701508014091</v>
      </c>
    </row>
    <row r="12" spans="2:9" x14ac:dyDescent="0.35">
      <c r="B12" s="21" t="s">
        <v>57</v>
      </c>
      <c r="C12" s="18">
        <v>0.1066367444826833</v>
      </c>
      <c r="D12" s="18">
        <v>0.22042187361139501</v>
      </c>
      <c r="E12" s="18">
        <v>0.1067941051713896</v>
      </c>
      <c r="F12" s="18">
        <v>3.8018315216396759E-2</v>
      </c>
      <c r="G12" s="18">
        <v>0.17538015115745101</v>
      </c>
      <c r="H12" s="18">
        <v>0.18150964546788609</v>
      </c>
      <c r="I12" s="18">
        <v>0.14215099564822389</v>
      </c>
    </row>
    <row r="13" spans="2:9" x14ac:dyDescent="0.35">
      <c r="B13" s="21" t="s">
        <v>58</v>
      </c>
      <c r="C13" s="18">
        <v>2.8193692443533099E-2</v>
      </c>
      <c r="D13" s="18">
        <v>0.14683554386968509</v>
      </c>
      <c r="E13" s="18">
        <v>3.8593206313688219E-2</v>
      </c>
      <c r="F13" s="18">
        <v>3.0068633923910879E-2</v>
      </c>
      <c r="G13" s="18">
        <v>0.10977066338407659</v>
      </c>
      <c r="H13" s="18">
        <v>0.1154258699213403</v>
      </c>
      <c r="I13" s="18">
        <v>4.9523270040067693E-2</v>
      </c>
    </row>
    <row r="14" spans="2:9" x14ac:dyDescent="0.35">
      <c r="B14" s="21" t="s">
        <v>59</v>
      </c>
      <c r="C14" s="18">
        <v>6.4350887501679168E-3</v>
      </c>
      <c r="D14" s="18">
        <v>3.8780583392183723E-2</v>
      </c>
      <c r="E14" s="18">
        <v>9.8379466185160996E-3</v>
      </c>
      <c r="F14" s="18">
        <v>7.6716513553373566E-3</v>
      </c>
      <c r="G14" s="18">
        <v>4.4792733283741733E-2</v>
      </c>
      <c r="H14" s="18">
        <v>3.6696480536266313E-2</v>
      </c>
      <c r="I14" s="18">
        <v>1.17398371150799E-2</v>
      </c>
    </row>
    <row r="15" spans="2:9" x14ac:dyDescent="0.35">
      <c r="B15" s="21" t="s">
        <v>60</v>
      </c>
      <c r="C15" s="18">
        <v>3.555246938161935E-3</v>
      </c>
      <c r="D15" s="18">
        <v>2.1523303043978322E-2</v>
      </c>
      <c r="E15" s="18">
        <v>4.4505711486669021E-3</v>
      </c>
      <c r="F15" s="18">
        <v>9.0122090852956885E-4</v>
      </c>
      <c r="G15" s="18">
        <v>2.6382779645533261E-2</v>
      </c>
      <c r="H15" s="18">
        <v>2.0221050282178091E-2</v>
      </c>
      <c r="I15" s="18">
        <v>7.2969111355668482E-3</v>
      </c>
    </row>
    <row r="18" spans="2:2" x14ac:dyDescent="0.35">
      <c r="B18" t="s">
        <v>318</v>
      </c>
    </row>
    <row r="19" spans="2:2" x14ac:dyDescent="0.35">
      <c r="B19" t="s">
        <v>8</v>
      </c>
    </row>
    <row r="22" spans="2:2" x14ac:dyDescent="0.35">
      <c r="B22" t="str">
        <f>HYPERLINK("#Contents!A1", "Return to Contents")</f>
        <v>Return to Contents</v>
      </c>
    </row>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A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49</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52</v>
      </c>
      <c r="C9" s="18">
        <v>0.10768687554291941</v>
      </c>
      <c r="D9" s="18">
        <v>0.1269849711769897</v>
      </c>
      <c r="E9" s="18">
        <v>8.8666814746816605E-2</v>
      </c>
      <c r="G9" s="18">
        <v>0.2920562126137336</v>
      </c>
      <c r="H9" s="18">
        <v>7.8434748309249694E-2</v>
      </c>
      <c r="I9" s="18">
        <v>3.6819235445840807E-2</v>
      </c>
      <c r="J9" s="18">
        <v>2.4086596424027721E-2</v>
      </c>
      <c r="L9" s="18">
        <v>0.18529091985930621</v>
      </c>
      <c r="M9" s="18">
        <v>3.6819235445840807E-2</v>
      </c>
      <c r="N9" s="18">
        <v>2.4125223001262928E-2</v>
      </c>
      <c r="P9" s="18">
        <v>0.1151260443606783</v>
      </c>
      <c r="Q9" s="18">
        <v>6.7037220043307644E-2</v>
      </c>
      <c r="R9" s="18">
        <v>8.5586320746714281E-2</v>
      </c>
      <c r="T9" s="18">
        <v>5.1118124684886572E-2</v>
      </c>
      <c r="U9" s="18">
        <v>0.10924849691027461</v>
      </c>
      <c r="V9" s="18">
        <v>0.12959860567566511</v>
      </c>
      <c r="W9" s="18">
        <v>9.2119869737719171E-2</v>
      </c>
      <c r="X9" s="18">
        <v>9.014367092483104E-2</v>
      </c>
      <c r="Y9" s="18">
        <v>0.15446926090571281</v>
      </c>
    </row>
    <row r="10" spans="2:27" ht="19" customHeight="1" x14ac:dyDescent="0.35">
      <c r="B10" s="21" t="s">
        <v>53</v>
      </c>
      <c r="C10" s="18">
        <v>5.3158394700511077E-2</v>
      </c>
      <c r="D10" s="18">
        <v>6.1802905889936463E-2</v>
      </c>
      <c r="E10" s="18">
        <v>4.4649445612939022E-2</v>
      </c>
      <c r="G10" s="18">
        <v>6.6798078110581013E-2</v>
      </c>
      <c r="H10" s="18">
        <v>5.6301862295834677E-2</v>
      </c>
      <c r="I10" s="18">
        <v>4.6319932476858817E-2</v>
      </c>
      <c r="J10" s="18">
        <v>4.3349027873333897E-2</v>
      </c>
      <c r="L10" s="18">
        <v>6.1582673876879088E-2</v>
      </c>
      <c r="M10" s="18">
        <v>4.6319932476858817E-2</v>
      </c>
      <c r="N10" s="18">
        <v>4.3418544734236293E-2</v>
      </c>
      <c r="P10" s="18">
        <v>5.3516513090947238E-2</v>
      </c>
      <c r="Q10" s="18">
        <v>4.6903216341688161E-2</v>
      </c>
      <c r="R10" s="18">
        <v>7.6751497098773352E-2</v>
      </c>
      <c r="T10" s="18">
        <v>4.4475747533231608E-2</v>
      </c>
      <c r="U10" s="18">
        <v>3.7923250934809243E-2</v>
      </c>
      <c r="V10" s="18">
        <v>4.0286674564664927E-2</v>
      </c>
      <c r="W10" s="18">
        <v>8.0350357944977746E-2</v>
      </c>
      <c r="X10" s="18">
        <v>7.1439412095306909E-2</v>
      </c>
      <c r="Y10" s="18">
        <v>4.5126137226469729E-2</v>
      </c>
    </row>
    <row r="11" spans="2:27" ht="19" customHeight="1" x14ac:dyDescent="0.35">
      <c r="B11" s="21" t="s">
        <v>54</v>
      </c>
      <c r="C11" s="18">
        <v>9.1716831535577178E-2</v>
      </c>
      <c r="D11" s="18">
        <v>0.1003301671904441</v>
      </c>
      <c r="E11" s="18">
        <v>8.3325334765566833E-2</v>
      </c>
      <c r="G11" s="18">
        <v>0.10821854076660541</v>
      </c>
      <c r="H11" s="18">
        <v>8.0394063819076572E-2</v>
      </c>
      <c r="I11" s="18">
        <v>8.678510033692341E-2</v>
      </c>
      <c r="J11" s="18">
        <v>9.1650069347335897E-2</v>
      </c>
      <c r="L11" s="18">
        <v>9.4352992467108571E-2</v>
      </c>
      <c r="M11" s="18">
        <v>8.678510033692341E-2</v>
      </c>
      <c r="N11" s="18">
        <v>9.1797044387725013E-2</v>
      </c>
      <c r="P11" s="18">
        <v>8.8213518085785758E-2</v>
      </c>
      <c r="Q11" s="18">
        <v>0.16586823260354749</v>
      </c>
      <c r="R11" s="18">
        <v>7.7317749300073527E-2</v>
      </c>
      <c r="T11" s="18">
        <v>0.1226742220074226</v>
      </c>
      <c r="U11" s="18">
        <v>8.8846547966291975E-2</v>
      </c>
      <c r="V11" s="18">
        <v>0.1102972266313277</v>
      </c>
      <c r="W11" s="18">
        <v>7.0711064933000306E-2</v>
      </c>
      <c r="X11" s="18">
        <v>9.2135287866998664E-2</v>
      </c>
      <c r="Y11" s="18">
        <v>6.8019652185209653E-2</v>
      </c>
    </row>
    <row r="12" spans="2:27" ht="19" customHeight="1" x14ac:dyDescent="0.35">
      <c r="B12" s="21" t="s">
        <v>55</v>
      </c>
      <c r="C12" s="18">
        <v>0.17462338615067949</v>
      </c>
      <c r="D12" s="18">
        <v>0.18290573026515211</v>
      </c>
      <c r="E12" s="18">
        <v>0.16627240215260949</v>
      </c>
      <c r="G12" s="18">
        <v>0.18270859525144439</v>
      </c>
      <c r="H12" s="18">
        <v>0.1861023826683349</v>
      </c>
      <c r="I12" s="18">
        <v>0.19988789493122949</v>
      </c>
      <c r="J12" s="18">
        <v>0.12923997264347881</v>
      </c>
      <c r="L12" s="18">
        <v>0.1845136120193992</v>
      </c>
      <c r="M12" s="18">
        <v>0.19988789493122949</v>
      </c>
      <c r="N12" s="18">
        <v>0.12944722889908711</v>
      </c>
      <c r="P12" s="18">
        <v>0.1651614250913544</v>
      </c>
      <c r="Q12" s="18">
        <v>0.22150698084736581</v>
      </c>
      <c r="R12" s="18">
        <v>0.24468676433556841</v>
      </c>
      <c r="T12" s="18">
        <v>0.1743125703268685</v>
      </c>
      <c r="U12" s="18">
        <v>0.16975945503924161</v>
      </c>
      <c r="V12" s="18">
        <v>0.1780955693722113</v>
      </c>
      <c r="W12" s="18">
        <v>0.15532683000895539</v>
      </c>
      <c r="X12" s="18">
        <v>0.1779449118006273</v>
      </c>
      <c r="Y12" s="18">
        <v>0.22257233069215379</v>
      </c>
    </row>
    <row r="13" spans="2:27" ht="19" customHeight="1" x14ac:dyDescent="0.35">
      <c r="B13" s="21" t="s">
        <v>56</v>
      </c>
      <c r="C13" s="18">
        <v>0.21648818459951019</v>
      </c>
      <c r="D13" s="18">
        <v>0.2102887536324429</v>
      </c>
      <c r="E13" s="18">
        <v>0.22316049748835531</v>
      </c>
      <c r="G13" s="18">
        <v>0.17236852821928761</v>
      </c>
      <c r="H13" s="18">
        <v>0.24122864664392621</v>
      </c>
      <c r="I13" s="18">
        <v>0.21888206833421689</v>
      </c>
      <c r="J13" s="18">
        <v>0.2337512541535085</v>
      </c>
      <c r="L13" s="18">
        <v>0.2069387771499254</v>
      </c>
      <c r="M13" s="18">
        <v>0.21888206833421689</v>
      </c>
      <c r="N13" s="18">
        <v>0.2341261103894598</v>
      </c>
      <c r="P13" s="18">
        <v>0.22158852698116671</v>
      </c>
      <c r="Q13" s="18">
        <v>0.18838872848317881</v>
      </c>
      <c r="R13" s="18">
        <v>0.16575462117376641</v>
      </c>
      <c r="T13" s="18">
        <v>0.22401367547494341</v>
      </c>
      <c r="U13" s="18">
        <v>0.22271412016393211</v>
      </c>
      <c r="V13" s="18">
        <v>0.18862416803507739</v>
      </c>
      <c r="W13" s="18">
        <v>0.2319366808690721</v>
      </c>
      <c r="X13" s="18">
        <v>0.2450883271886638</v>
      </c>
      <c r="Y13" s="18">
        <v>0.19438269440186001</v>
      </c>
    </row>
    <row r="14" spans="2:27" ht="19" customHeight="1" x14ac:dyDescent="0.35">
      <c r="B14" s="21" t="s">
        <v>57</v>
      </c>
      <c r="C14" s="18">
        <v>0.17538015115745101</v>
      </c>
      <c r="D14" s="18">
        <v>0.14567471211493899</v>
      </c>
      <c r="E14" s="18">
        <v>0.20542146563686739</v>
      </c>
      <c r="G14" s="18">
        <v>0.1051414283191697</v>
      </c>
      <c r="H14" s="18">
        <v>0.1871695717926998</v>
      </c>
      <c r="I14" s="18">
        <v>0.1976311018216331</v>
      </c>
      <c r="J14" s="18">
        <v>0.21169556731194869</v>
      </c>
      <c r="L14" s="18">
        <v>0.1462642907233315</v>
      </c>
      <c r="M14" s="18">
        <v>0.1976311018216331</v>
      </c>
      <c r="N14" s="18">
        <v>0.2120350538478285</v>
      </c>
      <c r="P14" s="18">
        <v>0.17240413893936329</v>
      </c>
      <c r="Q14" s="18">
        <v>0.18172837842628539</v>
      </c>
      <c r="R14" s="18">
        <v>0.19012678453716811</v>
      </c>
      <c r="T14" s="18">
        <v>0.23373768524795449</v>
      </c>
      <c r="U14" s="18">
        <v>0.2064192907625805</v>
      </c>
      <c r="V14" s="18">
        <v>0.17302316459149811</v>
      </c>
      <c r="W14" s="18">
        <v>0.1593938768757944</v>
      </c>
      <c r="X14" s="18">
        <v>0.13015019927362309</v>
      </c>
      <c r="Y14" s="18">
        <v>0.1644937330303694</v>
      </c>
    </row>
    <row r="15" spans="2:27" ht="19" customHeight="1" x14ac:dyDescent="0.35">
      <c r="B15" s="21" t="s">
        <v>58</v>
      </c>
      <c r="C15" s="18">
        <v>0.10977066338407659</v>
      </c>
      <c r="D15" s="18">
        <v>0.1012958815636371</v>
      </c>
      <c r="E15" s="18">
        <v>0.1176937477839981</v>
      </c>
      <c r="G15" s="18">
        <v>4.9283173415284473E-2</v>
      </c>
      <c r="H15" s="18">
        <v>0.10310768311573169</v>
      </c>
      <c r="I15" s="18">
        <v>0.13765942861775471</v>
      </c>
      <c r="J15" s="18">
        <v>0.14827435689216739</v>
      </c>
      <c r="L15" s="18">
        <v>7.6255363927343486E-2</v>
      </c>
      <c r="M15" s="18">
        <v>0.13765942861775471</v>
      </c>
      <c r="N15" s="18">
        <v>0.14771345012599879</v>
      </c>
      <c r="P15" s="18">
        <v>0.1156291393966469</v>
      </c>
      <c r="Q15" s="18">
        <v>7.0377342723107139E-2</v>
      </c>
      <c r="R15" s="18">
        <v>8.889243004223979E-2</v>
      </c>
      <c r="T15" s="18">
        <v>9.4090326629278978E-2</v>
      </c>
      <c r="U15" s="18">
        <v>0.1054699174876931</v>
      </c>
      <c r="V15" s="18">
        <v>9.496377501003582E-2</v>
      </c>
      <c r="W15" s="18">
        <v>0.13886180634984471</v>
      </c>
      <c r="X15" s="18">
        <v>0.1176842830863027</v>
      </c>
      <c r="Y15" s="18">
        <v>9.528440572064116E-2</v>
      </c>
    </row>
    <row r="16" spans="2:27" ht="19" customHeight="1" x14ac:dyDescent="0.35">
      <c r="B16" s="21" t="s">
        <v>59</v>
      </c>
      <c r="C16" s="18">
        <v>4.4792733283741733E-2</v>
      </c>
      <c r="D16" s="18">
        <v>4.2942657428859707E-2</v>
      </c>
      <c r="E16" s="18">
        <v>4.6337083206598323E-2</v>
      </c>
      <c r="G16" s="18">
        <v>1.725755386761554E-2</v>
      </c>
      <c r="H16" s="18">
        <v>4.4139098028082191E-2</v>
      </c>
      <c r="I16" s="18">
        <v>5.066382392818327E-2</v>
      </c>
      <c r="J16" s="18">
        <v>6.7098370293050158E-2</v>
      </c>
      <c r="L16" s="18">
        <v>3.0723985972642451E-2</v>
      </c>
      <c r="M16" s="18">
        <v>5.066382392818327E-2</v>
      </c>
      <c r="N16" s="18">
        <v>6.6401006051530556E-2</v>
      </c>
      <c r="P16" s="18">
        <v>4.1780821579277157E-2</v>
      </c>
      <c r="Q16" s="18">
        <v>3.4888804276855527E-2</v>
      </c>
      <c r="R16" s="18">
        <v>5.6527058831522869E-2</v>
      </c>
      <c r="T16" s="18">
        <v>3.0306363832817072E-2</v>
      </c>
      <c r="U16" s="18">
        <v>3.5648909509201222E-2</v>
      </c>
      <c r="V16" s="18">
        <v>5.1786932536327303E-2</v>
      </c>
      <c r="W16" s="18">
        <v>6.0470730440780912E-2</v>
      </c>
      <c r="X16" s="18">
        <v>3.3751569057060067E-2</v>
      </c>
      <c r="Y16" s="18">
        <v>3.7493076466048443E-2</v>
      </c>
    </row>
    <row r="17" spans="2:25" ht="19" customHeight="1" x14ac:dyDescent="0.35">
      <c r="B17" s="21" t="s">
        <v>60</v>
      </c>
      <c r="C17" s="18">
        <v>2.6382779645533261E-2</v>
      </c>
      <c r="D17" s="18">
        <v>2.77742207375988E-2</v>
      </c>
      <c r="E17" s="18">
        <v>2.4473208606248908E-2</v>
      </c>
      <c r="G17" s="18">
        <v>6.1678894362783374E-3</v>
      </c>
      <c r="H17" s="18">
        <v>2.3121943327064309E-2</v>
      </c>
      <c r="I17" s="18">
        <v>2.535141410735961E-2</v>
      </c>
      <c r="J17" s="18">
        <v>5.0854785061148752E-2</v>
      </c>
      <c r="L17" s="18">
        <v>1.4077384004064161E-2</v>
      </c>
      <c r="M17" s="18">
        <v>2.535141410735961E-2</v>
      </c>
      <c r="N17" s="18">
        <v>5.0936338562870782E-2</v>
      </c>
      <c r="P17" s="18">
        <v>2.6579872474780119E-2</v>
      </c>
      <c r="Q17" s="18">
        <v>2.3301096254663901E-2</v>
      </c>
      <c r="R17" s="18">
        <v>1.435677393417319E-2</v>
      </c>
      <c r="T17" s="18">
        <v>2.5271284262597019E-2</v>
      </c>
      <c r="U17" s="18">
        <v>2.3970011225975731E-2</v>
      </c>
      <c r="V17" s="18">
        <v>3.332388358319243E-2</v>
      </c>
      <c r="W17" s="18">
        <v>1.082878283985524E-2</v>
      </c>
      <c r="X17" s="18">
        <v>4.1662338706586317E-2</v>
      </c>
      <c r="Y17" s="18">
        <v>1.815870937153494E-2</v>
      </c>
    </row>
    <row r="19" spans="2:25" x14ac:dyDescent="0.35">
      <c r="B19" t="s">
        <v>318</v>
      </c>
    </row>
    <row r="20" spans="2:25" x14ac:dyDescent="0.35">
      <c r="B20" t="s">
        <v>8</v>
      </c>
    </row>
    <row r="22" spans="2:25" x14ac:dyDescent="0.35">
      <c r="B22"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A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61</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52</v>
      </c>
      <c r="C9" s="18">
        <v>0.1024125951486498</v>
      </c>
      <c r="D9" s="18">
        <v>2.123065992084841E-2</v>
      </c>
      <c r="E9" s="18">
        <v>0.18366856177635429</v>
      </c>
      <c r="G9" s="18">
        <v>0.10062847407431121</v>
      </c>
      <c r="H9" s="18">
        <v>7.3713335315210113E-2</v>
      </c>
      <c r="I9" s="18">
        <v>0.1107019588859311</v>
      </c>
      <c r="J9" s="18">
        <v>0.12472153354748999</v>
      </c>
      <c r="L9" s="18">
        <v>8.7213714076971552E-2</v>
      </c>
      <c r="M9" s="18">
        <v>0.1107019588859311</v>
      </c>
      <c r="N9" s="18">
        <v>0.1249215437881922</v>
      </c>
      <c r="P9" s="18">
        <v>9.6163026187860476E-2</v>
      </c>
      <c r="Q9" s="18">
        <v>0.1215515551052135</v>
      </c>
      <c r="R9" s="18">
        <v>0.10782977608208109</v>
      </c>
      <c r="T9" s="18">
        <v>4.2603093057190011E-2</v>
      </c>
      <c r="U9" s="18">
        <v>0.10688032670252361</v>
      </c>
      <c r="V9" s="18">
        <v>0.1115325416446286</v>
      </c>
      <c r="W9" s="18">
        <v>9.11129158312384E-2</v>
      </c>
      <c r="X9" s="18">
        <v>0.13147785644920529</v>
      </c>
      <c r="Y9" s="18">
        <v>8.8554551212640387E-2</v>
      </c>
    </row>
    <row r="10" spans="2:27" ht="19" customHeight="1" x14ac:dyDescent="0.35">
      <c r="B10" s="21" t="s">
        <v>53</v>
      </c>
      <c r="C10" s="18">
        <v>6.2470487839059792E-2</v>
      </c>
      <c r="D10" s="18">
        <v>3.019888307279386E-2</v>
      </c>
      <c r="E10" s="18">
        <v>9.4820242927429951E-2</v>
      </c>
      <c r="G10" s="18">
        <v>4.5496228828460501E-2</v>
      </c>
      <c r="H10" s="18">
        <v>4.2335374351119857E-2</v>
      </c>
      <c r="I10" s="18">
        <v>5.8760408849331508E-2</v>
      </c>
      <c r="J10" s="18">
        <v>0.10328408218869931</v>
      </c>
      <c r="L10" s="18">
        <v>4.3940395510136697E-2</v>
      </c>
      <c r="M10" s="18">
        <v>5.8760408849331508E-2</v>
      </c>
      <c r="N10" s="18">
        <v>0.1034497141654053</v>
      </c>
      <c r="P10" s="18">
        <v>6.0386475746498143E-2</v>
      </c>
      <c r="Q10" s="18">
        <v>6.9485045326470943E-2</v>
      </c>
      <c r="R10" s="18">
        <v>7.1341203902962738E-2</v>
      </c>
      <c r="T10" s="18">
        <v>4.9896856295734718E-2</v>
      </c>
      <c r="U10" s="18">
        <v>6.2920966957614899E-2</v>
      </c>
      <c r="V10" s="18">
        <v>5.7227215384263619E-2</v>
      </c>
      <c r="W10" s="18">
        <v>5.8196996919038423E-2</v>
      </c>
      <c r="X10" s="18">
        <v>9.8840024818150421E-2</v>
      </c>
      <c r="Y10" s="18">
        <v>3.6130977180250219E-2</v>
      </c>
    </row>
    <row r="11" spans="2:27" ht="19" customHeight="1" x14ac:dyDescent="0.35">
      <c r="B11" s="21" t="s">
        <v>54</v>
      </c>
      <c r="C11" s="18">
        <v>0.1012743364290792</v>
      </c>
      <c r="D11" s="18">
        <v>6.8848547587864212E-2</v>
      </c>
      <c r="E11" s="18">
        <v>0.13386486659294611</v>
      </c>
      <c r="G11" s="18">
        <v>0.1074779037942426</v>
      </c>
      <c r="H11" s="18">
        <v>8.9723848259343819E-2</v>
      </c>
      <c r="I11" s="18">
        <v>7.8555751141092894E-2</v>
      </c>
      <c r="J11" s="18">
        <v>0.1294715124484048</v>
      </c>
      <c r="L11" s="18">
        <v>9.8652992676812767E-2</v>
      </c>
      <c r="M11" s="18">
        <v>7.8555751141092894E-2</v>
      </c>
      <c r="N11" s="18">
        <v>0.12967914001384859</v>
      </c>
      <c r="P11" s="18">
        <v>9.444256412261319E-2</v>
      </c>
      <c r="Q11" s="18">
        <v>0.15451914838159039</v>
      </c>
      <c r="R11" s="18">
        <v>0.12309026730737629</v>
      </c>
      <c r="T11" s="18">
        <v>9.7243109879780118E-2</v>
      </c>
      <c r="U11" s="18">
        <v>9.8551582597763324E-2</v>
      </c>
      <c r="V11" s="18">
        <v>0.1149345868921544</v>
      </c>
      <c r="W11" s="18">
        <v>0.1038381334277776</v>
      </c>
      <c r="X11" s="18">
        <v>8.3762914105838041E-2</v>
      </c>
      <c r="Y11" s="18">
        <v>9.8228382701724168E-2</v>
      </c>
    </row>
    <row r="12" spans="2:27" ht="19" customHeight="1" x14ac:dyDescent="0.35">
      <c r="B12" s="21" t="s">
        <v>55</v>
      </c>
      <c r="C12" s="18">
        <v>0.1788448202575936</v>
      </c>
      <c r="D12" s="18">
        <v>0.14792153802058031</v>
      </c>
      <c r="E12" s="18">
        <v>0.20923458082321689</v>
      </c>
      <c r="G12" s="18">
        <v>0.17515693979994579</v>
      </c>
      <c r="H12" s="18">
        <v>0.15401066520731349</v>
      </c>
      <c r="I12" s="18">
        <v>0.19340385992162429</v>
      </c>
      <c r="J12" s="18">
        <v>0.19211658495835199</v>
      </c>
      <c r="L12" s="18">
        <v>0.16467326619378139</v>
      </c>
      <c r="M12" s="18">
        <v>0.19340385992162429</v>
      </c>
      <c r="N12" s="18">
        <v>0.1916259859757635</v>
      </c>
      <c r="P12" s="18">
        <v>0.17571004974045809</v>
      </c>
      <c r="Q12" s="18">
        <v>0.23478047748344191</v>
      </c>
      <c r="R12" s="18">
        <v>0.1842913653383362</v>
      </c>
      <c r="T12" s="18">
        <v>0.16095522957076031</v>
      </c>
      <c r="U12" s="18">
        <v>0.16576391751200081</v>
      </c>
      <c r="V12" s="18">
        <v>0.20028206891286679</v>
      </c>
      <c r="W12" s="18">
        <v>0.1482622192478644</v>
      </c>
      <c r="X12" s="18">
        <v>0.20929495126422801</v>
      </c>
      <c r="Y12" s="18">
        <v>0.18311202238502139</v>
      </c>
    </row>
    <row r="13" spans="2:27" ht="19" customHeight="1" x14ac:dyDescent="0.35">
      <c r="B13" s="21" t="s">
        <v>56</v>
      </c>
      <c r="C13" s="18">
        <v>0.20114471411794679</v>
      </c>
      <c r="D13" s="18">
        <v>0.21764748342729909</v>
      </c>
      <c r="E13" s="18">
        <v>0.18472141199391101</v>
      </c>
      <c r="G13" s="18">
        <v>0.24817375501798219</v>
      </c>
      <c r="H13" s="18">
        <v>0.19605458920998001</v>
      </c>
      <c r="I13" s="18">
        <v>0.1818839534951735</v>
      </c>
      <c r="J13" s="18">
        <v>0.17893320501182741</v>
      </c>
      <c r="L13" s="18">
        <v>0.22222804356445791</v>
      </c>
      <c r="M13" s="18">
        <v>0.1818839534951735</v>
      </c>
      <c r="N13" s="18">
        <v>0.17841518519925101</v>
      </c>
      <c r="P13" s="18">
        <v>0.20825202849232341</v>
      </c>
      <c r="Q13" s="18">
        <v>0.1492101329026482</v>
      </c>
      <c r="R13" s="18">
        <v>0.20660169337009029</v>
      </c>
      <c r="T13" s="18">
        <v>0.2024044594639906</v>
      </c>
      <c r="U13" s="18">
        <v>0.20323089022272589</v>
      </c>
      <c r="V13" s="18">
        <v>0.18748949607559709</v>
      </c>
      <c r="W13" s="18">
        <v>0.22932013039664559</v>
      </c>
      <c r="X13" s="18">
        <v>0.16275122187448679</v>
      </c>
      <c r="Y13" s="18">
        <v>0.23257393826725581</v>
      </c>
    </row>
    <row r="14" spans="2:27" ht="19" customHeight="1" x14ac:dyDescent="0.35">
      <c r="B14" s="21" t="s">
        <v>57</v>
      </c>
      <c r="C14" s="18">
        <v>0.18150964546788609</v>
      </c>
      <c r="D14" s="18">
        <v>0.25162654287227609</v>
      </c>
      <c r="E14" s="18">
        <v>0.1115513517317567</v>
      </c>
      <c r="G14" s="18">
        <v>0.18902170491340159</v>
      </c>
      <c r="H14" s="18">
        <v>0.21247232131114729</v>
      </c>
      <c r="I14" s="18">
        <v>0.18310697455658309</v>
      </c>
      <c r="J14" s="18">
        <v>0.14108735841769071</v>
      </c>
      <c r="L14" s="18">
        <v>0.20087046861169641</v>
      </c>
      <c r="M14" s="18">
        <v>0.18310697455658309</v>
      </c>
      <c r="N14" s="18">
        <v>0.1413136137860663</v>
      </c>
      <c r="P14" s="18">
        <v>0.18187536338312141</v>
      </c>
      <c r="Q14" s="18">
        <v>0.16008366171776611</v>
      </c>
      <c r="R14" s="18">
        <v>0.1665055356597053</v>
      </c>
      <c r="T14" s="18">
        <v>0.22602636769956699</v>
      </c>
      <c r="U14" s="18">
        <v>0.1909143629913361</v>
      </c>
      <c r="V14" s="18">
        <v>0.1734023353183374</v>
      </c>
      <c r="W14" s="18">
        <v>0.18995251884862299</v>
      </c>
      <c r="X14" s="18">
        <v>0.14225116285974679</v>
      </c>
      <c r="Y14" s="18">
        <v>0.1934330634752561</v>
      </c>
    </row>
    <row r="15" spans="2:27" ht="19" customHeight="1" x14ac:dyDescent="0.35">
      <c r="B15" s="21" t="s">
        <v>58</v>
      </c>
      <c r="C15" s="18">
        <v>0.1154258699213403</v>
      </c>
      <c r="D15" s="18">
        <v>0.167132551119617</v>
      </c>
      <c r="E15" s="18">
        <v>6.3496676433263594E-2</v>
      </c>
      <c r="G15" s="18">
        <v>8.8441096573005293E-2</v>
      </c>
      <c r="H15" s="18">
        <v>0.16695239244615059</v>
      </c>
      <c r="I15" s="18">
        <v>0.13370225112585229</v>
      </c>
      <c r="J15" s="18">
        <v>7.2860951418971615E-2</v>
      </c>
      <c r="L15" s="18">
        <v>0.1272128114213075</v>
      </c>
      <c r="M15" s="18">
        <v>0.13370225112585229</v>
      </c>
      <c r="N15" s="18">
        <v>7.2977795207021662E-2</v>
      </c>
      <c r="P15" s="18">
        <v>0.12545211461652039</v>
      </c>
      <c r="Q15" s="18">
        <v>7.9474517149293239E-2</v>
      </c>
      <c r="R15" s="18">
        <v>9.3195928959303398E-2</v>
      </c>
      <c r="T15" s="18">
        <v>0.1633955246743248</v>
      </c>
      <c r="U15" s="18">
        <v>0.1265413022070892</v>
      </c>
      <c r="V15" s="18">
        <v>9.3902929035452193E-2</v>
      </c>
      <c r="W15" s="18">
        <v>0.13437028956439659</v>
      </c>
      <c r="X15" s="18">
        <v>0.10337813763330179</v>
      </c>
      <c r="Y15" s="18">
        <v>8.5305218809305847E-2</v>
      </c>
    </row>
    <row r="16" spans="2:27" ht="19" customHeight="1" x14ac:dyDescent="0.35">
      <c r="B16" s="21" t="s">
        <v>59</v>
      </c>
      <c r="C16" s="18">
        <v>3.6696480536266313E-2</v>
      </c>
      <c r="D16" s="18">
        <v>5.9324097653522229E-2</v>
      </c>
      <c r="E16" s="18">
        <v>1.4194311823354511E-2</v>
      </c>
      <c r="G16" s="18">
        <v>3.6871955027669497E-2</v>
      </c>
      <c r="H16" s="18">
        <v>5.2926664190372223E-2</v>
      </c>
      <c r="I16" s="18">
        <v>3.5385389980672442E-2</v>
      </c>
      <c r="J16" s="18">
        <v>2.1701387070108501E-2</v>
      </c>
      <c r="L16" s="18">
        <v>4.4930068444869589E-2</v>
      </c>
      <c r="M16" s="18">
        <v>3.5385389980672442E-2</v>
      </c>
      <c r="N16" s="18">
        <v>2.1736188595779381E-2</v>
      </c>
      <c r="P16" s="18">
        <v>3.9105255277535007E-2</v>
      </c>
      <c r="Q16" s="18">
        <v>1.568159792515458E-2</v>
      </c>
      <c r="R16" s="18">
        <v>3.141567901006774E-2</v>
      </c>
      <c r="T16" s="18">
        <v>4.2989152458295078E-2</v>
      </c>
      <c r="U16" s="18">
        <v>3.4212753386640871E-2</v>
      </c>
      <c r="V16" s="18">
        <v>3.3027548311376019E-2</v>
      </c>
      <c r="W16" s="18">
        <v>3.4879166595559043E-2</v>
      </c>
      <c r="X16" s="18">
        <v>4.2101122549537157E-2</v>
      </c>
      <c r="Y16" s="18">
        <v>4.469199305967704E-2</v>
      </c>
    </row>
    <row r="17" spans="2:25" ht="19" customHeight="1" x14ac:dyDescent="0.35">
      <c r="B17" s="21" t="s">
        <v>60</v>
      </c>
      <c r="C17" s="18">
        <v>2.0221050282178091E-2</v>
      </c>
      <c r="D17" s="18">
        <v>3.60696963251987E-2</v>
      </c>
      <c r="E17" s="18">
        <v>4.4479958977669204E-3</v>
      </c>
      <c r="G17" s="18">
        <v>8.7319419709813526E-3</v>
      </c>
      <c r="H17" s="18">
        <v>1.181080970936265E-2</v>
      </c>
      <c r="I17" s="18">
        <v>2.449945204373882E-2</v>
      </c>
      <c r="J17" s="18">
        <v>3.5823384938455639E-2</v>
      </c>
      <c r="L17" s="18">
        <v>1.0278239499966301E-2</v>
      </c>
      <c r="M17" s="18">
        <v>2.449945204373882E-2</v>
      </c>
      <c r="N17" s="18">
        <v>3.588083326867185E-2</v>
      </c>
      <c r="P17" s="18">
        <v>1.861312243306984E-2</v>
      </c>
      <c r="Q17" s="18">
        <v>1.5213864008421001E-2</v>
      </c>
      <c r="R17" s="18">
        <v>1.572855037007679E-2</v>
      </c>
      <c r="T17" s="18">
        <v>1.4486206900357471E-2</v>
      </c>
      <c r="U17" s="18">
        <v>1.098389742230536E-2</v>
      </c>
      <c r="V17" s="18">
        <v>2.820127842532406E-2</v>
      </c>
      <c r="W17" s="18">
        <v>1.006762916885701E-2</v>
      </c>
      <c r="X17" s="18">
        <v>2.614260844550553E-2</v>
      </c>
      <c r="Y17" s="18">
        <v>3.7969852908868992E-2</v>
      </c>
    </row>
    <row r="19" spans="2:25" x14ac:dyDescent="0.35">
      <c r="B19" t="s">
        <v>318</v>
      </c>
    </row>
    <row r="20" spans="2:25" x14ac:dyDescent="0.35">
      <c r="B20" t="s">
        <v>8</v>
      </c>
    </row>
    <row r="22" spans="2:25" x14ac:dyDescent="0.35">
      <c r="B22"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A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62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52</v>
      </c>
      <c r="C9" s="18">
        <v>8.6635890493148432E-2</v>
      </c>
      <c r="D9" s="18">
        <v>7.420707589773165E-2</v>
      </c>
      <c r="E9" s="18">
        <v>9.7975021551893901E-2</v>
      </c>
      <c r="G9" s="18">
        <v>8.765662354361882E-2</v>
      </c>
      <c r="H9" s="18">
        <v>8.5159402248866367E-2</v>
      </c>
      <c r="I9" s="18">
        <v>8.0434587513324052E-2</v>
      </c>
      <c r="J9" s="18">
        <v>9.1719380850584523E-2</v>
      </c>
      <c r="L9" s="18">
        <v>8.6457486947814507E-2</v>
      </c>
      <c r="M9" s="18">
        <v>8.0434587513324052E-2</v>
      </c>
      <c r="N9" s="18">
        <v>9.1061500201896725E-2</v>
      </c>
      <c r="P9" s="18">
        <v>7.9480832849037536E-2</v>
      </c>
      <c r="Q9" s="18">
        <v>9.6565404653057643E-2</v>
      </c>
      <c r="R9" s="18">
        <v>7.2245337356782652E-2</v>
      </c>
      <c r="T9" s="18">
        <v>3.506531961435274E-2</v>
      </c>
      <c r="U9" s="18">
        <v>8.8293900650730936E-2</v>
      </c>
      <c r="V9" s="18">
        <v>7.9948057526072064E-2</v>
      </c>
      <c r="W9" s="18">
        <v>7.3539699872152753E-2</v>
      </c>
      <c r="X9" s="18">
        <v>0.107634986209732</v>
      </c>
      <c r="Y9" s="18">
        <v>0.14496982631073391</v>
      </c>
    </row>
    <row r="10" spans="2:27" ht="19" customHeight="1" x14ac:dyDescent="0.35">
      <c r="B10" s="21" t="s">
        <v>53</v>
      </c>
      <c r="C10" s="18">
        <v>5.3573461367706118E-2</v>
      </c>
      <c r="D10" s="18">
        <v>5.5333357798866507E-2</v>
      </c>
      <c r="E10" s="18">
        <v>5.193688782935988E-2</v>
      </c>
      <c r="G10" s="18">
        <v>5.4962123410114347E-2</v>
      </c>
      <c r="H10" s="18">
        <v>5.7492688203678477E-2</v>
      </c>
      <c r="I10" s="18">
        <v>3.8901801605494397E-2</v>
      </c>
      <c r="J10" s="18">
        <v>6.3019556112831956E-2</v>
      </c>
      <c r="L10" s="18">
        <v>5.626080920675653E-2</v>
      </c>
      <c r="M10" s="18">
        <v>3.8901801605494397E-2</v>
      </c>
      <c r="N10" s="18">
        <v>6.3120617703629936E-2</v>
      </c>
      <c r="P10" s="18">
        <v>5.1898974490677513E-2</v>
      </c>
      <c r="Q10" s="18">
        <v>8.5084368511102126E-2</v>
      </c>
      <c r="R10" s="18">
        <v>5.5643980083361633E-2</v>
      </c>
      <c r="T10" s="18">
        <v>4.1639879445319453E-2</v>
      </c>
      <c r="U10" s="18">
        <v>4.4854359797810273E-2</v>
      </c>
      <c r="V10" s="18">
        <v>6.029401865473151E-2</v>
      </c>
      <c r="W10" s="18">
        <v>5.1344493616725891E-2</v>
      </c>
      <c r="X10" s="18">
        <v>7.1822785169206205E-2</v>
      </c>
      <c r="Y10" s="18">
        <v>4.2465606159523848E-2</v>
      </c>
    </row>
    <row r="11" spans="2:27" ht="19" customHeight="1" x14ac:dyDescent="0.35">
      <c r="B11" s="21" t="s">
        <v>54</v>
      </c>
      <c r="C11" s="18">
        <v>0.1115351617638357</v>
      </c>
      <c r="D11" s="18">
        <v>0.1102047701116483</v>
      </c>
      <c r="E11" s="18">
        <v>0.11311274771369061</v>
      </c>
      <c r="G11" s="18">
        <v>0.12753784108524199</v>
      </c>
      <c r="H11" s="18">
        <v>9.3433011913868769E-2</v>
      </c>
      <c r="I11" s="18">
        <v>9.2787025097465906E-2</v>
      </c>
      <c r="J11" s="18">
        <v>0.1325573591840819</v>
      </c>
      <c r="L11" s="18">
        <v>0.1105396881874065</v>
      </c>
      <c r="M11" s="18">
        <v>9.2787025097465906E-2</v>
      </c>
      <c r="N11" s="18">
        <v>0.1327699353813363</v>
      </c>
      <c r="P11" s="18">
        <v>0.1052939592567453</v>
      </c>
      <c r="Q11" s="18">
        <v>0.12698823555632219</v>
      </c>
      <c r="R11" s="18">
        <v>0.14627052089185169</v>
      </c>
      <c r="T11" s="18">
        <v>9.6286327398279706E-2</v>
      </c>
      <c r="U11" s="18">
        <v>0.1241301320074225</v>
      </c>
      <c r="V11" s="18">
        <v>0.10482718771496739</v>
      </c>
      <c r="W11" s="18">
        <v>0.1135325448865015</v>
      </c>
      <c r="X11" s="18">
        <v>9.3921054873646034E-2</v>
      </c>
      <c r="Y11" s="18">
        <v>0.13608418033823411</v>
      </c>
    </row>
    <row r="12" spans="2:27" ht="19" customHeight="1" x14ac:dyDescent="0.35">
      <c r="B12" s="21" t="s">
        <v>55</v>
      </c>
      <c r="C12" s="18">
        <v>0.24405745735623049</v>
      </c>
      <c r="D12" s="18">
        <v>0.2387910748631541</v>
      </c>
      <c r="E12" s="18">
        <v>0.24928037171414541</v>
      </c>
      <c r="G12" s="18">
        <v>0.27274418185674287</v>
      </c>
      <c r="H12" s="18">
        <v>0.2440247274558712</v>
      </c>
      <c r="I12" s="18">
        <v>0.2513091804493966</v>
      </c>
      <c r="J12" s="18">
        <v>0.2086817925423004</v>
      </c>
      <c r="L12" s="18">
        <v>0.25794523383388668</v>
      </c>
      <c r="M12" s="18">
        <v>0.2513091804493966</v>
      </c>
      <c r="N12" s="18">
        <v>0.2090164460248978</v>
      </c>
      <c r="P12" s="18">
        <v>0.24723237507320009</v>
      </c>
      <c r="Q12" s="18">
        <v>0.27589264997595592</v>
      </c>
      <c r="R12" s="18">
        <v>0.24165851049334819</v>
      </c>
      <c r="T12" s="18">
        <v>0.29129299939110159</v>
      </c>
      <c r="U12" s="18">
        <v>0.24309490631217989</v>
      </c>
      <c r="V12" s="18">
        <v>0.24412449807277201</v>
      </c>
      <c r="W12" s="18">
        <v>0.24708877982208871</v>
      </c>
      <c r="X12" s="18">
        <v>0.24141952523401181</v>
      </c>
      <c r="Y12" s="18">
        <v>0.20435923670000811</v>
      </c>
    </row>
    <row r="13" spans="2:27" ht="19" customHeight="1" x14ac:dyDescent="0.35">
      <c r="B13" s="21" t="s">
        <v>56</v>
      </c>
      <c r="C13" s="18">
        <v>0.29348701508014091</v>
      </c>
      <c r="D13" s="18">
        <v>0.29942079291625978</v>
      </c>
      <c r="E13" s="18">
        <v>0.28822173554913882</v>
      </c>
      <c r="G13" s="18">
        <v>0.29600182152372628</v>
      </c>
      <c r="H13" s="18">
        <v>0.29621460238174729</v>
      </c>
      <c r="I13" s="18">
        <v>0.27533460615936772</v>
      </c>
      <c r="J13" s="18">
        <v>0.30688568909689118</v>
      </c>
      <c r="L13" s="18">
        <v>0.29628030563631969</v>
      </c>
      <c r="M13" s="18">
        <v>0.27533460615936772</v>
      </c>
      <c r="N13" s="18">
        <v>0.30737782769395999</v>
      </c>
      <c r="P13" s="18">
        <v>0.29839554743184438</v>
      </c>
      <c r="Q13" s="18">
        <v>0.28823209481762918</v>
      </c>
      <c r="R13" s="18">
        <v>0.26580068599541551</v>
      </c>
      <c r="T13" s="18">
        <v>0.23794301651857899</v>
      </c>
      <c r="U13" s="18">
        <v>0.28963231018473351</v>
      </c>
      <c r="V13" s="18">
        <v>0.31488810206758938</v>
      </c>
      <c r="W13" s="18">
        <v>0.30749725487324181</v>
      </c>
      <c r="X13" s="18">
        <v>0.28107552983285722</v>
      </c>
      <c r="Y13" s="18">
        <v>0.2761751066625534</v>
      </c>
    </row>
    <row r="14" spans="2:27" ht="19" customHeight="1" x14ac:dyDescent="0.35">
      <c r="B14" s="21" t="s">
        <v>57</v>
      </c>
      <c r="C14" s="18">
        <v>0.14215099564822389</v>
      </c>
      <c r="D14" s="18">
        <v>0.14152572127530341</v>
      </c>
      <c r="E14" s="18">
        <v>0.14309336512297469</v>
      </c>
      <c r="G14" s="18">
        <v>0.1222901301397115</v>
      </c>
      <c r="H14" s="18">
        <v>0.14632792016014939</v>
      </c>
      <c r="I14" s="18">
        <v>0.1674431124694529</v>
      </c>
      <c r="J14" s="18">
        <v>0.1327667799526514</v>
      </c>
      <c r="L14" s="18">
        <v>0.13439405269963631</v>
      </c>
      <c r="M14" s="18">
        <v>0.1674431124694529</v>
      </c>
      <c r="N14" s="18">
        <v>0.1329796919884505</v>
      </c>
      <c r="P14" s="18">
        <v>0.14675537569551109</v>
      </c>
      <c r="Q14" s="18">
        <v>9.0579033718687904E-2</v>
      </c>
      <c r="R14" s="18">
        <v>0.1488697460756285</v>
      </c>
      <c r="T14" s="18">
        <v>0.17293618651836379</v>
      </c>
      <c r="U14" s="18">
        <v>0.1529864616190835</v>
      </c>
      <c r="V14" s="18">
        <v>0.1333478017464155</v>
      </c>
      <c r="W14" s="18">
        <v>0.14150846518207091</v>
      </c>
      <c r="X14" s="18">
        <v>0.14607369024458569</v>
      </c>
      <c r="Y14" s="18">
        <v>0.10955648366512361</v>
      </c>
    </row>
    <row r="15" spans="2:27" ht="19" customHeight="1" x14ac:dyDescent="0.35">
      <c r="B15" s="21" t="s">
        <v>58</v>
      </c>
      <c r="C15" s="18">
        <v>4.9523270040067693E-2</v>
      </c>
      <c r="D15" s="18">
        <v>5.8547214028895109E-2</v>
      </c>
      <c r="E15" s="18">
        <v>4.0228131253607982E-2</v>
      </c>
      <c r="G15" s="18">
        <v>2.839931021091837E-2</v>
      </c>
      <c r="H15" s="18">
        <v>5.7189023850516219E-2</v>
      </c>
      <c r="I15" s="18">
        <v>7.0311187966616756E-2</v>
      </c>
      <c r="J15" s="18">
        <v>4.2255486800706447E-2</v>
      </c>
      <c r="L15" s="18">
        <v>4.2827409903330782E-2</v>
      </c>
      <c r="M15" s="18">
        <v>7.0311187966616756E-2</v>
      </c>
      <c r="N15" s="18">
        <v>4.152456240307649E-2</v>
      </c>
      <c r="P15" s="18">
        <v>5.1267886220447548E-2</v>
      </c>
      <c r="Q15" s="18">
        <v>2.5998346936301771E-2</v>
      </c>
      <c r="R15" s="18">
        <v>4.617320181739222E-2</v>
      </c>
      <c r="T15" s="18">
        <v>9.5128894315609488E-2</v>
      </c>
      <c r="U15" s="18">
        <v>4.6075680322641699E-2</v>
      </c>
      <c r="V15" s="18">
        <v>3.9721298860158002E-2</v>
      </c>
      <c r="W15" s="18">
        <v>4.4072489512167468E-2</v>
      </c>
      <c r="X15" s="18">
        <v>4.1152186368134162E-2</v>
      </c>
      <c r="Y15" s="18">
        <v>6.766659812855437E-2</v>
      </c>
    </row>
    <row r="16" spans="2:27" ht="19" customHeight="1" x14ac:dyDescent="0.35">
      <c r="B16" s="21" t="s">
        <v>59</v>
      </c>
      <c r="C16" s="18">
        <v>1.17398371150799E-2</v>
      </c>
      <c r="D16" s="18">
        <v>1.172102587299864E-2</v>
      </c>
      <c r="E16" s="18">
        <v>1.178489911158917E-2</v>
      </c>
      <c r="G16" s="18">
        <v>5.747840257956386E-3</v>
      </c>
      <c r="H16" s="18">
        <v>1.269306744024983E-2</v>
      </c>
      <c r="I16" s="18">
        <v>1.7908839541707369E-2</v>
      </c>
      <c r="J16" s="18">
        <v>1.062078338068133E-2</v>
      </c>
      <c r="L16" s="18">
        <v>9.2278324196788473E-3</v>
      </c>
      <c r="M16" s="18">
        <v>1.7908839541707369E-2</v>
      </c>
      <c r="N16" s="18">
        <v>1.0637815447077519E-2</v>
      </c>
      <c r="P16" s="18">
        <v>1.191866305448795E-2</v>
      </c>
      <c r="Q16" s="18">
        <v>5.1306106046258067E-3</v>
      </c>
      <c r="R16" s="18">
        <v>1.7765254265152419E-2</v>
      </c>
      <c r="T16" s="18">
        <v>2.9707376798394119E-2</v>
      </c>
      <c r="U16" s="18">
        <v>7.3554998890916551E-3</v>
      </c>
      <c r="V16" s="18">
        <v>1.5182883816129721E-2</v>
      </c>
      <c r="W16" s="18">
        <v>1.0117612744288599E-2</v>
      </c>
      <c r="X16" s="18">
        <v>9.6044070403394997E-3</v>
      </c>
      <c r="Y16" s="18">
        <v>5.2848735721193162E-3</v>
      </c>
    </row>
    <row r="17" spans="2:25" ht="19" customHeight="1" x14ac:dyDescent="0.35">
      <c r="B17" s="21" t="s">
        <v>60</v>
      </c>
      <c r="C17" s="18">
        <v>7.2969111355668482E-3</v>
      </c>
      <c r="D17" s="18">
        <v>1.0248967235142291E-2</v>
      </c>
      <c r="E17" s="18">
        <v>4.3668401535995214E-3</v>
      </c>
      <c r="G17" s="18">
        <v>4.6601279719693019E-3</v>
      </c>
      <c r="H17" s="18">
        <v>7.4655563450524787E-3</v>
      </c>
      <c r="I17" s="18">
        <v>5.5696591971743613E-3</v>
      </c>
      <c r="J17" s="18">
        <v>1.1493172079270701E-2</v>
      </c>
      <c r="L17" s="18">
        <v>6.0671811651701758E-3</v>
      </c>
      <c r="M17" s="18">
        <v>5.5696591971743613E-3</v>
      </c>
      <c r="N17" s="18">
        <v>1.151160315567446E-2</v>
      </c>
      <c r="P17" s="18">
        <v>7.7563859280485956E-3</v>
      </c>
      <c r="Q17" s="18">
        <v>5.529255226317276E-3</v>
      </c>
      <c r="R17" s="18">
        <v>5.5727630210671173E-3</v>
      </c>
      <c r="T17" s="18">
        <v>0</v>
      </c>
      <c r="U17" s="18">
        <v>3.5767492163061511E-3</v>
      </c>
      <c r="V17" s="18">
        <v>7.6661515411645927E-3</v>
      </c>
      <c r="W17" s="18">
        <v>1.1298659490762281E-2</v>
      </c>
      <c r="X17" s="18">
        <v>7.295835027487315E-3</v>
      </c>
      <c r="Y17" s="18">
        <v>1.343808846314916E-2</v>
      </c>
    </row>
    <row r="19" spans="2:25" x14ac:dyDescent="0.35">
      <c r="B19" t="s">
        <v>318</v>
      </c>
    </row>
    <row r="20" spans="2:25" x14ac:dyDescent="0.35">
      <c r="B20" t="s">
        <v>8</v>
      </c>
    </row>
    <row r="22" spans="2:25" x14ac:dyDescent="0.35">
      <c r="B22"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A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63</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52</v>
      </c>
      <c r="C9" s="18">
        <v>5.6978440232756118E-2</v>
      </c>
      <c r="D9" s="18">
        <v>6.5237759795375161E-2</v>
      </c>
      <c r="E9" s="18">
        <v>4.8862499480028132E-2</v>
      </c>
      <c r="G9" s="18">
        <v>3.8714933536986337E-2</v>
      </c>
      <c r="H9" s="18">
        <v>2.609639007020521E-2</v>
      </c>
      <c r="I9" s="18">
        <v>5.372273087622783E-2</v>
      </c>
      <c r="J9" s="18">
        <v>0.1093354015510599</v>
      </c>
      <c r="L9" s="18">
        <v>3.2420815540252827E-2</v>
      </c>
      <c r="M9" s="18">
        <v>5.372273087622783E-2</v>
      </c>
      <c r="N9" s="18">
        <v>0.10951073775291301</v>
      </c>
      <c r="P9" s="18">
        <v>5.1681805695494028E-2</v>
      </c>
      <c r="Q9" s="18">
        <v>3.188108699574569E-2</v>
      </c>
      <c r="R9" s="18">
        <v>1.5757308334381381E-2</v>
      </c>
      <c r="T9" s="18">
        <v>5.4306591651701311E-3</v>
      </c>
      <c r="U9" s="18">
        <v>3.103863522091908E-2</v>
      </c>
      <c r="V9" s="18">
        <v>6.1018658356842129E-2</v>
      </c>
      <c r="W9" s="18">
        <v>6.5592803353694204E-2</v>
      </c>
      <c r="X9" s="18">
        <v>7.7739574669907024E-2</v>
      </c>
      <c r="Y9" s="18">
        <v>0.1060612331876585</v>
      </c>
    </row>
    <row r="10" spans="2:27" ht="19" customHeight="1" x14ac:dyDescent="0.35">
      <c r="B10" s="21" t="s">
        <v>53</v>
      </c>
      <c r="C10" s="18">
        <v>7.2567624556716184E-2</v>
      </c>
      <c r="D10" s="18">
        <v>8.4513290113056458E-2</v>
      </c>
      <c r="E10" s="18">
        <v>6.040481186973648E-2</v>
      </c>
      <c r="G10" s="18">
        <v>7.5900645313300499E-2</v>
      </c>
      <c r="H10" s="18">
        <v>5.6992305472111343E-2</v>
      </c>
      <c r="I10" s="18">
        <v>5.6053556360796272E-2</v>
      </c>
      <c r="J10" s="18">
        <v>0.1013969121714962</v>
      </c>
      <c r="L10" s="18">
        <v>6.6479575105459834E-2</v>
      </c>
      <c r="M10" s="18">
        <v>5.6053556360796272E-2</v>
      </c>
      <c r="N10" s="18">
        <v>0.1007545509388534</v>
      </c>
      <c r="P10" s="18">
        <v>6.9347055226842619E-2</v>
      </c>
      <c r="Q10" s="18">
        <v>6.9877615513893543E-2</v>
      </c>
      <c r="R10" s="18">
        <v>7.0859469356279903E-2</v>
      </c>
      <c r="T10" s="18">
        <v>4.007654350720552E-2</v>
      </c>
      <c r="U10" s="18">
        <v>3.5447445674500519E-2</v>
      </c>
      <c r="V10" s="18">
        <v>7.9761096863813302E-2</v>
      </c>
      <c r="W10" s="18">
        <v>8.6048098634892461E-2</v>
      </c>
      <c r="X10" s="18">
        <v>9.4506232427088457E-2</v>
      </c>
      <c r="Y10" s="18">
        <v>0.1092047557918893</v>
      </c>
    </row>
    <row r="11" spans="2:27" ht="19" customHeight="1" x14ac:dyDescent="0.35">
      <c r="B11" s="21" t="s">
        <v>54</v>
      </c>
      <c r="C11" s="18">
        <v>0.17382705979123431</v>
      </c>
      <c r="D11" s="18">
        <v>0.1795453424944648</v>
      </c>
      <c r="E11" s="18">
        <v>0.1681095886866967</v>
      </c>
      <c r="G11" s="18">
        <v>0.1864714089563515</v>
      </c>
      <c r="H11" s="18">
        <v>0.17246155998607959</v>
      </c>
      <c r="I11" s="18">
        <v>0.14315525913857949</v>
      </c>
      <c r="J11" s="18">
        <v>0.1935097012237324</v>
      </c>
      <c r="L11" s="18">
        <v>0.17956667200678</v>
      </c>
      <c r="M11" s="18">
        <v>0.14315525913857949</v>
      </c>
      <c r="N11" s="18">
        <v>0.1930213363182246</v>
      </c>
      <c r="P11" s="18">
        <v>0.1736703519648852</v>
      </c>
      <c r="Q11" s="18">
        <v>0.1833590015297856</v>
      </c>
      <c r="R11" s="18">
        <v>0.15448484701489151</v>
      </c>
      <c r="T11" s="18">
        <v>0.134864761231034</v>
      </c>
      <c r="U11" s="18">
        <v>0.13876713060545831</v>
      </c>
      <c r="V11" s="18">
        <v>0.19972950109314291</v>
      </c>
      <c r="W11" s="18">
        <v>0.1582574280497471</v>
      </c>
      <c r="X11" s="18">
        <v>0.2024081776543423</v>
      </c>
      <c r="Y11" s="18">
        <v>0.2102030350372433</v>
      </c>
    </row>
    <row r="12" spans="2:27" ht="19" customHeight="1" x14ac:dyDescent="0.35">
      <c r="B12" s="21" t="s">
        <v>55</v>
      </c>
      <c r="C12" s="18">
        <v>0.27930874195833882</v>
      </c>
      <c r="D12" s="18">
        <v>0.27529950878273768</v>
      </c>
      <c r="E12" s="18">
        <v>0.2834602260367512</v>
      </c>
      <c r="G12" s="18">
        <v>0.33573957269831772</v>
      </c>
      <c r="H12" s="18">
        <v>0.294011106321166</v>
      </c>
      <c r="I12" s="18">
        <v>0.25558633545288051</v>
      </c>
      <c r="J12" s="18">
        <v>0.2316213336683185</v>
      </c>
      <c r="L12" s="18">
        <v>0.315046127628475</v>
      </c>
      <c r="M12" s="18">
        <v>0.25558633545288051</v>
      </c>
      <c r="N12" s="18">
        <v>0.2319927742478326</v>
      </c>
      <c r="P12" s="18">
        <v>0.28343313401351089</v>
      </c>
      <c r="Q12" s="18">
        <v>0.26112559928574458</v>
      </c>
      <c r="R12" s="18">
        <v>0.28577334694828521</v>
      </c>
      <c r="T12" s="18">
        <v>0.27851674172960661</v>
      </c>
      <c r="U12" s="18">
        <v>0.2560458287563338</v>
      </c>
      <c r="V12" s="18">
        <v>0.28194343406335531</v>
      </c>
      <c r="W12" s="18">
        <v>0.2944585277468979</v>
      </c>
      <c r="X12" s="18">
        <v>0.29028520128342322</v>
      </c>
      <c r="Y12" s="18">
        <v>0.28380453133444178</v>
      </c>
    </row>
    <row r="13" spans="2:27" ht="19" customHeight="1" x14ac:dyDescent="0.35">
      <c r="B13" s="21" t="s">
        <v>56</v>
      </c>
      <c r="C13" s="18">
        <v>0.27249736084640852</v>
      </c>
      <c r="D13" s="18">
        <v>0.2636411648536387</v>
      </c>
      <c r="E13" s="18">
        <v>0.28098497010394929</v>
      </c>
      <c r="G13" s="18">
        <v>0.27478833863695779</v>
      </c>
      <c r="H13" s="18">
        <v>0.31767098209427619</v>
      </c>
      <c r="I13" s="18">
        <v>0.30319942759814777</v>
      </c>
      <c r="J13" s="18">
        <v>0.19419788959591019</v>
      </c>
      <c r="L13" s="18">
        <v>0.29583326958477391</v>
      </c>
      <c r="M13" s="18">
        <v>0.30319942759814777</v>
      </c>
      <c r="N13" s="18">
        <v>0.19450931590327791</v>
      </c>
      <c r="P13" s="18">
        <v>0.28489774961842351</v>
      </c>
      <c r="Q13" s="18">
        <v>0.18871796141313579</v>
      </c>
      <c r="R13" s="18">
        <v>0.30032527855307362</v>
      </c>
      <c r="T13" s="18">
        <v>0.24045190741647529</v>
      </c>
      <c r="U13" s="18">
        <v>0.33975963682941063</v>
      </c>
      <c r="V13" s="18">
        <v>0.26220269138818769</v>
      </c>
      <c r="W13" s="18">
        <v>0.27645948973644241</v>
      </c>
      <c r="X13" s="18">
        <v>0.2441204894446263</v>
      </c>
      <c r="Y13" s="18">
        <v>0.18784816289519171</v>
      </c>
    </row>
    <row r="14" spans="2:27" ht="19" customHeight="1" x14ac:dyDescent="0.35">
      <c r="B14" s="21" t="s">
        <v>57</v>
      </c>
      <c r="C14" s="18">
        <v>0.1066367444826833</v>
      </c>
      <c r="D14" s="18">
        <v>9.619792849998994E-2</v>
      </c>
      <c r="E14" s="18">
        <v>0.1172943644972459</v>
      </c>
      <c r="G14" s="18">
        <v>7.0108153962828892E-2</v>
      </c>
      <c r="H14" s="18">
        <v>0.1034369773989034</v>
      </c>
      <c r="I14" s="18">
        <v>0.1443702475426166</v>
      </c>
      <c r="J14" s="18">
        <v>0.1087388399426464</v>
      </c>
      <c r="L14" s="18">
        <v>8.6832680248894359E-2</v>
      </c>
      <c r="M14" s="18">
        <v>0.1443702475426166</v>
      </c>
      <c r="N14" s="18">
        <v>0.10891321946582889</v>
      </c>
      <c r="P14" s="18">
        <v>0.1015498163106902</v>
      </c>
      <c r="Q14" s="18">
        <v>0.20203606084359371</v>
      </c>
      <c r="R14" s="18">
        <v>0.1231680333850721</v>
      </c>
      <c r="T14" s="18">
        <v>0.20042476496712919</v>
      </c>
      <c r="U14" s="18">
        <v>0.15875725235918101</v>
      </c>
      <c r="V14" s="18">
        <v>8.7916196597542379E-2</v>
      </c>
      <c r="W14" s="18">
        <v>9.0024668645710126E-2</v>
      </c>
      <c r="X14" s="18">
        <v>5.1014668613983988E-2</v>
      </c>
      <c r="Y14" s="18">
        <v>7.3597995331314114E-2</v>
      </c>
    </row>
    <row r="15" spans="2:27" ht="19" customHeight="1" x14ac:dyDescent="0.35">
      <c r="B15" s="21" t="s">
        <v>58</v>
      </c>
      <c r="C15" s="18">
        <v>2.8193692443533099E-2</v>
      </c>
      <c r="D15" s="18">
        <v>3.107287220295378E-2</v>
      </c>
      <c r="E15" s="18">
        <v>2.5383148508393849E-2</v>
      </c>
      <c r="G15" s="18">
        <v>1.3857609312849781E-2</v>
      </c>
      <c r="H15" s="18">
        <v>2.3679123393929621E-2</v>
      </c>
      <c r="I15" s="18">
        <v>4.2252404650445191E-2</v>
      </c>
      <c r="J15" s="18">
        <v>3.2995481771846177E-2</v>
      </c>
      <c r="L15" s="18">
        <v>1.8782129299057169E-2</v>
      </c>
      <c r="M15" s="18">
        <v>4.2252404650445191E-2</v>
      </c>
      <c r="N15" s="18">
        <v>3.3048395122600958E-2</v>
      </c>
      <c r="P15" s="18">
        <v>2.780181926857242E-2</v>
      </c>
      <c r="Q15" s="18">
        <v>4.3611280021728899E-2</v>
      </c>
      <c r="R15" s="18">
        <v>3.0591197270893631E-2</v>
      </c>
      <c r="T15" s="18">
        <v>9.0772269183980556E-2</v>
      </c>
      <c r="U15" s="18">
        <v>2.7859527459588349E-2</v>
      </c>
      <c r="V15" s="18">
        <v>1.4189322633521699E-2</v>
      </c>
      <c r="W15" s="18">
        <v>2.2018423539996029E-2</v>
      </c>
      <c r="X15" s="18">
        <v>3.257302326083486E-2</v>
      </c>
      <c r="Y15" s="18">
        <v>2.3264354308351672E-2</v>
      </c>
    </row>
    <row r="16" spans="2:27" ht="19" customHeight="1" x14ac:dyDescent="0.35">
      <c r="B16" s="21" t="s">
        <v>59</v>
      </c>
      <c r="C16" s="18">
        <v>6.4350887501679168E-3</v>
      </c>
      <c r="D16" s="18">
        <v>3.7270785691144691E-3</v>
      </c>
      <c r="E16" s="18">
        <v>9.1523280125503058E-3</v>
      </c>
      <c r="G16" s="18">
        <v>2.148875226484645E-3</v>
      </c>
      <c r="H16" s="18">
        <v>2.0356571650999942E-3</v>
      </c>
      <c r="I16" s="18">
        <v>1.6600383803063361E-3</v>
      </c>
      <c r="J16" s="18">
        <v>1.9873781951417879E-2</v>
      </c>
      <c r="L16" s="18">
        <v>2.0934487950818119E-3</v>
      </c>
      <c r="M16" s="18">
        <v>1.6600383803063361E-3</v>
      </c>
      <c r="N16" s="18">
        <v>1.990565263003051E-2</v>
      </c>
      <c r="P16" s="18">
        <v>4.7342255252917683E-3</v>
      </c>
      <c r="Q16" s="18">
        <v>1.9391394396372129E-2</v>
      </c>
      <c r="R16" s="18">
        <v>1.4645998014977381E-2</v>
      </c>
      <c r="T16" s="18">
        <v>4.4057654606226926E-3</v>
      </c>
      <c r="U16" s="18">
        <v>6.9146288950416683E-3</v>
      </c>
      <c r="V16" s="18">
        <v>1.155162805599236E-2</v>
      </c>
      <c r="W16" s="18">
        <v>2.3731247961180052E-3</v>
      </c>
      <c r="X16" s="18">
        <v>3.8398415522773888E-3</v>
      </c>
      <c r="Y16" s="18">
        <v>6.0159321139095319E-3</v>
      </c>
    </row>
    <row r="17" spans="2:25" ht="19" customHeight="1" x14ac:dyDescent="0.35">
      <c r="B17" s="21" t="s">
        <v>60</v>
      </c>
      <c r="C17" s="18">
        <v>3.555246938161935E-3</v>
      </c>
      <c r="D17" s="18">
        <v>7.6505468866883456E-4</v>
      </c>
      <c r="E17" s="18">
        <v>6.3480628046481908E-3</v>
      </c>
      <c r="G17" s="18">
        <v>2.2704623559229209E-3</v>
      </c>
      <c r="H17" s="18">
        <v>3.6158980982287079E-3</v>
      </c>
      <c r="I17" s="18">
        <v>0</v>
      </c>
      <c r="J17" s="18">
        <v>8.3306581235721971E-3</v>
      </c>
      <c r="L17" s="18">
        <v>2.9452817912251788E-3</v>
      </c>
      <c r="M17" s="18">
        <v>0</v>
      </c>
      <c r="N17" s="18">
        <v>8.3440176204378214E-3</v>
      </c>
      <c r="P17" s="18">
        <v>2.8840423762893429E-3</v>
      </c>
      <c r="Q17" s="18">
        <v>0</v>
      </c>
      <c r="R17" s="18">
        <v>4.394521122145262E-3</v>
      </c>
      <c r="T17" s="18">
        <v>5.0565873387760163E-3</v>
      </c>
      <c r="U17" s="18">
        <v>5.4099141995667044E-3</v>
      </c>
      <c r="V17" s="18">
        <v>1.687470947602352E-3</v>
      </c>
      <c r="W17" s="18">
        <v>4.7674354965017447E-3</v>
      </c>
      <c r="X17" s="18">
        <v>3.5127910935163899E-3</v>
      </c>
      <c r="Y17" s="18">
        <v>0</v>
      </c>
    </row>
    <row r="19" spans="2:25" x14ac:dyDescent="0.35">
      <c r="B19" t="s">
        <v>318</v>
      </c>
    </row>
    <row r="20" spans="2:25" x14ac:dyDescent="0.35">
      <c r="B20" t="s">
        <v>8</v>
      </c>
    </row>
    <row r="22" spans="2:25" x14ac:dyDescent="0.35">
      <c r="B22"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A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64</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52</v>
      </c>
      <c r="C9" s="18">
        <v>1.8163599499607271E-2</v>
      </c>
      <c r="D9" s="18">
        <v>1.525182164725955E-2</v>
      </c>
      <c r="E9" s="18">
        <v>2.1110478050290309E-2</v>
      </c>
      <c r="G9" s="18">
        <v>1.4058130601939721E-2</v>
      </c>
      <c r="H9" s="18">
        <v>7.7841593201361924E-3</v>
      </c>
      <c r="I9" s="18">
        <v>1.2880686923748179E-2</v>
      </c>
      <c r="J9" s="18">
        <v>3.7915272075765658E-2</v>
      </c>
      <c r="L9" s="18">
        <v>1.0925663572676211E-2</v>
      </c>
      <c r="M9" s="18">
        <v>1.2880686923748179E-2</v>
      </c>
      <c r="N9" s="18">
        <v>3.7976075070071981E-2</v>
      </c>
      <c r="P9" s="18">
        <v>1.347725761991299E-2</v>
      </c>
      <c r="Q9" s="18">
        <v>4.9631323079002983E-2</v>
      </c>
      <c r="R9" s="18">
        <v>2.4425226250069269E-2</v>
      </c>
      <c r="T9" s="18">
        <v>9.4503808671798032E-3</v>
      </c>
      <c r="U9" s="18">
        <v>1.337440419053687E-2</v>
      </c>
      <c r="V9" s="18">
        <v>2.9035440215465759E-2</v>
      </c>
      <c r="W9" s="18">
        <v>1.375566464842588E-2</v>
      </c>
      <c r="X9" s="18">
        <v>2.5542506130968409E-2</v>
      </c>
      <c r="Y9" s="18">
        <v>4.4059434724235151E-3</v>
      </c>
    </row>
    <row r="10" spans="2:27" ht="19" customHeight="1" x14ac:dyDescent="0.35">
      <c r="B10" s="21" t="s">
        <v>53</v>
      </c>
      <c r="C10" s="18">
        <v>2.028011182145471E-2</v>
      </c>
      <c r="D10" s="18">
        <v>1.9209775179087431E-2</v>
      </c>
      <c r="E10" s="18">
        <v>2.099446725073973E-2</v>
      </c>
      <c r="G10" s="18">
        <v>1.4989690720909729E-2</v>
      </c>
      <c r="H10" s="18">
        <v>1.6807961383126319E-2</v>
      </c>
      <c r="I10" s="18">
        <v>1.188332393622259E-2</v>
      </c>
      <c r="J10" s="18">
        <v>3.7434031002146408E-2</v>
      </c>
      <c r="L10" s="18">
        <v>1.5908592173636549E-2</v>
      </c>
      <c r="M10" s="18">
        <v>1.188332393622259E-2</v>
      </c>
      <c r="N10" s="18">
        <v>3.6695374655530778E-2</v>
      </c>
      <c r="P10" s="18">
        <v>1.4876601082195981E-2</v>
      </c>
      <c r="Q10" s="18">
        <v>6.335666500495217E-2</v>
      </c>
      <c r="R10" s="18">
        <v>2.6874029724530211E-2</v>
      </c>
      <c r="T10" s="18">
        <v>2.0583907916150571E-2</v>
      </c>
      <c r="U10" s="18">
        <v>2.1456039132998012E-2</v>
      </c>
      <c r="V10" s="18">
        <v>1.627319276286936E-2</v>
      </c>
      <c r="W10" s="18">
        <v>1.8202964849006211E-2</v>
      </c>
      <c r="X10" s="18">
        <v>3.2278816006315401E-2</v>
      </c>
      <c r="Y10" s="18">
        <v>1.3256524168593679E-2</v>
      </c>
    </row>
    <row r="11" spans="2:27" ht="19" customHeight="1" x14ac:dyDescent="0.35">
      <c r="B11" s="21" t="s">
        <v>54</v>
      </c>
      <c r="C11" s="18">
        <v>8.0128215698973562E-2</v>
      </c>
      <c r="D11" s="18">
        <v>7.2694329399984797E-2</v>
      </c>
      <c r="E11" s="18">
        <v>8.772729832980776E-2</v>
      </c>
      <c r="G11" s="18">
        <v>7.7001843330113659E-2</v>
      </c>
      <c r="H11" s="18">
        <v>7.0955565461454137E-2</v>
      </c>
      <c r="I11" s="18">
        <v>8.3161551899775824E-2</v>
      </c>
      <c r="J11" s="18">
        <v>8.9503421655730206E-2</v>
      </c>
      <c r="L11" s="18">
        <v>7.4019924211822546E-2</v>
      </c>
      <c r="M11" s="18">
        <v>8.3161551899775824E-2</v>
      </c>
      <c r="N11" s="18">
        <v>8.964695421502332E-2</v>
      </c>
      <c r="P11" s="18">
        <v>7.3094394466685239E-2</v>
      </c>
      <c r="Q11" s="18">
        <v>0.1167882407045189</v>
      </c>
      <c r="R11" s="18">
        <v>0.13448623386194811</v>
      </c>
      <c r="T11" s="18">
        <v>6.434953881691402E-2</v>
      </c>
      <c r="U11" s="18">
        <v>7.7142034524280909E-2</v>
      </c>
      <c r="V11" s="18">
        <v>9.3142881955645088E-2</v>
      </c>
      <c r="W11" s="18">
        <v>6.9730604943382596E-2</v>
      </c>
      <c r="X11" s="18">
        <v>8.4410841120070149E-2</v>
      </c>
      <c r="Y11" s="18">
        <v>8.2628534199913839E-2</v>
      </c>
    </row>
    <row r="12" spans="2:27" ht="19" customHeight="1" x14ac:dyDescent="0.35">
      <c r="B12" s="21" t="s">
        <v>55</v>
      </c>
      <c r="C12" s="18">
        <v>0.17861745665320861</v>
      </c>
      <c r="D12" s="18">
        <v>0.174433364372789</v>
      </c>
      <c r="E12" s="18">
        <v>0.18319348914494801</v>
      </c>
      <c r="G12" s="18">
        <v>0.19470938815998209</v>
      </c>
      <c r="H12" s="18">
        <v>0.17513902952471819</v>
      </c>
      <c r="I12" s="18">
        <v>0.1476166015498486</v>
      </c>
      <c r="J12" s="18">
        <v>0.19730930813624531</v>
      </c>
      <c r="L12" s="18">
        <v>0.18502594855754809</v>
      </c>
      <c r="M12" s="18">
        <v>0.1476166015498486</v>
      </c>
      <c r="N12" s="18">
        <v>0.19762572408376169</v>
      </c>
      <c r="P12" s="18">
        <v>0.17683903881858681</v>
      </c>
      <c r="Q12" s="18">
        <v>0.20811213608918891</v>
      </c>
      <c r="R12" s="18">
        <v>0.1968450965065037</v>
      </c>
      <c r="T12" s="18">
        <v>0.14410603511348699</v>
      </c>
      <c r="U12" s="18">
        <v>0.1810642745500031</v>
      </c>
      <c r="V12" s="18">
        <v>0.15757322339386359</v>
      </c>
      <c r="W12" s="18">
        <v>0.19964435518560139</v>
      </c>
      <c r="X12" s="18">
        <v>0.19781731855669729</v>
      </c>
      <c r="Y12" s="18">
        <v>0.18603676358144111</v>
      </c>
    </row>
    <row r="13" spans="2:27" ht="19" customHeight="1" x14ac:dyDescent="0.35">
      <c r="B13" s="21" t="s">
        <v>56</v>
      </c>
      <c r="C13" s="18">
        <v>0.27524931240951372</v>
      </c>
      <c r="D13" s="18">
        <v>0.27999762299079162</v>
      </c>
      <c r="E13" s="18">
        <v>0.27112639648063458</v>
      </c>
      <c r="G13" s="18">
        <v>0.29955532317587452</v>
      </c>
      <c r="H13" s="18">
        <v>0.26710792583525839</v>
      </c>
      <c r="I13" s="18">
        <v>0.28251733900778009</v>
      </c>
      <c r="J13" s="18">
        <v>0.25236572002737589</v>
      </c>
      <c r="L13" s="18">
        <v>0.28348678814168438</v>
      </c>
      <c r="M13" s="18">
        <v>0.28251733900778009</v>
      </c>
      <c r="N13" s="18">
        <v>0.25277042743412409</v>
      </c>
      <c r="P13" s="18">
        <v>0.27962174050336602</v>
      </c>
      <c r="Q13" s="18">
        <v>0.22963008528415019</v>
      </c>
      <c r="R13" s="18">
        <v>0.24909953657658779</v>
      </c>
      <c r="T13" s="18">
        <v>0.261807167031955</v>
      </c>
      <c r="U13" s="18">
        <v>0.26267908178410893</v>
      </c>
      <c r="V13" s="18">
        <v>0.2705428528615807</v>
      </c>
      <c r="W13" s="18">
        <v>0.28725674298154652</v>
      </c>
      <c r="X13" s="18">
        <v>0.27126405027135447</v>
      </c>
      <c r="Y13" s="18">
        <v>0.31383789934411338</v>
      </c>
    </row>
    <row r="14" spans="2:27" ht="19" customHeight="1" x14ac:dyDescent="0.35">
      <c r="B14" s="21" t="s">
        <v>57</v>
      </c>
      <c r="C14" s="18">
        <v>0.22042187361139501</v>
      </c>
      <c r="D14" s="18">
        <v>0.20879554553025639</v>
      </c>
      <c r="E14" s="18">
        <v>0.231061680915402</v>
      </c>
      <c r="G14" s="18">
        <v>0.21659667701761931</v>
      </c>
      <c r="H14" s="18">
        <v>0.24395359447261819</v>
      </c>
      <c r="I14" s="18">
        <v>0.23697134078710541</v>
      </c>
      <c r="J14" s="18">
        <v>0.18366216197302859</v>
      </c>
      <c r="L14" s="18">
        <v>0.22983590753868649</v>
      </c>
      <c r="M14" s="18">
        <v>0.23697134078710541</v>
      </c>
      <c r="N14" s="18">
        <v>0.18315172577326691</v>
      </c>
      <c r="P14" s="18">
        <v>0.2252298256162806</v>
      </c>
      <c r="Q14" s="18">
        <v>0.1812624064743984</v>
      </c>
      <c r="R14" s="18">
        <v>0.211676773687172</v>
      </c>
      <c r="T14" s="18">
        <v>0.2721931758131107</v>
      </c>
      <c r="U14" s="18">
        <v>0.22631808209434121</v>
      </c>
      <c r="V14" s="18">
        <v>0.22636438757526359</v>
      </c>
      <c r="W14" s="18">
        <v>0.2090350077385203</v>
      </c>
      <c r="X14" s="18">
        <v>0.19783806544549659</v>
      </c>
      <c r="Y14" s="18">
        <v>0.20505864448407629</v>
      </c>
    </row>
    <row r="15" spans="2:27" ht="19" customHeight="1" x14ac:dyDescent="0.35">
      <c r="B15" s="21" t="s">
        <v>58</v>
      </c>
      <c r="C15" s="18">
        <v>0.14683554386968509</v>
      </c>
      <c r="D15" s="18">
        <v>0.16063626338186929</v>
      </c>
      <c r="E15" s="18">
        <v>0.1330080699497993</v>
      </c>
      <c r="G15" s="18">
        <v>0.1326534553394233</v>
      </c>
      <c r="H15" s="18">
        <v>0.16518874517377671</v>
      </c>
      <c r="I15" s="18">
        <v>0.15995932315953351</v>
      </c>
      <c r="J15" s="18">
        <v>0.12904375048511699</v>
      </c>
      <c r="L15" s="18">
        <v>0.1490170906351653</v>
      </c>
      <c r="M15" s="18">
        <v>0.15995932315953351</v>
      </c>
      <c r="N15" s="18">
        <v>0.12925069206819029</v>
      </c>
      <c r="P15" s="18">
        <v>0.15312863667940119</v>
      </c>
      <c r="Q15" s="18">
        <v>9.80949885788516E-2</v>
      </c>
      <c r="R15" s="18">
        <v>0.1468357542741302</v>
      </c>
      <c r="T15" s="18">
        <v>0.15175706588425239</v>
      </c>
      <c r="U15" s="18">
        <v>0.16037829650552901</v>
      </c>
      <c r="V15" s="18">
        <v>0.1441229203912823</v>
      </c>
      <c r="W15" s="18">
        <v>0.150423331540848</v>
      </c>
      <c r="X15" s="18">
        <v>0.1281410610509387</v>
      </c>
      <c r="Y15" s="18">
        <v>0.13526300738368</v>
      </c>
    </row>
    <row r="16" spans="2:27" ht="19" customHeight="1" x14ac:dyDescent="0.35">
      <c r="B16" s="21" t="s">
        <v>59</v>
      </c>
      <c r="C16" s="18">
        <v>3.8780583392183723E-2</v>
      </c>
      <c r="D16" s="18">
        <v>4.1934004116663412E-2</v>
      </c>
      <c r="E16" s="18">
        <v>3.5720028215449583E-2</v>
      </c>
      <c r="G16" s="18">
        <v>3.5052859072097119E-2</v>
      </c>
      <c r="H16" s="18">
        <v>3.355978492775577E-2</v>
      </c>
      <c r="I16" s="18">
        <v>4.0374485884972562E-2</v>
      </c>
      <c r="J16" s="18">
        <v>4.6178802458891423E-2</v>
      </c>
      <c r="L16" s="18">
        <v>3.4325818523518882E-2</v>
      </c>
      <c r="M16" s="18">
        <v>4.0374485884972562E-2</v>
      </c>
      <c r="N16" s="18">
        <v>4.6252857300364533E-2</v>
      </c>
      <c r="P16" s="18">
        <v>4.0319918687351533E-2</v>
      </c>
      <c r="Q16" s="18">
        <v>5.3124154784936629E-2</v>
      </c>
      <c r="R16" s="18">
        <v>0</v>
      </c>
      <c r="T16" s="18">
        <v>6.5539688209588304E-2</v>
      </c>
      <c r="U16" s="18">
        <v>4.3758760344431151E-2</v>
      </c>
      <c r="V16" s="18">
        <v>4.1388131900040002E-2</v>
      </c>
      <c r="W16" s="18">
        <v>2.4812767607646339E-2</v>
      </c>
      <c r="X16" s="18">
        <v>3.2944108579168317E-2</v>
      </c>
      <c r="Y16" s="18">
        <v>3.438733919448303E-2</v>
      </c>
    </row>
    <row r="17" spans="2:25" ht="19" customHeight="1" x14ac:dyDescent="0.35">
      <c r="B17" s="21" t="s">
        <v>60</v>
      </c>
      <c r="C17" s="18">
        <v>2.1523303043978322E-2</v>
      </c>
      <c r="D17" s="18">
        <v>2.7047273381298521E-2</v>
      </c>
      <c r="E17" s="18">
        <v>1.6058091662928729E-2</v>
      </c>
      <c r="G17" s="18">
        <v>1.5382632582040669E-2</v>
      </c>
      <c r="H17" s="18">
        <v>1.950323390115619E-2</v>
      </c>
      <c r="I17" s="18">
        <v>2.4635346851013339E-2</v>
      </c>
      <c r="J17" s="18">
        <v>2.6587532185699401E-2</v>
      </c>
      <c r="L17" s="18">
        <v>1.7454266645261691E-2</v>
      </c>
      <c r="M17" s="18">
        <v>2.4635346851013339E-2</v>
      </c>
      <c r="N17" s="18">
        <v>2.6630169399666261E-2</v>
      </c>
      <c r="P17" s="18">
        <v>2.3412586526219671E-2</v>
      </c>
      <c r="Q17" s="18">
        <v>0</v>
      </c>
      <c r="R17" s="18">
        <v>9.7573491190586174E-3</v>
      </c>
      <c r="T17" s="18">
        <v>1.0213040347362199E-2</v>
      </c>
      <c r="U17" s="18">
        <v>1.3829026873770949E-2</v>
      </c>
      <c r="V17" s="18">
        <v>2.1556968943989781E-2</v>
      </c>
      <c r="W17" s="18">
        <v>2.7138560505022891E-2</v>
      </c>
      <c r="X17" s="18">
        <v>2.976323283899052E-2</v>
      </c>
      <c r="Y17" s="18">
        <v>2.5125344171274999E-2</v>
      </c>
    </row>
    <row r="19" spans="2:25" x14ac:dyDescent="0.35">
      <c r="B19" t="s">
        <v>318</v>
      </c>
    </row>
    <row r="20" spans="2:25" x14ac:dyDescent="0.35">
      <c r="B20" t="s">
        <v>8</v>
      </c>
    </row>
    <row r="22" spans="2:25" x14ac:dyDescent="0.35">
      <c r="B22"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A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65</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52</v>
      </c>
      <c r="C9" s="18">
        <v>9.6009593818214195E-2</v>
      </c>
      <c r="D9" s="18">
        <v>5.5582140739685738E-2</v>
      </c>
      <c r="E9" s="18">
        <v>0.13571728036392769</v>
      </c>
      <c r="G9" s="18">
        <v>7.9583780878845239E-2</v>
      </c>
      <c r="H9" s="18">
        <v>7.0396663405716903E-2</v>
      </c>
      <c r="I9" s="18">
        <v>0.14348984720328059</v>
      </c>
      <c r="J9" s="18">
        <v>8.8978539888973252E-2</v>
      </c>
      <c r="L9" s="18">
        <v>7.5031115348553945E-2</v>
      </c>
      <c r="M9" s="18">
        <v>0.14348984720328059</v>
      </c>
      <c r="N9" s="18">
        <v>8.9121230719292038E-2</v>
      </c>
      <c r="P9" s="18">
        <v>9.4448799747117965E-2</v>
      </c>
      <c r="Q9" s="18">
        <v>3.0106736602769659E-2</v>
      </c>
      <c r="R9" s="18">
        <v>8.0110036568900145E-2</v>
      </c>
      <c r="T9" s="18">
        <v>1.9678678953907999E-2</v>
      </c>
      <c r="U9" s="18">
        <v>6.885391804915747E-2</v>
      </c>
      <c r="V9" s="18">
        <v>9.4477193376229535E-2</v>
      </c>
      <c r="W9" s="18">
        <v>8.378006758124916E-2</v>
      </c>
      <c r="X9" s="18">
        <v>0.137784437748632</v>
      </c>
      <c r="Y9" s="18">
        <v>0.19156382170484471</v>
      </c>
    </row>
    <row r="10" spans="2:27" ht="19" customHeight="1" x14ac:dyDescent="0.35">
      <c r="B10" s="21" t="s">
        <v>53</v>
      </c>
      <c r="C10" s="18">
        <v>8.0522806149145393E-2</v>
      </c>
      <c r="D10" s="18">
        <v>6.3802625653007719E-2</v>
      </c>
      <c r="E10" s="18">
        <v>9.6811438827714313E-2</v>
      </c>
      <c r="G10" s="18">
        <v>6.5842130820704947E-2</v>
      </c>
      <c r="H10" s="18">
        <v>7.4244193553944612E-2</v>
      </c>
      <c r="I10" s="18">
        <v>7.1168318100252856E-2</v>
      </c>
      <c r="J10" s="18">
        <v>0.11089320122000371</v>
      </c>
      <c r="L10" s="18">
        <v>6.9505325430260237E-2</v>
      </c>
      <c r="M10" s="18">
        <v>7.1168318100252856E-2</v>
      </c>
      <c r="N10" s="18">
        <v>0.1110710355942082</v>
      </c>
      <c r="P10" s="18">
        <v>7.796299027952007E-2</v>
      </c>
      <c r="Q10" s="18">
        <v>9.036374920126572E-2</v>
      </c>
      <c r="R10" s="18">
        <v>6.5857004710699399E-2</v>
      </c>
      <c r="T10" s="18">
        <v>2.6107640091359959E-2</v>
      </c>
      <c r="U10" s="18">
        <v>6.8488236208624653E-2</v>
      </c>
      <c r="V10" s="18">
        <v>9.2020043373192639E-2</v>
      </c>
      <c r="W10" s="18">
        <v>7.3488510281626035E-2</v>
      </c>
      <c r="X10" s="18">
        <v>9.957013747212913E-2</v>
      </c>
      <c r="Y10" s="18">
        <v>0.1128474391455352</v>
      </c>
    </row>
    <row r="11" spans="2:27" ht="19" customHeight="1" x14ac:dyDescent="0.35">
      <c r="B11" s="21" t="s">
        <v>54</v>
      </c>
      <c r="C11" s="18">
        <v>0.14962276871232971</v>
      </c>
      <c r="D11" s="18">
        <v>0.13880799146410269</v>
      </c>
      <c r="E11" s="18">
        <v>0.16075188112050379</v>
      </c>
      <c r="G11" s="18">
        <v>0.17315516096065281</v>
      </c>
      <c r="H11" s="18">
        <v>0.1224066569375286</v>
      </c>
      <c r="I11" s="18">
        <v>0.1330709934093057</v>
      </c>
      <c r="J11" s="18">
        <v>0.1701065927064305</v>
      </c>
      <c r="L11" s="18">
        <v>0.147851993553101</v>
      </c>
      <c r="M11" s="18">
        <v>0.1330709934093057</v>
      </c>
      <c r="N11" s="18">
        <v>0.1703793848986408</v>
      </c>
      <c r="P11" s="18">
        <v>0.14576895796692449</v>
      </c>
      <c r="Q11" s="18">
        <v>0.1529814804689186</v>
      </c>
      <c r="R11" s="18">
        <v>0.1985458618925349</v>
      </c>
      <c r="T11" s="18">
        <v>0.13957933644016141</v>
      </c>
      <c r="U11" s="18">
        <v>0.11708192890848899</v>
      </c>
      <c r="V11" s="18">
        <v>0.16020879889093381</v>
      </c>
      <c r="W11" s="18">
        <v>0.15056426011987151</v>
      </c>
      <c r="X11" s="18">
        <v>0.16675531929760909</v>
      </c>
      <c r="Y11" s="18">
        <v>0.18709983627095489</v>
      </c>
    </row>
    <row r="12" spans="2:27" ht="19" customHeight="1" x14ac:dyDescent="0.35">
      <c r="B12" s="21" t="s">
        <v>55</v>
      </c>
      <c r="C12" s="18">
        <v>0.25290648022496087</v>
      </c>
      <c r="D12" s="18">
        <v>0.24369720163083411</v>
      </c>
      <c r="E12" s="18">
        <v>0.26266442804909751</v>
      </c>
      <c r="G12" s="18">
        <v>0.24258182870513739</v>
      </c>
      <c r="H12" s="18">
        <v>0.27801671828597102</v>
      </c>
      <c r="I12" s="18">
        <v>0.2455610157841259</v>
      </c>
      <c r="J12" s="18">
        <v>0.24591035617357351</v>
      </c>
      <c r="L12" s="18">
        <v>0.26046081596609372</v>
      </c>
      <c r="M12" s="18">
        <v>0.2455610157841259</v>
      </c>
      <c r="N12" s="18">
        <v>0.24630471140743301</v>
      </c>
      <c r="P12" s="18">
        <v>0.25476093277184381</v>
      </c>
      <c r="Q12" s="18">
        <v>0.25906891102071972</v>
      </c>
      <c r="R12" s="18">
        <v>0.2428603089200172</v>
      </c>
      <c r="T12" s="18">
        <v>0.24240645553186799</v>
      </c>
      <c r="U12" s="18">
        <v>0.2459776094274054</v>
      </c>
      <c r="V12" s="18">
        <v>0.27250569293761978</v>
      </c>
      <c r="W12" s="18">
        <v>0.26274723279558332</v>
      </c>
      <c r="X12" s="18">
        <v>0.24271889714257761</v>
      </c>
      <c r="Y12" s="18">
        <v>0.2225347522124452</v>
      </c>
    </row>
    <row r="13" spans="2:27" ht="19" customHeight="1" x14ac:dyDescent="0.35">
      <c r="B13" s="21" t="s">
        <v>56</v>
      </c>
      <c r="C13" s="18">
        <v>0.2612625218430889</v>
      </c>
      <c r="D13" s="18">
        <v>0.30208366412146131</v>
      </c>
      <c r="E13" s="18">
        <v>0.22070511160149761</v>
      </c>
      <c r="G13" s="18">
        <v>0.28572064761174171</v>
      </c>
      <c r="H13" s="18">
        <v>0.2938886553101458</v>
      </c>
      <c r="I13" s="18">
        <v>0.26832855197061628</v>
      </c>
      <c r="J13" s="18">
        <v>0.19773332845762431</v>
      </c>
      <c r="L13" s="18">
        <v>0.28997539864048771</v>
      </c>
      <c r="M13" s="18">
        <v>0.26832855197061628</v>
      </c>
      <c r="N13" s="18">
        <v>0.19725173679067171</v>
      </c>
      <c r="P13" s="18">
        <v>0.26742666534303788</v>
      </c>
      <c r="Q13" s="18">
        <v>0.27136100436045851</v>
      </c>
      <c r="R13" s="18">
        <v>0.24913689602815459</v>
      </c>
      <c r="T13" s="18">
        <v>0.29261402701634148</v>
      </c>
      <c r="U13" s="18">
        <v>0.32936078892494569</v>
      </c>
      <c r="V13" s="18">
        <v>0.26112785132852961</v>
      </c>
      <c r="W13" s="18">
        <v>0.26160356008974373</v>
      </c>
      <c r="X13" s="18">
        <v>0.18572531922816271</v>
      </c>
      <c r="Y13" s="18">
        <v>0.17793377163955329</v>
      </c>
    </row>
    <row r="14" spans="2:27" ht="19" customHeight="1" x14ac:dyDescent="0.35">
      <c r="B14" s="21" t="s">
        <v>57</v>
      </c>
      <c r="C14" s="18">
        <v>0.1067941051713896</v>
      </c>
      <c r="D14" s="18">
        <v>0.13336919841346251</v>
      </c>
      <c r="E14" s="18">
        <v>8.0106484028579256E-2</v>
      </c>
      <c r="G14" s="18">
        <v>0.1002891603512847</v>
      </c>
      <c r="H14" s="18">
        <v>0.11879263622485391</v>
      </c>
      <c r="I14" s="18">
        <v>9.2796155045763926E-2</v>
      </c>
      <c r="J14" s="18">
        <v>0.1154642667600471</v>
      </c>
      <c r="L14" s="18">
        <v>0.1096099251506467</v>
      </c>
      <c r="M14" s="18">
        <v>9.2796155045763926E-2</v>
      </c>
      <c r="N14" s="18">
        <v>0.1148444647030115</v>
      </c>
      <c r="P14" s="18">
        <v>0.1071381716426979</v>
      </c>
      <c r="Q14" s="18">
        <v>0.12888321307984749</v>
      </c>
      <c r="R14" s="18">
        <v>0.1282061358655629</v>
      </c>
      <c r="T14" s="18">
        <v>0.20049374245598409</v>
      </c>
      <c r="U14" s="18">
        <v>0.1257931003280954</v>
      </c>
      <c r="V14" s="18">
        <v>7.9633150016390819E-2</v>
      </c>
      <c r="W14" s="18">
        <v>0.1193037617474163</v>
      </c>
      <c r="X14" s="18">
        <v>8.86450551820709E-2</v>
      </c>
      <c r="Y14" s="18">
        <v>5.3657360706459031E-2</v>
      </c>
    </row>
    <row r="15" spans="2:27" ht="19" customHeight="1" x14ac:dyDescent="0.35">
      <c r="B15" s="21" t="s">
        <v>58</v>
      </c>
      <c r="C15" s="18">
        <v>3.8593206313688219E-2</v>
      </c>
      <c r="D15" s="18">
        <v>4.4292427002940192E-2</v>
      </c>
      <c r="E15" s="18">
        <v>3.2991301108883667E-2</v>
      </c>
      <c r="G15" s="18">
        <v>4.2431242624003662E-2</v>
      </c>
      <c r="H15" s="18">
        <v>3.3501888618601039E-2</v>
      </c>
      <c r="I15" s="18">
        <v>3.5795597137425493E-2</v>
      </c>
      <c r="J15" s="18">
        <v>4.2707203614530058E-2</v>
      </c>
      <c r="L15" s="18">
        <v>3.7986024007417171E-2</v>
      </c>
      <c r="M15" s="18">
        <v>3.5795597137425493E-2</v>
      </c>
      <c r="N15" s="18">
        <v>4.2775691211111841E-2</v>
      </c>
      <c r="P15" s="18">
        <v>3.8866303355276743E-2</v>
      </c>
      <c r="Q15" s="18">
        <v>3.6959028458547379E-2</v>
      </c>
      <c r="R15" s="18">
        <v>3.5283756014130731E-2</v>
      </c>
      <c r="T15" s="18">
        <v>6.4600649401113805E-2</v>
      </c>
      <c r="U15" s="18">
        <v>3.4090721095048342E-2</v>
      </c>
      <c r="V15" s="18">
        <v>3.0416905845215302E-2</v>
      </c>
      <c r="W15" s="18">
        <v>3.445724180454951E-2</v>
      </c>
      <c r="X15" s="18">
        <v>5.4604640472977091E-2</v>
      </c>
      <c r="Y15" s="18">
        <v>3.1915642327047022E-2</v>
      </c>
    </row>
    <row r="16" spans="2:27" ht="19" customHeight="1" x14ac:dyDescent="0.35">
      <c r="B16" s="21" t="s">
        <v>59</v>
      </c>
      <c r="C16" s="18">
        <v>9.8379466185160996E-3</v>
      </c>
      <c r="D16" s="18">
        <v>1.3287538626979329E-2</v>
      </c>
      <c r="E16" s="18">
        <v>6.4169810393161723E-3</v>
      </c>
      <c r="G16" s="18">
        <v>8.2503364553558976E-3</v>
      </c>
      <c r="H16" s="18">
        <v>8.7525876632383072E-3</v>
      </c>
      <c r="I16" s="18">
        <v>7.2724669845286817E-3</v>
      </c>
      <c r="J16" s="18">
        <v>1.5081011600566701E-2</v>
      </c>
      <c r="L16" s="18">
        <v>8.5065474060833351E-3</v>
      </c>
      <c r="M16" s="18">
        <v>7.2724669845286817E-3</v>
      </c>
      <c r="N16" s="18">
        <v>1.510519633173915E-2</v>
      </c>
      <c r="P16" s="18">
        <v>9.9749900738701873E-3</v>
      </c>
      <c r="Q16" s="18">
        <v>2.2675410306311351E-2</v>
      </c>
      <c r="R16" s="18">
        <v>0</v>
      </c>
      <c r="T16" s="18">
        <v>1.451947010926311E-2</v>
      </c>
      <c r="U16" s="18">
        <v>1.0353697058233991E-2</v>
      </c>
      <c r="V16" s="18">
        <v>3.9754262490527877E-3</v>
      </c>
      <c r="W16" s="18">
        <v>5.3035161186456899E-3</v>
      </c>
      <c r="X16" s="18">
        <v>1.5871758391801379E-2</v>
      </c>
      <c r="Y16" s="18">
        <v>2.2447375993160591E-2</v>
      </c>
    </row>
    <row r="17" spans="2:25" ht="19" customHeight="1" x14ac:dyDescent="0.35">
      <c r="B17" s="21" t="s">
        <v>60</v>
      </c>
      <c r="C17" s="18">
        <v>4.4505711486669021E-3</v>
      </c>
      <c r="D17" s="18">
        <v>5.0772123475262684E-3</v>
      </c>
      <c r="E17" s="18">
        <v>3.835093860480184E-3</v>
      </c>
      <c r="G17" s="18">
        <v>2.145711592273814E-3</v>
      </c>
      <c r="H17" s="18">
        <v>0</v>
      </c>
      <c r="I17" s="18">
        <v>2.517054364700668E-3</v>
      </c>
      <c r="J17" s="18">
        <v>1.3125499578250901E-2</v>
      </c>
      <c r="L17" s="18">
        <v>1.072854497356371E-3</v>
      </c>
      <c r="M17" s="18">
        <v>2.517054364700668E-3</v>
      </c>
      <c r="N17" s="18">
        <v>1.314654834389155E-2</v>
      </c>
      <c r="P17" s="18">
        <v>3.6521888197108359E-3</v>
      </c>
      <c r="Q17" s="18">
        <v>7.6004665011614701E-3</v>
      </c>
      <c r="R17" s="18">
        <v>0</v>
      </c>
      <c r="T17" s="18">
        <v>0</v>
      </c>
      <c r="U17" s="18">
        <v>0</v>
      </c>
      <c r="V17" s="18">
        <v>5.6349379828358149E-3</v>
      </c>
      <c r="W17" s="18">
        <v>8.7518494613148638E-3</v>
      </c>
      <c r="X17" s="18">
        <v>8.3244350640399329E-3</v>
      </c>
      <c r="Y17" s="18">
        <v>0</v>
      </c>
    </row>
    <row r="19" spans="2:25" x14ac:dyDescent="0.35">
      <c r="B19" t="s">
        <v>318</v>
      </c>
    </row>
    <row r="20" spans="2:25" x14ac:dyDescent="0.35">
      <c r="B20" t="s">
        <v>8</v>
      </c>
    </row>
    <row r="22" spans="2:25" x14ac:dyDescent="0.35">
      <c r="B22"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A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66</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52</v>
      </c>
      <c r="C9" s="18">
        <v>0.80873550118751369</v>
      </c>
      <c r="D9" s="18">
        <v>0.79036240672036384</v>
      </c>
      <c r="E9" s="18">
        <v>0.82704453422229851</v>
      </c>
      <c r="G9" s="18">
        <v>0.96176390217540642</v>
      </c>
      <c r="H9" s="18">
        <v>0.8997722896169188</v>
      </c>
      <c r="I9" s="18">
        <v>0.85338515919708657</v>
      </c>
      <c r="J9" s="18">
        <v>0.52051557623221534</v>
      </c>
      <c r="L9" s="18">
        <v>0.93070982848569439</v>
      </c>
      <c r="M9" s="18">
        <v>0.85338515919708657</v>
      </c>
      <c r="N9" s="18">
        <v>0.52054533650495516</v>
      </c>
      <c r="P9" s="18">
        <v>0.84483865456351548</v>
      </c>
      <c r="Q9" s="18">
        <v>0.6476694285546849</v>
      </c>
      <c r="R9" s="18">
        <v>0.69613670239159309</v>
      </c>
      <c r="T9" s="18">
        <v>0.80339293363131548</v>
      </c>
      <c r="U9" s="18">
        <v>0.84466940949025004</v>
      </c>
      <c r="V9" s="18">
        <v>0.78733768068463694</v>
      </c>
      <c r="W9" s="18">
        <v>0.75743399141702428</v>
      </c>
      <c r="X9" s="18">
        <v>0.81809614141130094</v>
      </c>
      <c r="Y9" s="18">
        <v>0.88488704734593693</v>
      </c>
    </row>
    <row r="10" spans="2:27" ht="19" customHeight="1" x14ac:dyDescent="0.35">
      <c r="B10" s="21" t="s">
        <v>53</v>
      </c>
      <c r="C10" s="18">
        <v>1.2060320955407759E-2</v>
      </c>
      <c r="D10" s="18">
        <v>1.2594991608641149E-2</v>
      </c>
      <c r="E10" s="18">
        <v>1.1553677329517349E-2</v>
      </c>
      <c r="G10" s="18">
        <v>0</v>
      </c>
      <c r="H10" s="18">
        <v>6.9040808364435611E-3</v>
      </c>
      <c r="I10" s="18">
        <v>9.3708782727145272E-3</v>
      </c>
      <c r="J10" s="18">
        <v>3.1928229398932591E-2</v>
      </c>
      <c r="L10" s="18">
        <v>3.456055702002604E-3</v>
      </c>
      <c r="M10" s="18">
        <v>9.3708782727145272E-3</v>
      </c>
      <c r="N10" s="18">
        <v>3.1979431245683823E-2</v>
      </c>
      <c r="P10" s="18">
        <v>1.027549075539106E-2</v>
      </c>
      <c r="Q10" s="18">
        <v>2.1805772509197921E-2</v>
      </c>
      <c r="R10" s="18">
        <v>1.56553211705753E-2</v>
      </c>
      <c r="T10" s="18">
        <v>9.4010375840692887E-3</v>
      </c>
      <c r="U10" s="18">
        <v>2.1451298367728402E-3</v>
      </c>
      <c r="V10" s="18">
        <v>1.9376058318107979E-2</v>
      </c>
      <c r="W10" s="18">
        <v>2.0957544921075169E-2</v>
      </c>
      <c r="X10" s="18">
        <v>1.1177568572749839E-2</v>
      </c>
      <c r="Y10" s="18">
        <v>0</v>
      </c>
    </row>
    <row r="11" spans="2:27" ht="19" customHeight="1" x14ac:dyDescent="0.35">
      <c r="B11" s="21" t="s">
        <v>54</v>
      </c>
      <c r="C11" s="18">
        <v>2.325593858797426E-2</v>
      </c>
      <c r="D11" s="18">
        <v>2.560033583725713E-2</v>
      </c>
      <c r="E11" s="18">
        <v>2.0968098101987701E-2</v>
      </c>
      <c r="G11" s="18">
        <v>4.3549935517344781E-3</v>
      </c>
      <c r="H11" s="18">
        <v>9.7320685422627798E-3</v>
      </c>
      <c r="I11" s="18">
        <v>1.1968077250418679E-2</v>
      </c>
      <c r="J11" s="18">
        <v>6.6892262072647091E-2</v>
      </c>
      <c r="L11" s="18">
        <v>7.0491883992901223E-3</v>
      </c>
      <c r="M11" s="18">
        <v>1.1968077250418679E-2</v>
      </c>
      <c r="N11" s="18">
        <v>6.6999534145541953E-2</v>
      </c>
      <c r="P11" s="18">
        <v>1.4521640846013231E-2</v>
      </c>
      <c r="Q11" s="18">
        <v>7.1462739431566377E-2</v>
      </c>
      <c r="R11" s="18">
        <v>5.9801762702264789E-2</v>
      </c>
      <c r="T11" s="18">
        <v>1.55901154298131E-2</v>
      </c>
      <c r="U11" s="18">
        <v>7.1118051524365128E-3</v>
      </c>
      <c r="V11" s="18">
        <v>3.9888907275313447E-2</v>
      </c>
      <c r="W11" s="18">
        <v>2.6143480505482309E-2</v>
      </c>
      <c r="X11" s="18">
        <v>2.6032400069003751E-2</v>
      </c>
      <c r="Y11" s="18">
        <v>1.2979106992853061E-2</v>
      </c>
    </row>
    <row r="12" spans="2:27" ht="19" customHeight="1" x14ac:dyDescent="0.35">
      <c r="B12" s="21" t="s">
        <v>55</v>
      </c>
      <c r="C12" s="18">
        <v>3.8700760209602551E-2</v>
      </c>
      <c r="D12" s="18">
        <v>4.7460053458229699E-2</v>
      </c>
      <c r="E12" s="18">
        <v>2.9645533208065671E-2</v>
      </c>
      <c r="G12" s="18">
        <v>1.301451729727867E-2</v>
      </c>
      <c r="H12" s="18">
        <v>2.7646475083358411E-2</v>
      </c>
      <c r="I12" s="18">
        <v>3.6888404724116967E-2</v>
      </c>
      <c r="J12" s="18">
        <v>7.7200885856221216E-2</v>
      </c>
      <c r="L12" s="18">
        <v>2.0346566983552319E-2</v>
      </c>
      <c r="M12" s="18">
        <v>3.6888404724116967E-2</v>
      </c>
      <c r="N12" s="18">
        <v>7.6526001802850394E-2</v>
      </c>
      <c r="P12" s="18">
        <v>2.896276504455569E-2</v>
      </c>
      <c r="Q12" s="18">
        <v>0.1294977772978653</v>
      </c>
      <c r="R12" s="18">
        <v>6.1685198459183667E-2</v>
      </c>
      <c r="T12" s="18">
        <v>4.4623723234052767E-2</v>
      </c>
      <c r="U12" s="18">
        <v>4.0164308650830802E-2</v>
      </c>
      <c r="V12" s="18">
        <v>4.7974720339891648E-2</v>
      </c>
      <c r="W12" s="18">
        <v>3.9786737158066167E-2</v>
      </c>
      <c r="X12" s="18">
        <v>3.260670042568288E-2</v>
      </c>
      <c r="Y12" s="18">
        <v>1.049986721957321E-2</v>
      </c>
    </row>
    <row r="13" spans="2:27" ht="19" customHeight="1" x14ac:dyDescent="0.35">
      <c r="B13" s="21" t="s">
        <v>56</v>
      </c>
      <c r="C13" s="18">
        <v>4.0587657655327167E-2</v>
      </c>
      <c r="D13" s="18">
        <v>4.026068145899362E-2</v>
      </c>
      <c r="E13" s="18">
        <v>4.1004888480043022E-2</v>
      </c>
      <c r="G13" s="18">
        <v>1.1850027267551241E-2</v>
      </c>
      <c r="H13" s="18">
        <v>2.4592700383367749E-2</v>
      </c>
      <c r="I13" s="18">
        <v>3.6662790971873332E-2</v>
      </c>
      <c r="J13" s="18">
        <v>8.9169888033123576E-2</v>
      </c>
      <c r="L13" s="18">
        <v>1.8235659305522268E-2</v>
      </c>
      <c r="M13" s="18">
        <v>3.6662790971873332E-2</v>
      </c>
      <c r="N13" s="18">
        <v>8.9312885719742816E-2</v>
      </c>
      <c r="P13" s="18">
        <v>3.3384565113095052E-2</v>
      </c>
      <c r="Q13" s="18">
        <v>3.7088957882789167E-2</v>
      </c>
      <c r="R13" s="18">
        <v>0.10700164735023809</v>
      </c>
      <c r="T13" s="18">
        <v>5.6190779205268757E-2</v>
      </c>
      <c r="U13" s="18">
        <v>3.9606607069982737E-2</v>
      </c>
      <c r="V13" s="18">
        <v>3.3474127730442033E-2</v>
      </c>
      <c r="W13" s="18">
        <v>4.903044654823481E-2</v>
      </c>
      <c r="X13" s="18">
        <v>3.7779371891440081E-2</v>
      </c>
      <c r="Y13" s="18">
        <v>3.6357617885494152E-2</v>
      </c>
    </row>
    <row r="14" spans="2:27" ht="19" customHeight="1" x14ac:dyDescent="0.35">
      <c r="B14" s="21" t="s">
        <v>57</v>
      </c>
      <c r="C14" s="18">
        <v>3.8018315216396759E-2</v>
      </c>
      <c r="D14" s="18">
        <v>3.8563032830859677E-2</v>
      </c>
      <c r="E14" s="18">
        <v>3.7559766538553703E-2</v>
      </c>
      <c r="G14" s="18">
        <v>5.3543199590747039E-3</v>
      </c>
      <c r="H14" s="18">
        <v>1.8496394944839081E-2</v>
      </c>
      <c r="I14" s="18">
        <v>3.1316670680799297E-2</v>
      </c>
      <c r="J14" s="18">
        <v>9.6799743120785917E-2</v>
      </c>
      <c r="L14" s="18">
        <v>1.1936111367038231E-2</v>
      </c>
      <c r="M14" s="18">
        <v>3.1316670680799297E-2</v>
      </c>
      <c r="N14" s="18">
        <v>9.6954976458372547E-2</v>
      </c>
      <c r="P14" s="18">
        <v>3.2417544645057708E-2</v>
      </c>
      <c r="Q14" s="18">
        <v>6.1178064256662217E-2</v>
      </c>
      <c r="R14" s="18">
        <v>3.3965029141305052E-2</v>
      </c>
      <c r="T14" s="18">
        <v>2.897370991686617E-2</v>
      </c>
      <c r="U14" s="18">
        <v>4.0040203093481233E-2</v>
      </c>
      <c r="V14" s="18">
        <v>2.8041752511974469E-2</v>
      </c>
      <c r="W14" s="18">
        <v>6.2088064235644988E-2</v>
      </c>
      <c r="X14" s="18">
        <v>2.7111236380959559E-2</v>
      </c>
      <c r="Y14" s="18">
        <v>3.2740997866437728E-2</v>
      </c>
    </row>
    <row r="15" spans="2:27" ht="19" customHeight="1" x14ac:dyDescent="0.35">
      <c r="B15" s="21" t="s">
        <v>58</v>
      </c>
      <c r="C15" s="18">
        <v>3.0068633923910879E-2</v>
      </c>
      <c r="D15" s="18">
        <v>3.5616257906242947E-2</v>
      </c>
      <c r="E15" s="18">
        <v>2.4598948040244081E-2</v>
      </c>
      <c r="G15" s="18">
        <v>3.662239748954535E-3</v>
      </c>
      <c r="H15" s="18">
        <v>8.9316123814228796E-3</v>
      </c>
      <c r="I15" s="18">
        <v>1.8898628690518889E-2</v>
      </c>
      <c r="J15" s="18">
        <v>8.8673328439059534E-2</v>
      </c>
      <c r="L15" s="18">
        <v>6.3021183065245694E-3</v>
      </c>
      <c r="M15" s="18">
        <v>1.8898628690518889E-2</v>
      </c>
      <c r="N15" s="18">
        <v>8.8815529815682345E-2</v>
      </c>
      <c r="P15" s="18">
        <v>2.785327256813085E-2</v>
      </c>
      <c r="Q15" s="18">
        <v>2.6166649462608191E-2</v>
      </c>
      <c r="R15" s="18">
        <v>1.0996842188639319E-2</v>
      </c>
      <c r="T15" s="18">
        <v>3.2377320131434753E-2</v>
      </c>
      <c r="U15" s="18">
        <v>2.2873015617348811E-2</v>
      </c>
      <c r="V15" s="18">
        <v>3.3285694149089773E-2</v>
      </c>
      <c r="W15" s="18">
        <v>3.6318542359332642E-2</v>
      </c>
      <c r="X15" s="18">
        <v>3.5395078319928962E-2</v>
      </c>
      <c r="Y15" s="18">
        <v>1.137931083131599E-2</v>
      </c>
    </row>
    <row r="16" spans="2:27" ht="19" customHeight="1" x14ac:dyDescent="0.35">
      <c r="B16" s="21" t="s">
        <v>59</v>
      </c>
      <c r="C16" s="18">
        <v>7.6716513553373566E-3</v>
      </c>
      <c r="D16" s="18">
        <v>9.5422401794118348E-3</v>
      </c>
      <c r="E16" s="18">
        <v>5.8218181489591353E-3</v>
      </c>
      <c r="G16" s="18">
        <v>0</v>
      </c>
      <c r="H16" s="18">
        <v>2.0356571650999942E-3</v>
      </c>
      <c r="I16" s="18">
        <v>1.509390212471865E-3</v>
      </c>
      <c r="J16" s="18">
        <v>2.7104666517029748E-2</v>
      </c>
      <c r="L16" s="18">
        <v>1.0190124825349451E-3</v>
      </c>
      <c r="M16" s="18">
        <v>1.509390212471865E-3</v>
      </c>
      <c r="N16" s="18">
        <v>2.7148133035761739E-2</v>
      </c>
      <c r="P16" s="18">
        <v>7.7460664642410061E-3</v>
      </c>
      <c r="Q16" s="18">
        <v>5.1306106046258067E-3</v>
      </c>
      <c r="R16" s="18">
        <v>9.4754668458273492E-3</v>
      </c>
      <c r="T16" s="18">
        <v>9.4503808671798032E-3</v>
      </c>
      <c r="U16" s="18">
        <v>3.389521088896918E-3</v>
      </c>
      <c r="V16" s="18">
        <v>7.0800047769039136E-3</v>
      </c>
      <c r="W16" s="18">
        <v>8.2411928551395473E-3</v>
      </c>
      <c r="X16" s="18">
        <v>1.1801502928933829E-2</v>
      </c>
      <c r="Y16" s="18">
        <v>1.115605185838882E-2</v>
      </c>
    </row>
    <row r="17" spans="2:25" ht="19" customHeight="1" x14ac:dyDescent="0.35">
      <c r="B17" s="21" t="s">
        <v>60</v>
      </c>
      <c r="C17" s="18">
        <v>9.0122090852956885E-4</v>
      </c>
      <c r="D17" s="18">
        <v>0</v>
      </c>
      <c r="E17" s="18">
        <v>1.802735930330901E-3</v>
      </c>
      <c r="G17" s="18">
        <v>0</v>
      </c>
      <c r="H17" s="18">
        <v>1.8887210462868629E-3</v>
      </c>
      <c r="I17" s="18">
        <v>0</v>
      </c>
      <c r="J17" s="18">
        <v>1.715420329984921E-3</v>
      </c>
      <c r="L17" s="18">
        <v>9.4545896784060577E-4</v>
      </c>
      <c r="M17" s="18">
        <v>0</v>
      </c>
      <c r="N17" s="18">
        <v>1.718171271408962E-3</v>
      </c>
      <c r="P17" s="18">
        <v>0</v>
      </c>
      <c r="Q17" s="18">
        <v>0</v>
      </c>
      <c r="R17" s="18">
        <v>5.2820297503732346E-3</v>
      </c>
      <c r="T17" s="18">
        <v>0</v>
      </c>
      <c r="U17" s="18">
        <v>0</v>
      </c>
      <c r="V17" s="18">
        <v>3.5410542136399292E-3</v>
      </c>
      <c r="W17" s="18">
        <v>0</v>
      </c>
      <c r="X17" s="18">
        <v>0</v>
      </c>
      <c r="Y17" s="18">
        <v>0</v>
      </c>
    </row>
    <row r="19" spans="2:25" x14ac:dyDescent="0.35">
      <c r="B19" t="s">
        <v>318</v>
      </c>
    </row>
    <row r="20" spans="2:25" x14ac:dyDescent="0.35">
      <c r="B20" t="s">
        <v>8</v>
      </c>
    </row>
    <row r="22" spans="2:25" x14ac:dyDescent="0.35">
      <c r="B22"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67</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68</v>
      </c>
      <c r="C9" s="18">
        <v>0.36908890523228027</v>
      </c>
      <c r="D9" s="18">
        <v>0.37584513280751181</v>
      </c>
      <c r="E9" s="18">
        <v>0.36317202972792462</v>
      </c>
      <c r="G9" s="18">
        <v>0.44954034562997391</v>
      </c>
      <c r="H9" s="18">
        <v>0.36454878500267468</v>
      </c>
      <c r="I9" s="18">
        <v>0.34697688621830342</v>
      </c>
      <c r="J9" s="18">
        <v>0.31615781188363778</v>
      </c>
      <c r="L9" s="18">
        <v>0.40725630794191969</v>
      </c>
      <c r="M9" s="18">
        <v>0.34697688621830342</v>
      </c>
      <c r="N9" s="18">
        <v>0.31666481976155691</v>
      </c>
      <c r="P9" s="18">
        <v>0.34633365108274322</v>
      </c>
      <c r="Q9" s="18">
        <v>0.62246136055807222</v>
      </c>
      <c r="R9" s="18">
        <v>0.42452788122892821</v>
      </c>
      <c r="T9" s="18">
        <v>0.63304038164118115</v>
      </c>
      <c r="U9" s="18">
        <v>0.43500302785956318</v>
      </c>
      <c r="V9" s="18">
        <v>0.34149334060487901</v>
      </c>
      <c r="W9" s="18">
        <v>0.29863524137551278</v>
      </c>
      <c r="X9" s="18">
        <v>0.30989135438962001</v>
      </c>
      <c r="Y9" s="18">
        <v>0.31540186188074543</v>
      </c>
    </row>
    <row r="10" spans="2:27" ht="32.15" customHeight="1" x14ac:dyDescent="0.35">
      <c r="B10" s="21" t="s">
        <v>69</v>
      </c>
      <c r="C10" s="18">
        <v>0.44195721906360841</v>
      </c>
      <c r="D10" s="18">
        <v>0.45118898231547938</v>
      </c>
      <c r="E10" s="18">
        <v>0.43285787740016413</v>
      </c>
      <c r="G10" s="18">
        <v>0.39068911486800539</v>
      </c>
      <c r="H10" s="18">
        <v>0.47647586707728701</v>
      </c>
      <c r="I10" s="18">
        <v>0.44599968659391881</v>
      </c>
      <c r="J10" s="18">
        <v>0.45437906770449932</v>
      </c>
      <c r="L10" s="18">
        <v>0.43385936390972812</v>
      </c>
      <c r="M10" s="18">
        <v>0.44599968659391881</v>
      </c>
      <c r="N10" s="18">
        <v>0.45430904711610798</v>
      </c>
      <c r="P10" s="18">
        <v>0.46461505828349547</v>
      </c>
      <c r="Q10" s="18">
        <v>0.26518378707889001</v>
      </c>
      <c r="R10" s="18">
        <v>0.40107226129063372</v>
      </c>
      <c r="T10" s="18">
        <v>0.26162710456410587</v>
      </c>
      <c r="U10" s="18">
        <v>0.44117084453608962</v>
      </c>
      <c r="V10" s="18">
        <v>0.45168775660998067</v>
      </c>
      <c r="W10" s="18">
        <v>0.48155358706435181</v>
      </c>
      <c r="X10" s="18">
        <v>0.46851233281564619</v>
      </c>
      <c r="Y10" s="18">
        <v>0.43355810911444231</v>
      </c>
    </row>
    <row r="11" spans="2:27" ht="32.15" customHeight="1" x14ac:dyDescent="0.35">
      <c r="B11" s="21" t="s">
        <v>70</v>
      </c>
      <c r="C11" s="18">
        <v>0.18015774153370809</v>
      </c>
      <c r="D11" s="18">
        <v>0.15813323679089539</v>
      </c>
      <c r="E11" s="18">
        <v>0.20117923076609021</v>
      </c>
      <c r="G11" s="18">
        <v>0.15803279315631719</v>
      </c>
      <c r="H11" s="18">
        <v>0.15205860454269299</v>
      </c>
      <c r="I11" s="18">
        <v>0.1989101672747427</v>
      </c>
      <c r="J11" s="18">
        <v>0.2110615533897014</v>
      </c>
      <c r="L11" s="18">
        <v>0.1545530616905938</v>
      </c>
      <c r="M11" s="18">
        <v>0.1989101672747427</v>
      </c>
      <c r="N11" s="18">
        <v>0.2105950563455648</v>
      </c>
      <c r="P11" s="18">
        <v>0.1823863905662694</v>
      </c>
      <c r="Q11" s="18">
        <v>8.6829316475750984E-2</v>
      </c>
      <c r="R11" s="18">
        <v>0.1695456982323412</v>
      </c>
      <c r="T11" s="18">
        <v>9.9586118404594262E-2</v>
      </c>
      <c r="U11" s="18">
        <v>0.12008418136964261</v>
      </c>
      <c r="V11" s="18">
        <v>0.19701704726048119</v>
      </c>
      <c r="W11" s="18">
        <v>0.20557376999796409</v>
      </c>
      <c r="X11" s="18">
        <v>0.2143668577873617</v>
      </c>
      <c r="Y11" s="18">
        <v>0.2388329741474354</v>
      </c>
    </row>
    <row r="12" spans="2:27" ht="19" customHeight="1" x14ac:dyDescent="0.35">
      <c r="B12" s="21" t="s">
        <v>71</v>
      </c>
      <c r="C12" s="18">
        <v>8.7961341704031332E-3</v>
      </c>
      <c r="D12" s="18">
        <v>1.483264808611336E-2</v>
      </c>
      <c r="E12" s="18">
        <v>2.7908621058212509E-3</v>
      </c>
      <c r="G12" s="18">
        <v>1.737746345703562E-3</v>
      </c>
      <c r="H12" s="18">
        <v>6.9167433773453524E-3</v>
      </c>
      <c r="I12" s="18">
        <v>8.1132599130352822E-3</v>
      </c>
      <c r="J12" s="18">
        <v>1.840156702216143E-2</v>
      </c>
      <c r="L12" s="18">
        <v>4.3312664577585874E-3</v>
      </c>
      <c r="M12" s="18">
        <v>8.1132599130352822E-3</v>
      </c>
      <c r="N12" s="18">
        <v>1.843107677677008E-2</v>
      </c>
      <c r="P12" s="18">
        <v>6.6649000674919058E-3</v>
      </c>
      <c r="Q12" s="18">
        <v>2.552553588728667E-2</v>
      </c>
      <c r="R12" s="18">
        <v>4.8541592480970059E-3</v>
      </c>
      <c r="T12" s="18">
        <v>5.7463953901187633E-3</v>
      </c>
      <c r="U12" s="18">
        <v>3.741946234704658E-3</v>
      </c>
      <c r="V12" s="18">
        <v>9.8018555246592223E-3</v>
      </c>
      <c r="W12" s="18">
        <v>1.4237401562171251E-2</v>
      </c>
      <c r="X12" s="18">
        <v>7.2294550073721828E-3</v>
      </c>
      <c r="Y12" s="18">
        <v>1.220705485737681E-2</v>
      </c>
    </row>
    <row r="14" spans="2:27" x14ac:dyDescent="0.35">
      <c r="B14" t="s">
        <v>318</v>
      </c>
    </row>
    <row r="15" spans="2:27" x14ac:dyDescent="0.35">
      <c r="B15"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72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73</v>
      </c>
      <c r="C9" s="18">
        <v>0.29340391047168468</v>
      </c>
      <c r="D9" s="18">
        <v>0.31421995598739139</v>
      </c>
      <c r="E9" s="18">
        <v>0.27328464332568148</v>
      </c>
      <c r="G9" s="18">
        <v>0.30015788769036728</v>
      </c>
      <c r="H9" s="18">
        <v>0.29478776939162982</v>
      </c>
      <c r="I9" s="18">
        <v>0.26809261063550588</v>
      </c>
      <c r="J9" s="18">
        <v>0.31106615502272422</v>
      </c>
      <c r="L9" s="18">
        <v>0.2976440898896745</v>
      </c>
      <c r="M9" s="18">
        <v>0.26809261063550588</v>
      </c>
      <c r="N9" s="18">
        <v>0.31156499764252499</v>
      </c>
      <c r="P9" s="18">
        <v>0.2727389709126562</v>
      </c>
      <c r="Q9" s="18">
        <v>0.47472000245217572</v>
      </c>
      <c r="R9" s="18">
        <v>0.35968537706983189</v>
      </c>
      <c r="T9" s="18">
        <v>0.47708833480328589</v>
      </c>
      <c r="U9" s="18">
        <v>0.33257610348492761</v>
      </c>
      <c r="V9" s="18">
        <v>0.29300899100288852</v>
      </c>
      <c r="W9" s="18">
        <v>0.2369358848245452</v>
      </c>
      <c r="X9" s="18">
        <v>0.26850580167711169</v>
      </c>
      <c r="Y9" s="18">
        <v>0.20699029474015029</v>
      </c>
    </row>
    <row r="10" spans="2:27" ht="19" customHeight="1" x14ac:dyDescent="0.35">
      <c r="B10" s="21" t="s">
        <v>74</v>
      </c>
      <c r="C10" s="18">
        <v>0.41251006741045748</v>
      </c>
      <c r="D10" s="18">
        <v>0.42306528212152739</v>
      </c>
      <c r="E10" s="18">
        <v>0.40249935264158071</v>
      </c>
      <c r="G10" s="18">
        <v>0.4687473929768311</v>
      </c>
      <c r="H10" s="18">
        <v>0.45551101290408802</v>
      </c>
      <c r="I10" s="18">
        <v>0.41191960853474369</v>
      </c>
      <c r="J10" s="18">
        <v>0.31486595090517322</v>
      </c>
      <c r="L10" s="18">
        <v>0.46239383586400262</v>
      </c>
      <c r="M10" s="18">
        <v>0.41191960853474369</v>
      </c>
      <c r="N10" s="18">
        <v>0.31457219948796289</v>
      </c>
      <c r="P10" s="18">
        <v>0.42970990696713679</v>
      </c>
      <c r="Q10" s="18">
        <v>0.37542031742745602</v>
      </c>
      <c r="R10" s="18">
        <v>0.36893532735579138</v>
      </c>
      <c r="T10" s="18">
        <v>0.37515037886939118</v>
      </c>
      <c r="U10" s="18">
        <v>0.41349471885574118</v>
      </c>
      <c r="V10" s="18">
        <v>0.41679820479408508</v>
      </c>
      <c r="W10" s="18">
        <v>0.41675448722938602</v>
      </c>
      <c r="X10" s="18">
        <v>0.40608006366461358</v>
      </c>
      <c r="Y10" s="18">
        <v>0.43491873223987731</v>
      </c>
    </row>
    <row r="11" spans="2:27" ht="19" customHeight="1" x14ac:dyDescent="0.35">
      <c r="B11" s="21" t="s">
        <v>75</v>
      </c>
      <c r="C11" s="18">
        <v>0.26646067488572922</v>
      </c>
      <c r="D11" s="18">
        <v>0.23243902718687881</v>
      </c>
      <c r="E11" s="18">
        <v>0.2991741186571677</v>
      </c>
      <c r="G11" s="18">
        <v>0.19678013508609901</v>
      </c>
      <c r="H11" s="18">
        <v>0.23082467888922931</v>
      </c>
      <c r="I11" s="18">
        <v>0.29721454820044901</v>
      </c>
      <c r="J11" s="18">
        <v>0.33948840584445961</v>
      </c>
      <c r="L11" s="18">
        <v>0.2133555552452224</v>
      </c>
      <c r="M11" s="18">
        <v>0.29721454820044901</v>
      </c>
      <c r="N11" s="18">
        <v>0.33922786109213249</v>
      </c>
      <c r="P11" s="18">
        <v>0.27074964929279999</v>
      </c>
      <c r="Q11" s="18">
        <v>0.12585979253386689</v>
      </c>
      <c r="R11" s="18">
        <v>0.25810581074872258</v>
      </c>
      <c r="T11" s="18">
        <v>0.1339952195172035</v>
      </c>
      <c r="U11" s="18">
        <v>0.22496093428856259</v>
      </c>
      <c r="V11" s="18">
        <v>0.2593852991151962</v>
      </c>
      <c r="W11" s="18">
        <v>0.32131705119392201</v>
      </c>
      <c r="X11" s="18">
        <v>0.30517513399878199</v>
      </c>
      <c r="Y11" s="18">
        <v>0.31570694212919842</v>
      </c>
    </row>
    <row r="12" spans="2:27" ht="19" customHeight="1" x14ac:dyDescent="0.35">
      <c r="B12" s="21" t="s">
        <v>76</v>
      </c>
      <c r="C12" s="18">
        <v>2.7625347232128752E-2</v>
      </c>
      <c r="D12" s="18">
        <v>3.0275734704202271E-2</v>
      </c>
      <c r="E12" s="18">
        <v>2.5041885375570151E-2</v>
      </c>
      <c r="G12" s="18">
        <v>3.4314584246702667E-2</v>
      </c>
      <c r="H12" s="18">
        <v>1.8876538815052982E-2</v>
      </c>
      <c r="I12" s="18">
        <v>2.2773232629301369E-2</v>
      </c>
      <c r="J12" s="18">
        <v>3.4579488227642959E-2</v>
      </c>
      <c r="L12" s="18">
        <v>2.6606519001100649E-2</v>
      </c>
      <c r="M12" s="18">
        <v>2.2773232629301369E-2</v>
      </c>
      <c r="N12" s="18">
        <v>3.4634941777379309E-2</v>
      </c>
      <c r="P12" s="18">
        <v>2.6801472827407E-2</v>
      </c>
      <c r="Q12" s="18">
        <v>2.3999887586501241E-2</v>
      </c>
      <c r="R12" s="18">
        <v>1.3273484825654099E-2</v>
      </c>
      <c r="T12" s="18">
        <v>1.3766066810119409E-2</v>
      </c>
      <c r="U12" s="18">
        <v>2.8968243370768521E-2</v>
      </c>
      <c r="V12" s="18">
        <v>3.0807505087830339E-2</v>
      </c>
      <c r="W12" s="18">
        <v>2.4992576752146799E-2</v>
      </c>
      <c r="X12" s="18">
        <v>2.0239000659492669E-2</v>
      </c>
      <c r="Y12" s="18">
        <v>4.2384030890773972E-2</v>
      </c>
    </row>
    <row r="14" spans="2:27" x14ac:dyDescent="0.35">
      <c r="B14" t="s">
        <v>318</v>
      </c>
    </row>
    <row r="15" spans="2:27" x14ac:dyDescent="0.35">
      <c r="B15"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J16"/>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9" t="s">
        <v>319</v>
      </c>
    </row>
    <row r="6" spans="2:10" ht="60" customHeight="1" x14ac:dyDescent="0.35">
      <c r="C6" s="20" t="s">
        <v>320</v>
      </c>
      <c r="D6" s="20" t="s">
        <v>321</v>
      </c>
      <c r="E6" s="20" t="s">
        <v>322</v>
      </c>
      <c r="F6" s="20" t="s">
        <v>323</v>
      </c>
      <c r="G6" s="20" t="s">
        <v>324</v>
      </c>
      <c r="H6" s="20" t="s">
        <v>325</v>
      </c>
      <c r="I6" s="20" t="s">
        <v>326</v>
      </c>
      <c r="J6" s="20" t="s">
        <v>327</v>
      </c>
    </row>
    <row r="7" spans="2:10" x14ac:dyDescent="0.35">
      <c r="B7" s="21" t="s">
        <v>78</v>
      </c>
      <c r="C7" s="18">
        <v>0.42767678842017159</v>
      </c>
      <c r="D7" s="18">
        <v>0.43977299311317197</v>
      </c>
      <c r="E7" s="18">
        <v>0.71665093038764183</v>
      </c>
      <c r="F7" s="18">
        <v>0.45304259082491538</v>
      </c>
      <c r="G7" s="18">
        <v>0.51459834046123587</v>
      </c>
      <c r="H7" s="18">
        <v>0.80133253512002189</v>
      </c>
      <c r="I7" s="18">
        <v>0.32535523279391793</v>
      </c>
      <c r="J7" s="18">
        <v>0.71298218554273918</v>
      </c>
    </row>
    <row r="8" spans="2:10" x14ac:dyDescent="0.35">
      <c r="B8" s="21" t="s">
        <v>79</v>
      </c>
      <c r="C8" s="18">
        <v>0.48316771303732547</v>
      </c>
      <c r="D8" s="18">
        <v>0.41490228973928078</v>
      </c>
      <c r="E8" s="18">
        <v>0.20272774547972089</v>
      </c>
      <c r="F8" s="18">
        <v>0.4240969900442898</v>
      </c>
      <c r="G8" s="18">
        <v>0.3811984868068734</v>
      </c>
      <c r="H8" s="18">
        <v>0.13419243081193311</v>
      </c>
      <c r="I8" s="18">
        <v>0.56609517222294414</v>
      </c>
      <c r="J8" s="18">
        <v>0.18374404856915311</v>
      </c>
    </row>
    <row r="9" spans="2:10" x14ac:dyDescent="0.35">
      <c r="B9" s="21" t="s">
        <v>80</v>
      </c>
      <c r="C9" s="18">
        <v>8.9155498542502876E-2</v>
      </c>
      <c r="D9" s="18">
        <v>0.14532471714754711</v>
      </c>
      <c r="E9" s="18">
        <v>8.062132413263727E-2</v>
      </c>
      <c r="F9" s="18">
        <v>0.1228604191307948</v>
      </c>
      <c r="G9" s="18">
        <v>0.10420317273189079</v>
      </c>
      <c r="H9" s="18">
        <v>6.447503406804507E-2</v>
      </c>
      <c r="I9" s="18">
        <v>0.1085495949831381</v>
      </c>
      <c r="J9" s="18">
        <v>0.1032737658881077</v>
      </c>
    </row>
    <row r="12" spans="2:10" x14ac:dyDescent="0.35">
      <c r="B12" t="s">
        <v>318</v>
      </c>
    </row>
    <row r="13" spans="2:10" x14ac:dyDescent="0.35">
      <c r="B13" t="s">
        <v>8</v>
      </c>
    </row>
    <row r="16" spans="2:10" x14ac:dyDescent="0.35">
      <c r="B16" t="str">
        <f>HYPERLINK("#Contents!A1", "Return to Contents")</f>
        <v>Return to Contents</v>
      </c>
    </row>
  </sheetData>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77</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78</v>
      </c>
      <c r="C9" s="18">
        <v>0.42767678842017159</v>
      </c>
      <c r="D9" s="18">
        <v>0.41086494926325151</v>
      </c>
      <c r="E9" s="18">
        <v>0.44357432172409827</v>
      </c>
      <c r="G9" s="18">
        <v>0.42705799445470621</v>
      </c>
      <c r="H9" s="18">
        <v>0.43900657946562299</v>
      </c>
      <c r="I9" s="18">
        <v>0.42826702324543509</v>
      </c>
      <c r="J9" s="18">
        <v>0.41542107978582982</v>
      </c>
      <c r="L9" s="18">
        <v>0.43270637051701311</v>
      </c>
      <c r="M9" s="18">
        <v>0.42826702324543509</v>
      </c>
      <c r="N9" s="18">
        <v>0.41528230480300599</v>
      </c>
      <c r="P9" s="18">
        <v>0.45062168277621628</v>
      </c>
      <c r="Q9" s="18">
        <v>0.22269208189309031</v>
      </c>
      <c r="R9" s="18">
        <v>0.35662498631636103</v>
      </c>
      <c r="T9" s="18">
        <v>0.27745038775570102</v>
      </c>
      <c r="U9" s="18">
        <v>0.40091226788649759</v>
      </c>
      <c r="V9" s="18">
        <v>0.4573373523849163</v>
      </c>
      <c r="W9" s="18">
        <v>0.45980167930448451</v>
      </c>
      <c r="X9" s="18">
        <v>0.43177520704673811</v>
      </c>
      <c r="Y9" s="18">
        <v>0.45450315449321738</v>
      </c>
    </row>
    <row r="10" spans="2:27" ht="19" customHeight="1" x14ac:dyDescent="0.35">
      <c r="B10" s="21" t="s">
        <v>79</v>
      </c>
      <c r="C10" s="18">
        <v>0.48316771303732547</v>
      </c>
      <c r="D10" s="18">
        <v>0.49940467322930682</v>
      </c>
      <c r="E10" s="18">
        <v>0.46764433051375481</v>
      </c>
      <c r="G10" s="18">
        <v>0.47399475261356439</v>
      </c>
      <c r="H10" s="18">
        <v>0.47229474702965618</v>
      </c>
      <c r="I10" s="18">
        <v>0.51313558965872097</v>
      </c>
      <c r="J10" s="18">
        <v>0.47406320905319838</v>
      </c>
      <c r="L10" s="18">
        <v>0.47341914067360191</v>
      </c>
      <c r="M10" s="18">
        <v>0.51313558965872097</v>
      </c>
      <c r="N10" s="18">
        <v>0.47402475502542568</v>
      </c>
      <c r="P10" s="18">
        <v>0.46544241969478028</v>
      </c>
      <c r="Q10" s="18">
        <v>0.6648354069396083</v>
      </c>
      <c r="R10" s="18">
        <v>0.56692428401844985</v>
      </c>
      <c r="T10" s="18">
        <v>0.62291139971163023</v>
      </c>
      <c r="U10" s="18">
        <v>0.52352537984132752</v>
      </c>
      <c r="V10" s="18">
        <v>0.44863760432563449</v>
      </c>
      <c r="W10" s="18">
        <v>0.45167502489007783</v>
      </c>
      <c r="X10" s="18">
        <v>0.47864990343240149</v>
      </c>
      <c r="Y10" s="18">
        <v>0.44400761627317231</v>
      </c>
    </row>
    <row r="11" spans="2:27" ht="19" customHeight="1" x14ac:dyDescent="0.35">
      <c r="B11" s="21" t="s">
        <v>80</v>
      </c>
      <c r="C11" s="18">
        <v>8.9155498542502876E-2</v>
      </c>
      <c r="D11" s="18">
        <v>8.9730377507441769E-2</v>
      </c>
      <c r="E11" s="18">
        <v>8.8781347762146884E-2</v>
      </c>
      <c r="G11" s="18">
        <v>9.8947252931729471E-2</v>
      </c>
      <c r="H11" s="18">
        <v>8.8698673504720799E-2</v>
      </c>
      <c r="I11" s="18">
        <v>5.8597387095844132E-2</v>
      </c>
      <c r="J11" s="18">
        <v>0.1105157111609717</v>
      </c>
      <c r="L11" s="18">
        <v>9.3874488809385107E-2</v>
      </c>
      <c r="M11" s="18">
        <v>5.8597387095844132E-2</v>
      </c>
      <c r="N11" s="18">
        <v>0.1106929401715681</v>
      </c>
      <c r="P11" s="18">
        <v>8.3935897529003337E-2</v>
      </c>
      <c r="Q11" s="18">
        <v>0.11247251116730141</v>
      </c>
      <c r="R11" s="18">
        <v>7.6450729665189121E-2</v>
      </c>
      <c r="T11" s="18">
        <v>9.9638212532668829E-2</v>
      </c>
      <c r="U11" s="18">
        <v>7.5562352272174893E-2</v>
      </c>
      <c r="V11" s="18">
        <v>9.4025043289449356E-2</v>
      </c>
      <c r="W11" s="18">
        <v>8.8523295805437607E-2</v>
      </c>
      <c r="X11" s="18">
        <v>8.9574889520860304E-2</v>
      </c>
      <c r="Y11" s="18">
        <v>0.1014892292336103</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81</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78</v>
      </c>
      <c r="C9" s="18">
        <v>0.43977299311317197</v>
      </c>
      <c r="D9" s="18">
        <v>0.46683165696039258</v>
      </c>
      <c r="E9" s="18">
        <v>0.4137507840819068</v>
      </c>
      <c r="G9" s="18">
        <v>0.3986726852939777</v>
      </c>
      <c r="H9" s="18">
        <v>0.45765593078291872</v>
      </c>
      <c r="I9" s="18">
        <v>0.45750476552923791</v>
      </c>
      <c r="J9" s="18">
        <v>0.44593766443544591</v>
      </c>
      <c r="L9" s="18">
        <v>0.42843023082156578</v>
      </c>
      <c r="M9" s="18">
        <v>0.45750476552923791</v>
      </c>
      <c r="N9" s="18">
        <v>0.44665279434978378</v>
      </c>
      <c r="P9" s="18">
        <v>0.41465016077544398</v>
      </c>
      <c r="Q9" s="18">
        <v>0.68413393677877221</v>
      </c>
      <c r="R9" s="18">
        <v>0.46045602963359322</v>
      </c>
      <c r="T9" s="18">
        <v>0.64260296660766958</v>
      </c>
      <c r="U9" s="18">
        <v>0.43902243215465259</v>
      </c>
      <c r="V9" s="18">
        <v>0.43144604186020258</v>
      </c>
      <c r="W9" s="18">
        <v>0.41141199176880849</v>
      </c>
      <c r="X9" s="18">
        <v>0.40455715539333598</v>
      </c>
      <c r="Y9" s="18">
        <v>0.41289723409021922</v>
      </c>
    </row>
    <row r="10" spans="2:27" ht="19" customHeight="1" x14ac:dyDescent="0.35">
      <c r="B10" s="21" t="s">
        <v>79</v>
      </c>
      <c r="C10" s="18">
        <v>0.41490228973928078</v>
      </c>
      <c r="D10" s="18">
        <v>0.39174600840641388</v>
      </c>
      <c r="E10" s="18">
        <v>0.43710352639794808</v>
      </c>
      <c r="G10" s="18">
        <v>0.40631426249890168</v>
      </c>
      <c r="H10" s="18">
        <v>0.40242053394381988</v>
      </c>
      <c r="I10" s="18">
        <v>0.41461288472583818</v>
      </c>
      <c r="J10" s="18">
        <v>0.43519981436081701</v>
      </c>
      <c r="L10" s="18">
        <v>0.40402021657708748</v>
      </c>
      <c r="M10" s="18">
        <v>0.41461288472583818</v>
      </c>
      <c r="N10" s="18">
        <v>0.43509275763345889</v>
      </c>
      <c r="P10" s="18">
        <v>0.43009795681791801</v>
      </c>
      <c r="Q10" s="18">
        <v>0.24836699088399741</v>
      </c>
      <c r="R10" s="18">
        <v>0.42440560819660678</v>
      </c>
      <c r="T10" s="18">
        <v>0.29761484382597081</v>
      </c>
      <c r="U10" s="18">
        <v>0.41069740962274631</v>
      </c>
      <c r="V10" s="18">
        <v>0.41060310881137152</v>
      </c>
      <c r="W10" s="18">
        <v>0.45244502646197021</v>
      </c>
      <c r="X10" s="18">
        <v>0.43578397259710028</v>
      </c>
      <c r="Y10" s="18">
        <v>0.42043302587934039</v>
      </c>
    </row>
    <row r="11" spans="2:27" ht="19" customHeight="1" x14ac:dyDescent="0.35">
      <c r="B11" s="21" t="s">
        <v>80</v>
      </c>
      <c r="C11" s="18">
        <v>0.14532471714754711</v>
      </c>
      <c r="D11" s="18">
        <v>0.1414223346331934</v>
      </c>
      <c r="E11" s="18">
        <v>0.14914568952014509</v>
      </c>
      <c r="G11" s="18">
        <v>0.19501305220712059</v>
      </c>
      <c r="H11" s="18">
        <v>0.1399235352732616</v>
      </c>
      <c r="I11" s="18">
        <v>0.12788234974492399</v>
      </c>
      <c r="J11" s="18">
        <v>0.1188625212037371</v>
      </c>
      <c r="L11" s="18">
        <v>0.16754955260134671</v>
      </c>
      <c r="M11" s="18">
        <v>0.12788234974492399</v>
      </c>
      <c r="N11" s="18">
        <v>0.11825444801675709</v>
      </c>
      <c r="P11" s="18">
        <v>0.15525188240663801</v>
      </c>
      <c r="Q11" s="18">
        <v>6.7499072337230445E-2</v>
      </c>
      <c r="R11" s="18">
        <v>0.1151383621697999</v>
      </c>
      <c r="T11" s="18">
        <v>5.9782189566359632E-2</v>
      </c>
      <c r="U11" s="18">
        <v>0.15028015822260121</v>
      </c>
      <c r="V11" s="18">
        <v>0.15795084932842601</v>
      </c>
      <c r="W11" s="18">
        <v>0.1361429817692211</v>
      </c>
      <c r="X11" s="18">
        <v>0.15965887200956361</v>
      </c>
      <c r="Y11" s="18">
        <v>0.1666697400304403</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82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78</v>
      </c>
      <c r="C9" s="18">
        <v>0.71665093038764183</v>
      </c>
      <c r="D9" s="18">
        <v>0.68357574532668897</v>
      </c>
      <c r="E9" s="18">
        <v>0.74902840218907973</v>
      </c>
      <c r="G9" s="18">
        <v>0.72380197130207113</v>
      </c>
      <c r="H9" s="18">
        <v>0.70688727270663665</v>
      </c>
      <c r="I9" s="18">
        <v>0.70034762785304228</v>
      </c>
      <c r="J9" s="18">
        <v>0.73505780091836159</v>
      </c>
      <c r="L9" s="18">
        <v>0.71517432032601724</v>
      </c>
      <c r="M9" s="18">
        <v>0.70034762785304228</v>
      </c>
      <c r="N9" s="18">
        <v>0.7346329251851722</v>
      </c>
      <c r="P9" s="18">
        <v>0.71179683575209685</v>
      </c>
      <c r="Q9" s="18">
        <v>0.72518422529654425</v>
      </c>
      <c r="R9" s="18">
        <v>0.76506334227090544</v>
      </c>
      <c r="T9" s="18">
        <v>0.81176274459031628</v>
      </c>
      <c r="U9" s="18">
        <v>0.71981270537931652</v>
      </c>
      <c r="V9" s="18">
        <v>0.70684352580186216</v>
      </c>
      <c r="W9" s="18">
        <v>0.71600528426000609</v>
      </c>
      <c r="X9" s="18">
        <v>0.69185004647186066</v>
      </c>
      <c r="Y9" s="18">
        <v>0.69094502243467659</v>
      </c>
    </row>
    <row r="10" spans="2:27" ht="19" customHeight="1" x14ac:dyDescent="0.35">
      <c r="B10" s="21" t="s">
        <v>79</v>
      </c>
      <c r="C10" s="18">
        <v>0.20272774547972089</v>
      </c>
      <c r="D10" s="18">
        <v>0.227519266420394</v>
      </c>
      <c r="E10" s="18">
        <v>0.1784375735082985</v>
      </c>
      <c r="G10" s="18">
        <v>0.18729337345854349</v>
      </c>
      <c r="H10" s="18">
        <v>0.20495867728824291</v>
      </c>
      <c r="I10" s="18">
        <v>0.22378322309047191</v>
      </c>
      <c r="J10" s="18">
        <v>0.19520756415673099</v>
      </c>
      <c r="L10" s="18">
        <v>0.19624511212467441</v>
      </c>
      <c r="M10" s="18">
        <v>0.22378322309047191</v>
      </c>
      <c r="N10" s="18">
        <v>0.1955206096331884</v>
      </c>
      <c r="P10" s="18">
        <v>0.20610993000409461</v>
      </c>
      <c r="Q10" s="18">
        <v>0.17201065165924509</v>
      </c>
      <c r="R10" s="18">
        <v>0.18273279152886851</v>
      </c>
      <c r="T10" s="18">
        <v>0.13295260346531651</v>
      </c>
      <c r="U10" s="18">
        <v>0.20638456704213931</v>
      </c>
      <c r="V10" s="18">
        <v>0.20858610374672809</v>
      </c>
      <c r="W10" s="18">
        <v>0.2241408515969488</v>
      </c>
      <c r="X10" s="18">
        <v>0.199953228989178</v>
      </c>
      <c r="Y10" s="18">
        <v>0.19555786603091219</v>
      </c>
    </row>
    <row r="11" spans="2:27" ht="19" customHeight="1" x14ac:dyDescent="0.35">
      <c r="B11" s="21" t="s">
        <v>80</v>
      </c>
      <c r="C11" s="18">
        <v>8.062132413263727E-2</v>
      </c>
      <c r="D11" s="18">
        <v>8.8904988252916997E-2</v>
      </c>
      <c r="E11" s="18">
        <v>7.2534024302621819E-2</v>
      </c>
      <c r="G11" s="18">
        <v>8.8904655239385413E-2</v>
      </c>
      <c r="H11" s="18">
        <v>8.8154050005120541E-2</v>
      </c>
      <c r="I11" s="18">
        <v>7.5869149056485854E-2</v>
      </c>
      <c r="J11" s="18">
        <v>6.9734634924907335E-2</v>
      </c>
      <c r="L11" s="18">
        <v>8.858056754930857E-2</v>
      </c>
      <c r="M11" s="18">
        <v>7.5869149056485854E-2</v>
      </c>
      <c r="N11" s="18">
        <v>6.9846465181639228E-2</v>
      </c>
      <c r="P11" s="18">
        <v>8.2093234243808516E-2</v>
      </c>
      <c r="Q11" s="18">
        <v>0.10280512304421061</v>
      </c>
      <c r="R11" s="18">
        <v>5.2203866200225782E-2</v>
      </c>
      <c r="T11" s="18">
        <v>5.5284651944367179E-2</v>
      </c>
      <c r="U11" s="18">
        <v>7.3802727578544267E-2</v>
      </c>
      <c r="V11" s="18">
        <v>8.4570370451409776E-2</v>
      </c>
      <c r="W11" s="18">
        <v>5.9853864143045048E-2</v>
      </c>
      <c r="X11" s="18">
        <v>0.1081967245389612</v>
      </c>
      <c r="Y11" s="18">
        <v>0.1134971115344113</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83</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78</v>
      </c>
      <c r="C9" s="18">
        <v>0.45304259082491538</v>
      </c>
      <c r="D9" s="18">
        <v>0.46795500773252618</v>
      </c>
      <c r="E9" s="18">
        <v>0.43917310795970699</v>
      </c>
      <c r="G9" s="18">
        <v>0.45959338127439098</v>
      </c>
      <c r="H9" s="18">
        <v>0.45307762228916199</v>
      </c>
      <c r="I9" s="18">
        <v>0.44891496453845492</v>
      </c>
      <c r="J9" s="18">
        <v>0.45137650992410971</v>
      </c>
      <c r="L9" s="18">
        <v>0.45659872503187171</v>
      </c>
      <c r="M9" s="18">
        <v>0.44891496453845492</v>
      </c>
      <c r="N9" s="18">
        <v>0.45210036186714941</v>
      </c>
      <c r="P9" s="18">
        <v>0.4357208555530715</v>
      </c>
      <c r="Q9" s="18">
        <v>0.61092002842459348</v>
      </c>
      <c r="R9" s="18">
        <v>0.54655095528373387</v>
      </c>
      <c r="T9" s="18">
        <v>0.6602752948041859</v>
      </c>
      <c r="U9" s="18">
        <v>0.49107135448001987</v>
      </c>
      <c r="V9" s="18">
        <v>0.44471305878659939</v>
      </c>
      <c r="W9" s="18">
        <v>0.39607806990857608</v>
      </c>
      <c r="X9" s="18">
        <v>0.40409523038151451</v>
      </c>
      <c r="Y9" s="18">
        <v>0.41991940214248141</v>
      </c>
    </row>
    <row r="10" spans="2:27" ht="19" customHeight="1" x14ac:dyDescent="0.35">
      <c r="B10" s="21" t="s">
        <v>79</v>
      </c>
      <c r="C10" s="18">
        <v>0.4240969900442898</v>
      </c>
      <c r="D10" s="18">
        <v>0.41033152425548458</v>
      </c>
      <c r="E10" s="18">
        <v>0.43654661816819101</v>
      </c>
      <c r="G10" s="18">
        <v>0.38601998988094532</v>
      </c>
      <c r="H10" s="18">
        <v>0.44626317774885649</v>
      </c>
      <c r="I10" s="18">
        <v>0.42273699811048582</v>
      </c>
      <c r="J10" s="18">
        <v>0.44029806390810838</v>
      </c>
      <c r="L10" s="18">
        <v>0.41581991251300487</v>
      </c>
      <c r="M10" s="18">
        <v>0.42273699811048582</v>
      </c>
      <c r="N10" s="18">
        <v>0.43940049541472048</v>
      </c>
      <c r="P10" s="18">
        <v>0.43572142154704041</v>
      </c>
      <c r="Q10" s="18">
        <v>0.30903673293605061</v>
      </c>
      <c r="R10" s="18">
        <v>0.35374509885802857</v>
      </c>
      <c r="T10" s="18">
        <v>0.27864869437157441</v>
      </c>
      <c r="U10" s="18">
        <v>0.38388343385388091</v>
      </c>
      <c r="V10" s="18">
        <v>0.44148099234328519</v>
      </c>
      <c r="W10" s="18">
        <v>0.45696167901505519</v>
      </c>
      <c r="X10" s="18">
        <v>0.46622617981843972</v>
      </c>
      <c r="Y10" s="18">
        <v>0.45478819925177433</v>
      </c>
    </row>
    <row r="11" spans="2:27" ht="19" customHeight="1" x14ac:dyDescent="0.35">
      <c r="B11" s="21" t="s">
        <v>80</v>
      </c>
      <c r="C11" s="18">
        <v>0.1228604191307948</v>
      </c>
      <c r="D11" s="18">
        <v>0.12171346801198921</v>
      </c>
      <c r="E11" s="18">
        <v>0.124280273872102</v>
      </c>
      <c r="G11" s="18">
        <v>0.1543866288446637</v>
      </c>
      <c r="H11" s="18">
        <v>0.1006591999619816</v>
      </c>
      <c r="I11" s="18">
        <v>0.1283480373510594</v>
      </c>
      <c r="J11" s="18">
        <v>0.1083254261677819</v>
      </c>
      <c r="L11" s="18">
        <v>0.1275813624551235</v>
      </c>
      <c r="M11" s="18">
        <v>0.1283480373510594</v>
      </c>
      <c r="N11" s="18">
        <v>0.1084991427181299</v>
      </c>
      <c r="P11" s="18">
        <v>0.12855772289988809</v>
      </c>
      <c r="Q11" s="18">
        <v>8.0043238639356099E-2</v>
      </c>
      <c r="R11" s="18">
        <v>9.9703945858237331E-2</v>
      </c>
      <c r="T11" s="18">
        <v>6.1076010824239753E-2</v>
      </c>
      <c r="U11" s="18">
        <v>0.12504521166609911</v>
      </c>
      <c r="V11" s="18">
        <v>0.11380594887011559</v>
      </c>
      <c r="W11" s="18">
        <v>0.1469602510763687</v>
      </c>
      <c r="X11" s="18">
        <v>0.12967858980004579</v>
      </c>
      <c r="Y11" s="18">
        <v>0.12529239860574429</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84</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78</v>
      </c>
      <c r="C9" s="18">
        <v>0.51459834046123587</v>
      </c>
      <c r="D9" s="18">
        <v>0.4759331370159875</v>
      </c>
      <c r="E9" s="18">
        <v>0.55210272120870973</v>
      </c>
      <c r="G9" s="18">
        <v>0.48807600713133459</v>
      </c>
      <c r="H9" s="18">
        <v>0.47047976565344007</v>
      </c>
      <c r="I9" s="18">
        <v>0.50898431926811194</v>
      </c>
      <c r="J9" s="18">
        <v>0.58981650895117355</v>
      </c>
      <c r="L9" s="18">
        <v>0.47897023722969873</v>
      </c>
      <c r="M9" s="18">
        <v>0.50898431926811194</v>
      </c>
      <c r="N9" s="18">
        <v>0.58915871637563944</v>
      </c>
      <c r="P9" s="18">
        <v>0.52068202099695193</v>
      </c>
      <c r="Q9" s="18">
        <v>0.374315390512027</v>
      </c>
      <c r="R9" s="18">
        <v>0.49829107819838669</v>
      </c>
      <c r="T9" s="18">
        <v>0.42163477360384077</v>
      </c>
      <c r="U9" s="18">
        <v>0.45840800184063513</v>
      </c>
      <c r="V9" s="18">
        <v>0.51838934146166038</v>
      </c>
      <c r="W9" s="18">
        <v>0.57799878551357819</v>
      </c>
      <c r="X9" s="18">
        <v>0.57545855764906317</v>
      </c>
      <c r="Y9" s="18">
        <v>0.47908808952428339</v>
      </c>
    </row>
    <row r="10" spans="2:27" ht="19" customHeight="1" x14ac:dyDescent="0.35">
      <c r="B10" s="21" t="s">
        <v>79</v>
      </c>
      <c r="C10" s="18">
        <v>0.3811984868068734</v>
      </c>
      <c r="D10" s="18">
        <v>0.41663858666672432</v>
      </c>
      <c r="E10" s="18">
        <v>0.34667971889510429</v>
      </c>
      <c r="G10" s="18">
        <v>0.38188664075527839</v>
      </c>
      <c r="H10" s="18">
        <v>0.41461082467523119</v>
      </c>
      <c r="I10" s="18">
        <v>0.40081336168829079</v>
      </c>
      <c r="J10" s="18">
        <v>0.32824806398541601</v>
      </c>
      <c r="L10" s="18">
        <v>0.3984896314333381</v>
      </c>
      <c r="M10" s="18">
        <v>0.40081336168829079</v>
      </c>
      <c r="N10" s="18">
        <v>0.32877446044976638</v>
      </c>
      <c r="P10" s="18">
        <v>0.37170328898343319</v>
      </c>
      <c r="Q10" s="18">
        <v>0.5328639017138963</v>
      </c>
      <c r="R10" s="18">
        <v>0.41070131713654701</v>
      </c>
      <c r="T10" s="18">
        <v>0.49559976004358142</v>
      </c>
      <c r="U10" s="18">
        <v>0.44608054972053318</v>
      </c>
      <c r="V10" s="18">
        <v>0.36201477670576998</v>
      </c>
      <c r="W10" s="18">
        <v>0.34812356917934018</v>
      </c>
      <c r="X10" s="18">
        <v>0.29583014318080408</v>
      </c>
      <c r="Y10" s="18">
        <v>0.39149872102156308</v>
      </c>
    </row>
    <row r="11" spans="2:27" ht="19" customHeight="1" x14ac:dyDescent="0.35">
      <c r="B11" s="21" t="s">
        <v>80</v>
      </c>
      <c r="C11" s="18">
        <v>0.10420317273189079</v>
      </c>
      <c r="D11" s="18">
        <v>0.1074282763172881</v>
      </c>
      <c r="E11" s="18">
        <v>0.1012175598961861</v>
      </c>
      <c r="G11" s="18">
        <v>0.13003735211338699</v>
      </c>
      <c r="H11" s="18">
        <v>0.1149094096713288</v>
      </c>
      <c r="I11" s="18">
        <v>9.0202319043597393E-2</v>
      </c>
      <c r="J11" s="18">
        <v>8.1935427063410463E-2</v>
      </c>
      <c r="L11" s="18">
        <v>0.1225401313369634</v>
      </c>
      <c r="M11" s="18">
        <v>9.0202319043597393E-2</v>
      </c>
      <c r="N11" s="18">
        <v>8.2066823174594031E-2</v>
      </c>
      <c r="P11" s="18">
        <v>0.10761469001961479</v>
      </c>
      <c r="Q11" s="18">
        <v>9.2820707774076597E-2</v>
      </c>
      <c r="R11" s="18">
        <v>9.1007604665066202E-2</v>
      </c>
      <c r="T11" s="18">
        <v>8.2765466352577796E-2</v>
      </c>
      <c r="U11" s="18">
        <v>9.5511448438831678E-2</v>
      </c>
      <c r="V11" s="18">
        <v>0.11959588183256981</v>
      </c>
      <c r="W11" s="18">
        <v>7.3877645307081602E-2</v>
      </c>
      <c r="X11" s="18">
        <v>0.12871129917013269</v>
      </c>
      <c r="Y11" s="18">
        <v>0.1294131894541535</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85</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78</v>
      </c>
      <c r="C9" s="18">
        <v>0.80133253512002189</v>
      </c>
      <c r="D9" s="18">
        <v>0.79236328571660442</v>
      </c>
      <c r="E9" s="18">
        <v>0.8098397910939289</v>
      </c>
      <c r="G9" s="18">
        <v>0.81028563463582981</v>
      </c>
      <c r="H9" s="18">
        <v>0.79414570081694835</v>
      </c>
      <c r="I9" s="18">
        <v>0.84134370232967781</v>
      </c>
      <c r="J9" s="18">
        <v>0.75929353527768495</v>
      </c>
      <c r="L9" s="18">
        <v>0.80209606156363578</v>
      </c>
      <c r="M9" s="18">
        <v>0.84134370232967781</v>
      </c>
      <c r="N9" s="18">
        <v>0.75890752528744243</v>
      </c>
      <c r="P9" s="18">
        <v>0.81169136568437994</v>
      </c>
      <c r="Q9" s="18">
        <v>0.7627358535568487</v>
      </c>
      <c r="R9" s="18">
        <v>0.79289465599003184</v>
      </c>
      <c r="T9" s="18">
        <v>0.81867936623264859</v>
      </c>
      <c r="U9" s="18">
        <v>0.81075228872783667</v>
      </c>
      <c r="V9" s="18">
        <v>0.78518093301160863</v>
      </c>
      <c r="W9" s="18">
        <v>0.84063840004673551</v>
      </c>
      <c r="X9" s="18">
        <v>0.78093793981448234</v>
      </c>
      <c r="Y9" s="18">
        <v>0.74895489259831671</v>
      </c>
    </row>
    <row r="10" spans="2:27" ht="19" customHeight="1" x14ac:dyDescent="0.35">
      <c r="B10" s="21" t="s">
        <v>79</v>
      </c>
      <c r="C10" s="18">
        <v>0.13419243081193311</v>
      </c>
      <c r="D10" s="18">
        <v>0.14846111697823999</v>
      </c>
      <c r="E10" s="18">
        <v>0.12025150819005111</v>
      </c>
      <c r="G10" s="18">
        <v>0.1216800424828029</v>
      </c>
      <c r="H10" s="18">
        <v>0.13466658115188671</v>
      </c>
      <c r="I10" s="18">
        <v>0.11247243610061081</v>
      </c>
      <c r="J10" s="18">
        <v>0.16810285454301141</v>
      </c>
      <c r="L10" s="18">
        <v>0.12825155772052191</v>
      </c>
      <c r="M10" s="18">
        <v>0.11247243610061081</v>
      </c>
      <c r="N10" s="18">
        <v>0.1683724334316247</v>
      </c>
      <c r="P10" s="18">
        <v>0.12915781652920619</v>
      </c>
      <c r="Q10" s="18">
        <v>0.1777243232316742</v>
      </c>
      <c r="R10" s="18">
        <v>0.1380565973311593</v>
      </c>
      <c r="T10" s="18">
        <v>0.15250175833726329</v>
      </c>
      <c r="U10" s="18">
        <v>0.12905021428376121</v>
      </c>
      <c r="V10" s="18">
        <v>0.14572952329737071</v>
      </c>
      <c r="W10" s="18">
        <v>0.11120081537356211</v>
      </c>
      <c r="X10" s="18">
        <v>0.1249164318258045</v>
      </c>
      <c r="Y10" s="18">
        <v>0.1720536663713563</v>
      </c>
    </row>
    <row r="11" spans="2:27" ht="19" customHeight="1" x14ac:dyDescent="0.35">
      <c r="B11" s="21" t="s">
        <v>80</v>
      </c>
      <c r="C11" s="18">
        <v>6.447503406804507E-2</v>
      </c>
      <c r="D11" s="18">
        <v>5.9175597305155633E-2</v>
      </c>
      <c r="E11" s="18">
        <v>6.9908700716020039E-2</v>
      </c>
      <c r="G11" s="18">
        <v>6.8034322881367293E-2</v>
      </c>
      <c r="H11" s="18">
        <v>7.1187718031165026E-2</v>
      </c>
      <c r="I11" s="18">
        <v>4.6183861569711417E-2</v>
      </c>
      <c r="J11" s="18">
        <v>7.2603610179303543E-2</v>
      </c>
      <c r="L11" s="18">
        <v>6.9652380715842385E-2</v>
      </c>
      <c r="M11" s="18">
        <v>4.6183861569711417E-2</v>
      </c>
      <c r="N11" s="18">
        <v>7.2720041280932693E-2</v>
      </c>
      <c r="P11" s="18">
        <v>5.915081778641379E-2</v>
      </c>
      <c r="Q11" s="18">
        <v>5.9539823211476939E-2</v>
      </c>
      <c r="R11" s="18">
        <v>6.9048746678808781E-2</v>
      </c>
      <c r="T11" s="18">
        <v>2.8818875430088271E-2</v>
      </c>
      <c r="U11" s="18">
        <v>6.019749698840221E-2</v>
      </c>
      <c r="V11" s="18">
        <v>6.9089543691020869E-2</v>
      </c>
      <c r="W11" s="18">
        <v>4.8160784579702222E-2</v>
      </c>
      <c r="X11" s="18">
        <v>9.4145628359713129E-2</v>
      </c>
      <c r="Y11" s="18">
        <v>7.8991441030326917E-2</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86</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78</v>
      </c>
      <c r="C9" s="18">
        <v>0.32535523279391793</v>
      </c>
      <c r="D9" s="18">
        <v>0.28661857007911989</v>
      </c>
      <c r="E9" s="18">
        <v>0.36290654404674599</v>
      </c>
      <c r="G9" s="18">
        <v>0.29274989597273698</v>
      </c>
      <c r="H9" s="18">
        <v>0.26819361074619602</v>
      </c>
      <c r="I9" s="18">
        <v>0.31446650127309539</v>
      </c>
      <c r="J9" s="18">
        <v>0.42458973062231448</v>
      </c>
      <c r="L9" s="18">
        <v>0.2800465765964793</v>
      </c>
      <c r="M9" s="18">
        <v>0.31446650127309539</v>
      </c>
      <c r="N9" s="18">
        <v>0.42446565898708882</v>
      </c>
      <c r="P9" s="18">
        <v>0.32568428003814609</v>
      </c>
      <c r="Q9" s="18">
        <v>0.26195917010928732</v>
      </c>
      <c r="R9" s="18">
        <v>0.30052218747163911</v>
      </c>
      <c r="T9" s="18">
        <v>0.19965125275793419</v>
      </c>
      <c r="U9" s="18">
        <v>0.28696803598136772</v>
      </c>
      <c r="V9" s="18">
        <v>0.34761779708565221</v>
      </c>
      <c r="W9" s="18">
        <v>0.3778898758395276</v>
      </c>
      <c r="X9" s="18">
        <v>0.31762491559469508</v>
      </c>
      <c r="Y9" s="18">
        <v>0.36409769967497141</v>
      </c>
    </row>
    <row r="10" spans="2:27" ht="19" customHeight="1" x14ac:dyDescent="0.35">
      <c r="B10" s="21" t="s">
        <v>79</v>
      </c>
      <c r="C10" s="18">
        <v>0.56609517222294414</v>
      </c>
      <c r="D10" s="18">
        <v>0.60302126917935184</v>
      </c>
      <c r="E10" s="18">
        <v>0.53050725277923982</v>
      </c>
      <c r="G10" s="18">
        <v>0.58073690024794689</v>
      </c>
      <c r="H10" s="18">
        <v>0.63851036234561975</v>
      </c>
      <c r="I10" s="18">
        <v>0.5789451724988145</v>
      </c>
      <c r="J10" s="18">
        <v>0.46739952928209949</v>
      </c>
      <c r="L10" s="18">
        <v>0.6099946254196229</v>
      </c>
      <c r="M10" s="18">
        <v>0.5789451724988145</v>
      </c>
      <c r="N10" s="18">
        <v>0.46814907661123178</v>
      </c>
      <c r="P10" s="18">
        <v>0.5650508898633092</v>
      </c>
      <c r="Q10" s="18">
        <v>0.65263597853413668</v>
      </c>
      <c r="R10" s="18">
        <v>0.56625314912781033</v>
      </c>
      <c r="T10" s="18">
        <v>0.70268861307141994</v>
      </c>
      <c r="U10" s="18">
        <v>0.63541431164007822</v>
      </c>
      <c r="V10" s="18">
        <v>0.52543686590945415</v>
      </c>
      <c r="W10" s="18">
        <v>0.51177905961087755</v>
      </c>
      <c r="X10" s="18">
        <v>0.55228571580052488</v>
      </c>
      <c r="Y10" s="18">
        <v>0.53909350510254206</v>
      </c>
    </row>
    <row r="11" spans="2:27" ht="19" customHeight="1" x14ac:dyDescent="0.35">
      <c r="B11" s="21" t="s">
        <v>80</v>
      </c>
      <c r="C11" s="18">
        <v>0.1085495949831381</v>
      </c>
      <c r="D11" s="18">
        <v>0.1103601607415282</v>
      </c>
      <c r="E11" s="18">
        <v>0.1065862031740142</v>
      </c>
      <c r="G11" s="18">
        <v>0.1265132037793161</v>
      </c>
      <c r="H11" s="18">
        <v>9.3296026908184296E-2</v>
      </c>
      <c r="I11" s="18">
        <v>0.10658832622809029</v>
      </c>
      <c r="J11" s="18">
        <v>0.10801074009558589</v>
      </c>
      <c r="L11" s="18">
        <v>0.1099587979838981</v>
      </c>
      <c r="M11" s="18">
        <v>0.10658832622809029</v>
      </c>
      <c r="N11" s="18">
        <v>0.1073852644016791</v>
      </c>
      <c r="P11" s="18">
        <v>0.1092648300985446</v>
      </c>
      <c r="Q11" s="18">
        <v>8.5404851356575814E-2</v>
      </c>
      <c r="R11" s="18">
        <v>0.13322466340055061</v>
      </c>
      <c r="T11" s="18">
        <v>9.7660134170645702E-2</v>
      </c>
      <c r="U11" s="18">
        <v>7.7617652378554156E-2</v>
      </c>
      <c r="V11" s="18">
        <v>0.1269453370048938</v>
      </c>
      <c r="W11" s="18">
        <v>0.11033106454959481</v>
      </c>
      <c r="X11" s="18">
        <v>0.13008936860477999</v>
      </c>
      <c r="Y11" s="18">
        <v>9.6808795222486421E-2</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87</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78</v>
      </c>
      <c r="C9" s="18">
        <v>0.71298218554273918</v>
      </c>
      <c r="D9" s="18">
        <v>0.7089961376072611</v>
      </c>
      <c r="E9" s="18">
        <v>0.71775522550455551</v>
      </c>
      <c r="G9" s="18">
        <v>0.69075011946249576</v>
      </c>
      <c r="H9" s="18">
        <v>0.71559838791992059</v>
      </c>
      <c r="I9" s="18">
        <v>0.72537962403760226</v>
      </c>
      <c r="J9" s="18">
        <v>0.72136925865736445</v>
      </c>
      <c r="L9" s="18">
        <v>0.70359001417224443</v>
      </c>
      <c r="M9" s="18">
        <v>0.72537962403760226</v>
      </c>
      <c r="N9" s="18">
        <v>0.72092243123263766</v>
      </c>
      <c r="P9" s="18">
        <v>0.69956131178814374</v>
      </c>
      <c r="Q9" s="18">
        <v>0.8828018230121415</v>
      </c>
      <c r="R9" s="18">
        <v>0.75690273900401062</v>
      </c>
      <c r="T9" s="18">
        <v>0.83425002915754698</v>
      </c>
      <c r="U9" s="18">
        <v>0.78815066252513843</v>
      </c>
      <c r="V9" s="18">
        <v>0.67288902128907291</v>
      </c>
      <c r="W9" s="18">
        <v>0.67402975928251796</v>
      </c>
      <c r="X9" s="18">
        <v>0.70223054781501326</v>
      </c>
      <c r="Y9" s="18">
        <v>0.63263193960119146</v>
      </c>
    </row>
    <row r="10" spans="2:27" ht="19" customHeight="1" x14ac:dyDescent="0.35">
      <c r="B10" s="21" t="s">
        <v>79</v>
      </c>
      <c r="C10" s="18">
        <v>0.18374404856915311</v>
      </c>
      <c r="D10" s="18">
        <v>0.1880130923547734</v>
      </c>
      <c r="E10" s="18">
        <v>0.1798945927613049</v>
      </c>
      <c r="G10" s="18">
        <v>0.17234779724056379</v>
      </c>
      <c r="H10" s="18">
        <v>0.17581863049294319</v>
      </c>
      <c r="I10" s="18">
        <v>0.18416072669327899</v>
      </c>
      <c r="J10" s="18">
        <v>0.2029056775980638</v>
      </c>
      <c r="L10" s="18">
        <v>0.17418536236039031</v>
      </c>
      <c r="M10" s="18">
        <v>0.18416072669327899</v>
      </c>
      <c r="N10" s="18">
        <v>0.20323106818830039</v>
      </c>
      <c r="P10" s="18">
        <v>0.1907814021131532</v>
      </c>
      <c r="Q10" s="18">
        <v>6.5623056823815099E-2</v>
      </c>
      <c r="R10" s="18">
        <v>0.1866856106499678</v>
      </c>
      <c r="T10" s="18">
        <v>0.1111424051942398</v>
      </c>
      <c r="U10" s="18">
        <v>0.14723576893160939</v>
      </c>
      <c r="V10" s="18">
        <v>0.21077971403588841</v>
      </c>
      <c r="W10" s="18">
        <v>0.20425727722896689</v>
      </c>
      <c r="X10" s="18">
        <v>0.1819240215684117</v>
      </c>
      <c r="Y10" s="18">
        <v>0.2218447543908656</v>
      </c>
    </row>
    <row r="11" spans="2:27" ht="19" customHeight="1" x14ac:dyDescent="0.35">
      <c r="B11" s="21" t="s">
        <v>80</v>
      </c>
      <c r="C11" s="18">
        <v>0.1032737658881077</v>
      </c>
      <c r="D11" s="18">
        <v>0.1029907700379655</v>
      </c>
      <c r="E11" s="18">
        <v>0.10235018173413959</v>
      </c>
      <c r="G11" s="18">
        <v>0.1369020832969404</v>
      </c>
      <c r="H11" s="18">
        <v>0.10858298158713631</v>
      </c>
      <c r="I11" s="18">
        <v>9.0459649269118689E-2</v>
      </c>
      <c r="J11" s="18">
        <v>7.5725063744571691E-2</v>
      </c>
      <c r="L11" s="18">
        <v>0.1222246234673655</v>
      </c>
      <c r="M11" s="18">
        <v>9.0459649269118689E-2</v>
      </c>
      <c r="N11" s="18">
        <v>7.5846500579061657E-2</v>
      </c>
      <c r="P11" s="18">
        <v>0.109657286098703</v>
      </c>
      <c r="Q11" s="18">
        <v>5.1575120164043177E-2</v>
      </c>
      <c r="R11" s="18">
        <v>5.6411650346021323E-2</v>
      </c>
      <c r="T11" s="18">
        <v>5.4607565648213452E-2</v>
      </c>
      <c r="U11" s="18">
        <v>6.4613568543251926E-2</v>
      </c>
      <c r="V11" s="18">
        <v>0.116331264675039</v>
      </c>
      <c r="W11" s="18">
        <v>0.1217129634885151</v>
      </c>
      <c r="X11" s="18">
        <v>0.1158454306165748</v>
      </c>
      <c r="Y11" s="18">
        <v>0.1455233060079428</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88</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89</v>
      </c>
      <c r="C9" s="18">
        <v>0.37302315293691762</v>
      </c>
      <c r="D9" s="18">
        <v>0.35142157442089461</v>
      </c>
      <c r="E9" s="18">
        <v>0.39501616830932229</v>
      </c>
      <c r="G9" s="18">
        <v>0.39847534604241641</v>
      </c>
      <c r="H9" s="18">
        <v>0.37308598512699648</v>
      </c>
      <c r="I9" s="18">
        <v>0.39852032315858338</v>
      </c>
      <c r="J9" s="18">
        <v>0.32277988189417828</v>
      </c>
      <c r="L9" s="18">
        <v>0.38599740419479589</v>
      </c>
      <c r="M9" s="18">
        <v>0.39852032315858338</v>
      </c>
      <c r="N9" s="18">
        <v>0.32249254244327741</v>
      </c>
      <c r="P9" s="18">
        <v>0.37683408006676261</v>
      </c>
      <c r="Q9" s="18">
        <v>0.32025906948002519</v>
      </c>
      <c r="R9" s="18">
        <v>0.39195763180807508</v>
      </c>
      <c r="T9" s="18">
        <v>0.39840460605728317</v>
      </c>
      <c r="U9" s="18">
        <v>0.41440843363630142</v>
      </c>
      <c r="V9" s="18">
        <v>0.33990654015975491</v>
      </c>
      <c r="W9" s="18">
        <v>0.37575038626042739</v>
      </c>
      <c r="X9" s="18">
        <v>0.36513564851384639</v>
      </c>
      <c r="Y9" s="18">
        <v>0.34246542012978221</v>
      </c>
    </row>
    <row r="10" spans="2:27" ht="32.15" customHeight="1" x14ac:dyDescent="0.35">
      <c r="B10" s="21" t="s">
        <v>90</v>
      </c>
      <c r="C10" s="18">
        <v>0.42683736170414271</v>
      </c>
      <c r="D10" s="18">
        <v>0.43921263684192402</v>
      </c>
      <c r="E10" s="18">
        <v>0.41398680070177568</v>
      </c>
      <c r="G10" s="18">
        <v>0.43835132335964649</v>
      </c>
      <c r="H10" s="18">
        <v>0.45257047400707012</v>
      </c>
      <c r="I10" s="18">
        <v>0.38423473187624502</v>
      </c>
      <c r="J10" s="18">
        <v>0.43200694123380262</v>
      </c>
      <c r="L10" s="18">
        <v>0.44514286391083763</v>
      </c>
      <c r="M10" s="18">
        <v>0.38423473187624502</v>
      </c>
      <c r="N10" s="18">
        <v>0.43190104348552438</v>
      </c>
      <c r="P10" s="18">
        <v>0.4340475163955132</v>
      </c>
      <c r="Q10" s="18">
        <v>0.38236291786200138</v>
      </c>
      <c r="R10" s="18">
        <v>0.41590274976899949</v>
      </c>
      <c r="T10" s="18">
        <v>0.38852258736385892</v>
      </c>
      <c r="U10" s="18">
        <v>0.41220393772571312</v>
      </c>
      <c r="V10" s="18">
        <v>0.44809660014470409</v>
      </c>
      <c r="W10" s="18">
        <v>0.4287816930986062</v>
      </c>
      <c r="X10" s="18">
        <v>0.42225682641739382</v>
      </c>
      <c r="Y10" s="18">
        <v>0.44101839058597131</v>
      </c>
    </row>
    <row r="11" spans="2:27" ht="32.15" customHeight="1" x14ac:dyDescent="0.35">
      <c r="B11" s="21" t="s">
        <v>91</v>
      </c>
      <c r="C11" s="18">
        <v>0.16267442373656171</v>
      </c>
      <c r="D11" s="18">
        <v>0.17715835505090491</v>
      </c>
      <c r="E11" s="18">
        <v>0.1482005097574601</v>
      </c>
      <c r="G11" s="18">
        <v>0.12617874887458441</v>
      </c>
      <c r="H11" s="18">
        <v>0.15018018760123139</v>
      </c>
      <c r="I11" s="18">
        <v>0.17775481015745639</v>
      </c>
      <c r="J11" s="18">
        <v>0.1959665163865788</v>
      </c>
      <c r="L11" s="18">
        <v>0.13826673384027879</v>
      </c>
      <c r="M11" s="18">
        <v>0.17775481015745639</v>
      </c>
      <c r="N11" s="18">
        <v>0.1962807789601474</v>
      </c>
      <c r="P11" s="18">
        <v>0.1555525161131899</v>
      </c>
      <c r="Q11" s="18">
        <v>0.25425780176901019</v>
      </c>
      <c r="R11" s="18">
        <v>0.16879311470366609</v>
      </c>
      <c r="T11" s="18">
        <v>0.2130728065788578</v>
      </c>
      <c r="U11" s="18">
        <v>0.15550917363414349</v>
      </c>
      <c r="V11" s="18">
        <v>0.16633329807415029</v>
      </c>
      <c r="W11" s="18">
        <v>0.15859650572637959</v>
      </c>
      <c r="X11" s="18">
        <v>0.1538047841551749</v>
      </c>
      <c r="Y11" s="18">
        <v>0.1556070320822863</v>
      </c>
    </row>
    <row r="12" spans="2:27" ht="19" customHeight="1" x14ac:dyDescent="0.35">
      <c r="B12" s="21" t="s">
        <v>71</v>
      </c>
      <c r="C12" s="18">
        <v>3.7465061622378067E-2</v>
      </c>
      <c r="D12" s="18">
        <v>3.2207433686276453E-2</v>
      </c>
      <c r="E12" s="18">
        <v>4.2796521231441877E-2</v>
      </c>
      <c r="G12" s="18">
        <v>3.6994581723352717E-2</v>
      </c>
      <c r="H12" s="18">
        <v>2.41633532647022E-2</v>
      </c>
      <c r="I12" s="18">
        <v>3.9490134807715287E-2</v>
      </c>
      <c r="J12" s="18">
        <v>4.924666048544013E-2</v>
      </c>
      <c r="L12" s="18">
        <v>3.0592998054087821E-2</v>
      </c>
      <c r="M12" s="18">
        <v>3.9490134807715287E-2</v>
      </c>
      <c r="N12" s="18">
        <v>4.9325635111050571E-2</v>
      </c>
      <c r="P12" s="18">
        <v>3.3565887424534382E-2</v>
      </c>
      <c r="Q12" s="18">
        <v>4.3120210888963013E-2</v>
      </c>
      <c r="R12" s="18">
        <v>2.3346503719259351E-2</v>
      </c>
      <c r="T12" s="18">
        <v>0</v>
      </c>
      <c r="U12" s="18">
        <v>1.787845500384198E-2</v>
      </c>
      <c r="V12" s="18">
        <v>4.5663561621390791E-2</v>
      </c>
      <c r="W12" s="18">
        <v>3.68714149145868E-2</v>
      </c>
      <c r="X12" s="18">
        <v>5.8802740913584901E-2</v>
      </c>
      <c r="Y12" s="18">
        <v>6.0909157201960072E-2</v>
      </c>
    </row>
    <row r="14" spans="2:27" x14ac:dyDescent="0.35">
      <c r="B14" t="s">
        <v>318</v>
      </c>
    </row>
    <row r="15" spans="2:27" x14ac:dyDescent="0.35">
      <c r="B15"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92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60" customHeight="1" x14ac:dyDescent="0.35">
      <c r="B9" s="21" t="s">
        <v>93</v>
      </c>
      <c r="C9" s="18">
        <v>0.43818263112962819</v>
      </c>
      <c r="D9" s="18">
        <v>0.42528344874397139</v>
      </c>
      <c r="E9" s="18">
        <v>0.45203827773853023</v>
      </c>
      <c r="G9" s="18">
        <v>0.39069699325355939</v>
      </c>
      <c r="H9" s="18">
        <v>0.48106132452446182</v>
      </c>
      <c r="I9" s="18">
        <v>0.47100086159739007</v>
      </c>
      <c r="J9" s="18">
        <v>0.41070815098377428</v>
      </c>
      <c r="L9" s="18">
        <v>0.43615869863727658</v>
      </c>
      <c r="M9" s="18">
        <v>0.47100086159739007</v>
      </c>
      <c r="N9" s="18">
        <v>0.41136678493254109</v>
      </c>
      <c r="P9" s="18">
        <v>0.43556984688157818</v>
      </c>
      <c r="Q9" s="18">
        <v>0.55025654448944494</v>
      </c>
      <c r="R9" s="18">
        <v>0.47942484845124222</v>
      </c>
      <c r="T9" s="18">
        <v>0.61331449875020039</v>
      </c>
      <c r="U9" s="18">
        <v>0.52817059987471349</v>
      </c>
      <c r="V9" s="18">
        <v>0.37782271591304978</v>
      </c>
      <c r="W9" s="18">
        <v>0.40560849531160031</v>
      </c>
      <c r="X9" s="18">
        <v>0.38081309962515192</v>
      </c>
      <c r="Y9" s="18">
        <v>0.39761140810289841</v>
      </c>
    </row>
    <row r="10" spans="2:27" ht="60" customHeight="1" x14ac:dyDescent="0.35">
      <c r="B10" s="21" t="s">
        <v>94</v>
      </c>
      <c r="C10" s="18">
        <v>0.45923998809886668</v>
      </c>
      <c r="D10" s="18">
        <v>0.4667093554251065</v>
      </c>
      <c r="E10" s="18">
        <v>0.45115395431046018</v>
      </c>
      <c r="G10" s="18">
        <v>0.48572561687616622</v>
      </c>
      <c r="H10" s="18">
        <v>0.43288797663477507</v>
      </c>
      <c r="I10" s="18">
        <v>0.45499771324360527</v>
      </c>
      <c r="J10" s="18">
        <v>0.4624470741543581</v>
      </c>
      <c r="L10" s="18">
        <v>0.45955826226912722</v>
      </c>
      <c r="M10" s="18">
        <v>0.45499771324360527</v>
      </c>
      <c r="N10" s="18">
        <v>0.4615850250195338</v>
      </c>
      <c r="P10" s="18">
        <v>0.46590315740627358</v>
      </c>
      <c r="Q10" s="18">
        <v>0.39887092800694018</v>
      </c>
      <c r="R10" s="18">
        <v>0.4436653897496956</v>
      </c>
      <c r="T10" s="18">
        <v>0.34347118946707572</v>
      </c>
      <c r="U10" s="18">
        <v>0.39686946811949569</v>
      </c>
      <c r="V10" s="18">
        <v>0.50865412793295417</v>
      </c>
      <c r="W10" s="18">
        <v>0.48142134002583459</v>
      </c>
      <c r="X10" s="18">
        <v>0.49356669529404679</v>
      </c>
      <c r="Y10" s="18">
        <v>0.4709616597929458</v>
      </c>
    </row>
    <row r="11" spans="2:27" ht="46" customHeight="1" x14ac:dyDescent="0.35">
      <c r="B11" s="21" t="s">
        <v>95</v>
      </c>
      <c r="C11" s="18">
        <v>8.2821167002267118E-2</v>
      </c>
      <c r="D11" s="18">
        <v>8.5233909641192915E-2</v>
      </c>
      <c r="E11" s="18">
        <v>8.0018619429249774E-2</v>
      </c>
      <c r="G11" s="18">
        <v>9.7458857835108909E-2</v>
      </c>
      <c r="H11" s="18">
        <v>7.6961774947249831E-2</v>
      </c>
      <c r="I11" s="18">
        <v>5.4978501793401462E-2</v>
      </c>
      <c r="J11" s="18">
        <v>0.1020203796334606</v>
      </c>
      <c r="L11" s="18">
        <v>8.6674040991097379E-2</v>
      </c>
      <c r="M11" s="18">
        <v>5.4978501793401462E-2</v>
      </c>
      <c r="N11" s="18">
        <v>0.1021839850679564</v>
      </c>
      <c r="P11" s="18">
        <v>7.9895830116795227E-2</v>
      </c>
      <c r="Q11" s="18">
        <v>3.494453322059702E-2</v>
      </c>
      <c r="R11" s="18">
        <v>7.2791653301221684E-2</v>
      </c>
      <c r="T11" s="18">
        <v>4.3214311782723891E-2</v>
      </c>
      <c r="U11" s="18">
        <v>6.7875735318945349E-2</v>
      </c>
      <c r="V11" s="18">
        <v>8.2141067271610857E-2</v>
      </c>
      <c r="W11" s="18">
        <v>9.1703476037063664E-2</v>
      </c>
      <c r="X11" s="18">
        <v>0.1097970125800896</v>
      </c>
      <c r="Y11" s="18">
        <v>9.0571889176348688E-2</v>
      </c>
    </row>
    <row r="12" spans="2:27" ht="19" customHeight="1" x14ac:dyDescent="0.35">
      <c r="B12" s="21" t="s">
        <v>71</v>
      </c>
      <c r="C12" s="18">
        <v>1.9756213769237849E-2</v>
      </c>
      <c r="D12" s="18">
        <v>2.2773286189729149E-2</v>
      </c>
      <c r="E12" s="18">
        <v>1.6789148521759729E-2</v>
      </c>
      <c r="G12" s="18">
        <v>2.611853203516561E-2</v>
      </c>
      <c r="H12" s="18">
        <v>9.0889238935134373E-3</v>
      </c>
      <c r="I12" s="18">
        <v>1.90229233656031E-2</v>
      </c>
      <c r="J12" s="18">
        <v>2.4824395228406831E-2</v>
      </c>
      <c r="L12" s="18">
        <v>1.7608998102498968E-2</v>
      </c>
      <c r="M12" s="18">
        <v>1.90229233656031E-2</v>
      </c>
      <c r="N12" s="18">
        <v>2.4864204979968541E-2</v>
      </c>
      <c r="P12" s="18">
        <v>1.8631165595352869E-2</v>
      </c>
      <c r="Q12" s="18">
        <v>1.5927994283017711E-2</v>
      </c>
      <c r="R12" s="18">
        <v>4.1181084978404213E-3</v>
      </c>
      <c r="T12" s="18">
        <v>0</v>
      </c>
      <c r="U12" s="18">
        <v>7.0841966868454417E-3</v>
      </c>
      <c r="V12" s="18">
        <v>3.1382088882385251E-2</v>
      </c>
      <c r="W12" s="18">
        <v>2.126668862550133E-2</v>
      </c>
      <c r="X12" s="18">
        <v>1.582319250071175E-2</v>
      </c>
      <c r="Y12" s="18">
        <v>4.0855042927806902E-2</v>
      </c>
    </row>
    <row r="14" spans="2:27" x14ac:dyDescent="0.35">
      <c r="B14" t="s">
        <v>318</v>
      </c>
    </row>
    <row r="15" spans="2:27" x14ac:dyDescent="0.35">
      <c r="B15"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96</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564</v>
      </c>
      <c r="D7" s="25">
        <v>269</v>
      </c>
      <c r="E7" s="25">
        <v>293</v>
      </c>
      <c r="G7" s="25">
        <v>5</v>
      </c>
      <c r="H7" s="25">
        <v>13</v>
      </c>
      <c r="I7" s="25">
        <v>71</v>
      </c>
      <c r="J7" s="25">
        <v>475</v>
      </c>
      <c r="L7" s="25">
        <v>18</v>
      </c>
      <c r="M7" s="25">
        <v>71</v>
      </c>
      <c r="N7" s="25">
        <v>473</v>
      </c>
      <c r="P7" s="25">
        <v>360</v>
      </c>
      <c r="Q7" s="25">
        <v>60</v>
      </c>
      <c r="R7" s="25">
        <v>74</v>
      </c>
      <c r="T7" s="25">
        <v>29</v>
      </c>
      <c r="U7" s="25">
        <v>114</v>
      </c>
      <c r="V7" s="25">
        <v>164</v>
      </c>
      <c r="W7" s="25">
        <v>135</v>
      </c>
      <c r="X7" s="25">
        <v>81</v>
      </c>
      <c r="Y7" s="25">
        <v>38</v>
      </c>
    </row>
    <row r="8" spans="2:27" x14ac:dyDescent="0.35">
      <c r="B8" s="7" t="s">
        <v>51</v>
      </c>
      <c r="C8" s="13">
        <v>537</v>
      </c>
      <c r="D8" s="13">
        <v>259</v>
      </c>
      <c r="E8" s="13">
        <v>277</v>
      </c>
      <c r="G8" s="13">
        <v>5</v>
      </c>
      <c r="H8" s="13">
        <v>12</v>
      </c>
      <c r="I8" s="13">
        <v>67</v>
      </c>
      <c r="J8" s="13">
        <v>453</v>
      </c>
      <c r="L8" s="13">
        <v>17</v>
      </c>
      <c r="M8" s="13">
        <v>67</v>
      </c>
      <c r="N8" s="13">
        <v>452</v>
      </c>
      <c r="P8" s="13">
        <v>345</v>
      </c>
      <c r="Q8" s="13">
        <v>56</v>
      </c>
      <c r="R8" s="13">
        <v>70</v>
      </c>
      <c r="T8" s="13">
        <v>23</v>
      </c>
      <c r="U8" s="13">
        <v>99</v>
      </c>
      <c r="V8" s="13">
        <v>165</v>
      </c>
      <c r="W8" s="13">
        <v>122</v>
      </c>
      <c r="X8" s="13">
        <v>90</v>
      </c>
      <c r="Y8" s="13">
        <v>37</v>
      </c>
    </row>
    <row r="9" spans="2:27" ht="19" customHeight="1" x14ac:dyDescent="0.35">
      <c r="B9" s="21" t="s">
        <v>97</v>
      </c>
      <c r="C9" s="18">
        <v>0.35990411724081872</v>
      </c>
      <c r="D9" s="18">
        <v>0.33450627678002492</v>
      </c>
      <c r="E9" s="18">
        <v>0.38320794577352368</v>
      </c>
      <c r="G9" s="18">
        <v>0.18123490084160129</v>
      </c>
      <c r="H9" s="18">
        <v>0.56817666669374167</v>
      </c>
      <c r="I9" s="18">
        <v>0.22553743710618679</v>
      </c>
      <c r="J9" s="18">
        <v>0.37659659325524703</v>
      </c>
      <c r="L9" s="18">
        <v>0.44819828702961989</v>
      </c>
      <c r="M9" s="18">
        <v>0.22553743710618679</v>
      </c>
      <c r="N9" s="18">
        <v>0.37637141374376892</v>
      </c>
      <c r="P9" s="18">
        <v>0.3163810421445179</v>
      </c>
      <c r="Q9" s="18">
        <v>0.56101578924013051</v>
      </c>
      <c r="R9" s="18">
        <v>0.61087262312611368</v>
      </c>
      <c r="T9" s="18">
        <v>0.51901108715604904</v>
      </c>
      <c r="U9" s="18">
        <v>0.50612453374596289</v>
      </c>
      <c r="V9" s="18">
        <v>0.30800462119472838</v>
      </c>
      <c r="W9" s="18">
        <v>0.31463889308641679</v>
      </c>
      <c r="X9" s="18">
        <v>0.38227711748035842</v>
      </c>
      <c r="Y9" s="18">
        <v>0.2104472366124488</v>
      </c>
    </row>
    <row r="10" spans="2:27" ht="19" customHeight="1" x14ac:dyDescent="0.35">
      <c r="B10" s="21" t="s">
        <v>98</v>
      </c>
      <c r="C10" s="18">
        <v>0.44118677913724058</v>
      </c>
      <c r="D10" s="18">
        <v>0.42497646992691113</v>
      </c>
      <c r="E10" s="18">
        <v>0.45614338500308482</v>
      </c>
      <c r="G10" s="18">
        <v>0</v>
      </c>
      <c r="H10" s="18">
        <v>0.37045144230840182</v>
      </c>
      <c r="I10" s="18">
        <v>0.38572265178769821</v>
      </c>
      <c r="J10" s="18">
        <v>0.45635221184275271</v>
      </c>
      <c r="L10" s="18">
        <v>0.25558618940783251</v>
      </c>
      <c r="M10" s="18">
        <v>0.38572265178769821</v>
      </c>
      <c r="N10" s="18">
        <v>0.45626765183341661</v>
      </c>
      <c r="P10" s="18">
        <v>0.48120623810029062</v>
      </c>
      <c r="Q10" s="18">
        <v>0.27048171182371511</v>
      </c>
      <c r="R10" s="18">
        <v>0.30895750213009698</v>
      </c>
      <c r="T10" s="18">
        <v>0.2486641156762848</v>
      </c>
      <c r="U10" s="18">
        <v>0.32359045105686329</v>
      </c>
      <c r="V10" s="18">
        <v>0.47189172235787158</v>
      </c>
      <c r="W10" s="18">
        <v>0.48527492337919181</v>
      </c>
      <c r="X10" s="18">
        <v>0.46147983412044868</v>
      </c>
      <c r="Y10" s="18">
        <v>0.5344269164370099</v>
      </c>
    </row>
    <row r="11" spans="2:27" ht="19" customHeight="1" x14ac:dyDescent="0.35">
      <c r="B11" s="21" t="s">
        <v>99</v>
      </c>
      <c r="C11" s="18">
        <v>0.16350897724128061</v>
      </c>
      <c r="D11" s="18">
        <v>0.19422029167586571</v>
      </c>
      <c r="E11" s="18">
        <v>0.13531909535690831</v>
      </c>
      <c r="G11" s="18">
        <v>0.38432200409952422</v>
      </c>
      <c r="H11" s="18">
        <v>6.1371890997856407E-2</v>
      </c>
      <c r="I11" s="18">
        <v>0.29920863477310689</v>
      </c>
      <c r="J11" s="18">
        <v>0.1434023304559274</v>
      </c>
      <c r="L11" s="18">
        <v>0.16150848699687601</v>
      </c>
      <c r="M11" s="18">
        <v>0.29920863477310689</v>
      </c>
      <c r="N11" s="18">
        <v>0.14366822121561401</v>
      </c>
      <c r="P11" s="18">
        <v>0.1722650828165182</v>
      </c>
      <c r="Q11" s="18">
        <v>0.1010461804982202</v>
      </c>
      <c r="R11" s="18">
        <v>4.1222644329005943E-2</v>
      </c>
      <c r="T11" s="18">
        <v>0.2062177019477327</v>
      </c>
      <c r="U11" s="18">
        <v>0.1320656109956472</v>
      </c>
      <c r="V11" s="18">
        <v>0.16994278282235531</v>
      </c>
      <c r="W11" s="18">
        <v>0.17775856361905171</v>
      </c>
      <c r="X11" s="18">
        <v>0.11580005664616901</v>
      </c>
      <c r="Y11" s="18">
        <v>0.25512584695054141</v>
      </c>
    </row>
    <row r="12" spans="2:27" ht="19" customHeight="1" x14ac:dyDescent="0.35">
      <c r="B12" s="21" t="s">
        <v>100</v>
      </c>
      <c r="C12" s="18">
        <v>3.5400126380659952E-2</v>
      </c>
      <c r="D12" s="18">
        <v>4.629696161719829E-2</v>
      </c>
      <c r="E12" s="18">
        <v>2.532957386648332E-2</v>
      </c>
      <c r="G12" s="18">
        <v>0.43444309505887457</v>
      </c>
      <c r="H12" s="18">
        <v>0</v>
      </c>
      <c r="I12" s="18">
        <v>8.9531276333007892E-2</v>
      </c>
      <c r="J12" s="18">
        <v>2.3648864446072951E-2</v>
      </c>
      <c r="L12" s="18">
        <v>0.13470703656567171</v>
      </c>
      <c r="M12" s="18">
        <v>8.9531276333007892E-2</v>
      </c>
      <c r="N12" s="18">
        <v>2.369271320720048E-2</v>
      </c>
      <c r="P12" s="18">
        <v>3.014763693867337E-2</v>
      </c>
      <c r="Q12" s="18">
        <v>6.7456318437933996E-2</v>
      </c>
      <c r="R12" s="18">
        <v>3.8947230414783512E-2</v>
      </c>
      <c r="T12" s="18">
        <v>2.61070952199337E-2</v>
      </c>
      <c r="U12" s="18">
        <v>3.8219404201526308E-2</v>
      </c>
      <c r="V12" s="18">
        <v>5.0160873625044552E-2</v>
      </c>
      <c r="W12" s="18">
        <v>2.232761991533978E-2</v>
      </c>
      <c r="X12" s="18">
        <v>4.0442991753023898E-2</v>
      </c>
      <c r="Y12" s="18">
        <v>0</v>
      </c>
    </row>
    <row r="14" spans="2:27" x14ac:dyDescent="0.35">
      <c r="B14" s="22" t="s">
        <v>16</v>
      </c>
    </row>
    <row r="15" spans="2:27" x14ac:dyDescent="0.35">
      <c r="B15" t="s">
        <v>318</v>
      </c>
    </row>
    <row r="16" spans="2:27" x14ac:dyDescent="0.35">
      <c r="B16"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101</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102</v>
      </c>
      <c r="C9" s="18">
        <v>0.40054338316924309</v>
      </c>
      <c r="D9" s="18">
        <v>0.42396490967629458</v>
      </c>
      <c r="E9" s="18">
        <v>0.37806351528072052</v>
      </c>
      <c r="G9" s="18">
        <v>0.42939321321361318</v>
      </c>
      <c r="H9" s="18">
        <v>0.43084539361921481</v>
      </c>
      <c r="I9" s="18">
        <v>0.41519932976992552</v>
      </c>
      <c r="J9" s="18">
        <v>0.32761725201252728</v>
      </c>
      <c r="L9" s="18">
        <v>0.43036961509965421</v>
      </c>
      <c r="M9" s="18">
        <v>0.41519932976992552</v>
      </c>
      <c r="N9" s="18">
        <v>0.32814263687245832</v>
      </c>
      <c r="P9" s="18">
        <v>0.38958319925770057</v>
      </c>
      <c r="Q9" s="18">
        <v>0.58598185827912574</v>
      </c>
      <c r="R9" s="18">
        <v>0.41350693267368949</v>
      </c>
      <c r="T9" s="18">
        <v>0.60764264398322276</v>
      </c>
      <c r="U9" s="18">
        <v>0.49232985913314969</v>
      </c>
      <c r="V9" s="18">
        <v>0.32660410385836308</v>
      </c>
      <c r="W9" s="18">
        <v>0.38456182723415311</v>
      </c>
      <c r="X9" s="18">
        <v>0.32193879807748638</v>
      </c>
      <c r="Y9" s="18">
        <v>0.36370210279523391</v>
      </c>
    </row>
    <row r="10" spans="2:27" ht="46" customHeight="1" x14ac:dyDescent="0.35">
      <c r="B10" s="21" t="s">
        <v>103</v>
      </c>
      <c r="C10" s="18">
        <v>0.29083914779714581</v>
      </c>
      <c r="D10" s="18">
        <v>0.2780384864661718</v>
      </c>
      <c r="E10" s="18">
        <v>0.30386406131920812</v>
      </c>
      <c r="G10" s="18">
        <v>0.26250716966235638</v>
      </c>
      <c r="H10" s="18">
        <v>0.26624146249348701</v>
      </c>
      <c r="I10" s="18">
        <v>0.28975716510539712</v>
      </c>
      <c r="J10" s="18">
        <v>0.34518978502237918</v>
      </c>
      <c r="L10" s="18">
        <v>0.26452899822015369</v>
      </c>
      <c r="M10" s="18">
        <v>0.28975716510539712</v>
      </c>
      <c r="N10" s="18">
        <v>0.34493838331206972</v>
      </c>
      <c r="P10" s="18">
        <v>0.29283288188376427</v>
      </c>
      <c r="Q10" s="18">
        <v>0.25338420497397651</v>
      </c>
      <c r="R10" s="18">
        <v>0.32517034497698621</v>
      </c>
      <c r="T10" s="18">
        <v>0.20712918137533209</v>
      </c>
      <c r="U10" s="18">
        <v>0.25655064195182842</v>
      </c>
      <c r="V10" s="18">
        <v>0.32733992910922283</v>
      </c>
      <c r="W10" s="18">
        <v>0.31056205831847039</v>
      </c>
      <c r="X10" s="18">
        <v>0.324825988214891</v>
      </c>
      <c r="Y10" s="18">
        <v>0.2464222090432962</v>
      </c>
    </row>
    <row r="11" spans="2:27" ht="60" customHeight="1" x14ac:dyDescent="0.35">
      <c r="B11" s="21" t="s">
        <v>104</v>
      </c>
      <c r="C11" s="18">
        <v>0.27932816646831721</v>
      </c>
      <c r="D11" s="18">
        <v>0.27815408568892258</v>
      </c>
      <c r="E11" s="18">
        <v>0.2792888239870509</v>
      </c>
      <c r="G11" s="18">
        <v>0.26015172391170632</v>
      </c>
      <c r="H11" s="18">
        <v>0.27766997871482768</v>
      </c>
      <c r="I11" s="18">
        <v>0.2805923700311499</v>
      </c>
      <c r="J11" s="18">
        <v>0.2975955683981451</v>
      </c>
      <c r="L11" s="18">
        <v>0.26849120555934791</v>
      </c>
      <c r="M11" s="18">
        <v>0.2805923700311499</v>
      </c>
      <c r="N11" s="18">
        <v>0.29727412125539338</v>
      </c>
      <c r="P11" s="18">
        <v>0.28893319836807801</v>
      </c>
      <c r="Q11" s="18">
        <v>0.1427060434935282</v>
      </c>
      <c r="R11" s="18">
        <v>0.2297508362103875</v>
      </c>
      <c r="T11" s="18">
        <v>0.17574917422088629</v>
      </c>
      <c r="U11" s="18">
        <v>0.24614849596947461</v>
      </c>
      <c r="V11" s="18">
        <v>0.31279961203144979</v>
      </c>
      <c r="W11" s="18">
        <v>0.27820062527957901</v>
      </c>
      <c r="X11" s="18">
        <v>0.31212828139883753</v>
      </c>
      <c r="Y11" s="18">
        <v>0.30198384417642737</v>
      </c>
    </row>
    <row r="12" spans="2:27" ht="19" customHeight="1" x14ac:dyDescent="0.35">
      <c r="B12" s="21" t="s">
        <v>71</v>
      </c>
      <c r="C12" s="18">
        <v>2.9289302565293839E-2</v>
      </c>
      <c r="D12" s="18">
        <v>1.984251816861092E-2</v>
      </c>
      <c r="E12" s="18">
        <v>3.8783599413020529E-2</v>
      </c>
      <c r="G12" s="18">
        <v>4.7947893212324219E-2</v>
      </c>
      <c r="H12" s="18">
        <v>2.5243165172470671E-2</v>
      </c>
      <c r="I12" s="18">
        <v>1.445113509352754E-2</v>
      </c>
      <c r="J12" s="18">
        <v>2.9597394566948251E-2</v>
      </c>
      <c r="L12" s="18">
        <v>3.6610181120844382E-2</v>
      </c>
      <c r="M12" s="18">
        <v>1.445113509352754E-2</v>
      </c>
      <c r="N12" s="18">
        <v>2.9644858560078511E-2</v>
      </c>
      <c r="P12" s="18">
        <v>2.8650720490457051E-2</v>
      </c>
      <c r="Q12" s="18">
        <v>1.7927893253369291E-2</v>
      </c>
      <c r="R12" s="18">
        <v>3.1571886138936751E-2</v>
      </c>
      <c r="T12" s="18">
        <v>9.4790004205588443E-3</v>
      </c>
      <c r="U12" s="18">
        <v>4.9710029455472789E-3</v>
      </c>
      <c r="V12" s="18">
        <v>3.3256355000964397E-2</v>
      </c>
      <c r="W12" s="18">
        <v>2.6675489167797429E-2</v>
      </c>
      <c r="X12" s="18">
        <v>4.1106932308785073E-2</v>
      </c>
      <c r="Y12" s="18">
        <v>8.7891843985042448E-2</v>
      </c>
    </row>
    <row r="14" spans="2:27" x14ac:dyDescent="0.35">
      <c r="B14" t="s">
        <v>318</v>
      </c>
    </row>
    <row r="15" spans="2:27" x14ac:dyDescent="0.35">
      <c r="B15"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105</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106</v>
      </c>
      <c r="C9" s="18">
        <v>0.24629516617473399</v>
      </c>
      <c r="D9" s="18">
        <v>0.24422705580862381</v>
      </c>
      <c r="E9" s="18">
        <v>0.24891080165145241</v>
      </c>
      <c r="G9" s="18">
        <v>0.2562385730225113</v>
      </c>
      <c r="H9" s="18">
        <v>0.26224863710452517</v>
      </c>
      <c r="I9" s="18">
        <v>0.24577640943990531</v>
      </c>
      <c r="J9" s="18">
        <v>0.2214102690727989</v>
      </c>
      <c r="L9" s="18">
        <v>0.25939596884780181</v>
      </c>
      <c r="M9" s="18">
        <v>0.24577640943990531</v>
      </c>
      <c r="N9" s="18">
        <v>0.2217653346332647</v>
      </c>
      <c r="P9" s="18">
        <v>0.22020547671665069</v>
      </c>
      <c r="Q9" s="18">
        <v>0.44230753638398551</v>
      </c>
      <c r="R9" s="18">
        <v>0.34641656150795208</v>
      </c>
      <c r="T9" s="18">
        <v>0.35975381707425158</v>
      </c>
      <c r="U9" s="18">
        <v>0.24792949058259051</v>
      </c>
      <c r="V9" s="18">
        <v>0.22890346570129949</v>
      </c>
      <c r="W9" s="18">
        <v>0.2376520573661875</v>
      </c>
      <c r="X9" s="18">
        <v>0.23652009642194141</v>
      </c>
      <c r="Y9" s="18">
        <v>0.23363222399513489</v>
      </c>
    </row>
    <row r="10" spans="2:27" ht="19" customHeight="1" x14ac:dyDescent="0.35">
      <c r="B10" s="21" t="s">
        <v>107</v>
      </c>
      <c r="C10" s="18">
        <v>0.51277935630533211</v>
      </c>
      <c r="D10" s="18">
        <v>0.53083398107678015</v>
      </c>
      <c r="E10" s="18">
        <v>0.49510560669765458</v>
      </c>
      <c r="G10" s="18">
        <v>0.49958665752456821</v>
      </c>
      <c r="H10" s="18">
        <v>0.5236393891959007</v>
      </c>
      <c r="I10" s="18">
        <v>0.54350499656510576</v>
      </c>
      <c r="J10" s="18">
        <v>0.48529268749135063</v>
      </c>
      <c r="L10" s="18">
        <v>0.51191725980148628</v>
      </c>
      <c r="M10" s="18">
        <v>0.54350499656510576</v>
      </c>
      <c r="N10" s="18">
        <v>0.48446727482572732</v>
      </c>
      <c r="P10" s="18">
        <v>0.53016057245153803</v>
      </c>
      <c r="Q10" s="18">
        <v>0.4043109050109302</v>
      </c>
      <c r="R10" s="18">
        <v>0.4791547925038448</v>
      </c>
      <c r="T10" s="18">
        <v>0.50954752364231448</v>
      </c>
      <c r="U10" s="18">
        <v>0.54391523356670335</v>
      </c>
      <c r="V10" s="18">
        <v>0.53236475168725783</v>
      </c>
      <c r="W10" s="18">
        <v>0.48372034384425638</v>
      </c>
      <c r="X10" s="18">
        <v>0.50034984466394472</v>
      </c>
      <c r="Y10" s="18">
        <v>0.46948468063505477</v>
      </c>
    </row>
    <row r="11" spans="2:27" ht="19" customHeight="1" x14ac:dyDescent="0.35">
      <c r="B11" s="21" t="s">
        <v>108</v>
      </c>
      <c r="C11" s="18">
        <v>0.15272823267979341</v>
      </c>
      <c r="D11" s="18">
        <v>0.13999248648120899</v>
      </c>
      <c r="E11" s="18">
        <v>0.16481979577792361</v>
      </c>
      <c r="G11" s="18">
        <v>0.13222452593552231</v>
      </c>
      <c r="H11" s="18">
        <v>0.14515413696094909</v>
      </c>
      <c r="I11" s="18">
        <v>0.14049904251717321</v>
      </c>
      <c r="J11" s="18">
        <v>0.19242474388787539</v>
      </c>
      <c r="L11" s="18">
        <v>0.1381926944021391</v>
      </c>
      <c r="M11" s="18">
        <v>0.14049904251717321</v>
      </c>
      <c r="N11" s="18">
        <v>0.19273332668226051</v>
      </c>
      <c r="P11" s="18">
        <v>0.15718975429662541</v>
      </c>
      <c r="Q11" s="18">
        <v>0.11454040301524521</v>
      </c>
      <c r="R11" s="18">
        <v>0.13342488881555531</v>
      </c>
      <c r="T11" s="18">
        <v>8.9613948631508858E-2</v>
      </c>
      <c r="U11" s="18">
        <v>0.15393958214287801</v>
      </c>
      <c r="V11" s="18">
        <v>0.1376744710023238</v>
      </c>
      <c r="W11" s="18">
        <v>0.18021927776626401</v>
      </c>
      <c r="X11" s="18">
        <v>0.16863929323508209</v>
      </c>
      <c r="Y11" s="18">
        <v>0.14890806832565351</v>
      </c>
    </row>
    <row r="12" spans="2:27" ht="19" customHeight="1" x14ac:dyDescent="0.35">
      <c r="B12" s="21" t="s">
        <v>109</v>
      </c>
      <c r="C12" s="18">
        <v>3.8665388366060018E-2</v>
      </c>
      <c r="D12" s="18">
        <v>4.0300758196525337E-2</v>
      </c>
      <c r="E12" s="18">
        <v>3.7119722488774952E-2</v>
      </c>
      <c r="G12" s="18">
        <v>1.508489524618116E-2</v>
      </c>
      <c r="H12" s="18">
        <v>3.7160147311950227E-2</v>
      </c>
      <c r="I12" s="18">
        <v>3.8077399711862213E-2</v>
      </c>
      <c r="J12" s="18">
        <v>6.4318075567248556E-2</v>
      </c>
      <c r="L12" s="18">
        <v>2.6144123792253549E-2</v>
      </c>
      <c r="M12" s="18">
        <v>3.8077399711862213E-2</v>
      </c>
      <c r="N12" s="18">
        <v>6.442121953453156E-2</v>
      </c>
      <c r="P12" s="18">
        <v>4.0179817133165083E-2</v>
      </c>
      <c r="Q12" s="18">
        <v>3.3000875918970482E-2</v>
      </c>
      <c r="R12" s="18">
        <v>1.9923330563593161E-2</v>
      </c>
      <c r="T12" s="18">
        <v>1.9452034573372919E-2</v>
      </c>
      <c r="U12" s="18">
        <v>1.9917833195266351E-2</v>
      </c>
      <c r="V12" s="18">
        <v>5.2498355316263033E-2</v>
      </c>
      <c r="W12" s="18">
        <v>4.7030537864932963E-2</v>
      </c>
      <c r="X12" s="18">
        <v>4.1701669552055141E-2</v>
      </c>
      <c r="Y12" s="18">
        <v>4.0991939517655611E-2</v>
      </c>
    </row>
    <row r="13" spans="2:27" ht="19" customHeight="1" x14ac:dyDescent="0.35">
      <c r="B13" s="21" t="s">
        <v>71</v>
      </c>
      <c r="C13" s="18">
        <v>4.9531856474080482E-2</v>
      </c>
      <c r="D13" s="18">
        <v>4.4645718436861617E-2</v>
      </c>
      <c r="E13" s="18">
        <v>5.4044073384194417E-2</v>
      </c>
      <c r="G13" s="18">
        <v>9.6865348271217178E-2</v>
      </c>
      <c r="H13" s="18">
        <v>3.1797689426674887E-2</v>
      </c>
      <c r="I13" s="18">
        <v>3.2142151765953662E-2</v>
      </c>
      <c r="J13" s="18">
        <v>3.6554223980726518E-2</v>
      </c>
      <c r="L13" s="18">
        <v>6.4349953156319528E-2</v>
      </c>
      <c r="M13" s="18">
        <v>3.2142151765953662E-2</v>
      </c>
      <c r="N13" s="18">
        <v>3.6612844324215833E-2</v>
      </c>
      <c r="P13" s="18">
        <v>5.2264379402020771E-2</v>
      </c>
      <c r="Q13" s="18">
        <v>5.8402796708684054E-3</v>
      </c>
      <c r="R13" s="18">
        <v>2.108042660905456E-2</v>
      </c>
      <c r="T13" s="18">
        <v>2.1632676078552189E-2</v>
      </c>
      <c r="U13" s="18">
        <v>3.4297860512561659E-2</v>
      </c>
      <c r="V13" s="18">
        <v>4.855895629285592E-2</v>
      </c>
      <c r="W13" s="18">
        <v>5.1377783158359253E-2</v>
      </c>
      <c r="X13" s="18">
        <v>5.2789096126976492E-2</v>
      </c>
      <c r="Y13" s="18">
        <v>0.106983087526501</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110</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111</v>
      </c>
      <c r="C9" s="18">
        <v>0.119112865992413</v>
      </c>
      <c r="D9" s="18">
        <v>0.1222960432396486</v>
      </c>
      <c r="E9" s="18">
        <v>0.116202483678602</v>
      </c>
      <c r="G9" s="18">
        <v>0.16294179953672261</v>
      </c>
      <c r="H9" s="18">
        <v>0.1202324661145128</v>
      </c>
      <c r="I9" s="18">
        <v>0.1015499098685648</v>
      </c>
      <c r="J9" s="18">
        <v>9.2059563541343661E-2</v>
      </c>
      <c r="L9" s="18">
        <v>0.1416569591431274</v>
      </c>
      <c r="M9" s="18">
        <v>0.1015499098685648</v>
      </c>
      <c r="N9" s="18">
        <v>9.2207195268914049E-2</v>
      </c>
      <c r="P9" s="18">
        <v>0.1083306916674522</v>
      </c>
      <c r="Q9" s="18">
        <v>0.23726104652772859</v>
      </c>
      <c r="R9" s="18">
        <v>0.1316306290451722</v>
      </c>
      <c r="T9" s="18">
        <v>0.17705451655578899</v>
      </c>
      <c r="U9" s="18">
        <v>9.7715251459683031E-2</v>
      </c>
      <c r="V9" s="18">
        <v>0.111418779630653</v>
      </c>
      <c r="W9" s="18">
        <v>0.11062128233739101</v>
      </c>
      <c r="X9" s="18">
        <v>0.13809575189600121</v>
      </c>
      <c r="Y9" s="18">
        <v>0.135986318098898</v>
      </c>
    </row>
    <row r="10" spans="2:27" ht="19" customHeight="1" x14ac:dyDescent="0.35">
      <c r="B10" s="21" t="s">
        <v>112</v>
      </c>
      <c r="C10" s="18">
        <v>0.32647202812456899</v>
      </c>
      <c r="D10" s="18">
        <v>0.32324650805241112</v>
      </c>
      <c r="E10" s="18">
        <v>0.33042238393060519</v>
      </c>
      <c r="G10" s="18">
        <v>0.3145765918288233</v>
      </c>
      <c r="H10" s="18">
        <v>0.34132621263298518</v>
      </c>
      <c r="I10" s="18">
        <v>0.34054338567496839</v>
      </c>
      <c r="J10" s="18">
        <v>0.31001653778418142</v>
      </c>
      <c r="L10" s="18">
        <v>0.32814972073682991</v>
      </c>
      <c r="M10" s="18">
        <v>0.34054338567496839</v>
      </c>
      <c r="N10" s="18">
        <v>0.3105136971806402</v>
      </c>
      <c r="P10" s="18">
        <v>0.31027661563903752</v>
      </c>
      <c r="Q10" s="18">
        <v>0.48407318509382091</v>
      </c>
      <c r="R10" s="18">
        <v>0.39775960477189132</v>
      </c>
      <c r="T10" s="18">
        <v>0.39815139357827672</v>
      </c>
      <c r="U10" s="18">
        <v>0.37037244023481358</v>
      </c>
      <c r="V10" s="18">
        <v>0.32399577175061489</v>
      </c>
      <c r="W10" s="18">
        <v>0.30608496356866249</v>
      </c>
      <c r="X10" s="18">
        <v>0.28960143095813351</v>
      </c>
      <c r="Y10" s="18">
        <v>0.26817374035343311</v>
      </c>
    </row>
    <row r="11" spans="2:27" ht="19" customHeight="1" x14ac:dyDescent="0.35">
      <c r="B11" s="21" t="s">
        <v>113</v>
      </c>
      <c r="C11" s="18">
        <v>0.37476078571093357</v>
      </c>
      <c r="D11" s="18">
        <v>0.37026918007695148</v>
      </c>
      <c r="E11" s="18">
        <v>0.37864564942073692</v>
      </c>
      <c r="G11" s="18">
        <v>0.39319785434641258</v>
      </c>
      <c r="H11" s="18">
        <v>0.38029643286523718</v>
      </c>
      <c r="I11" s="18">
        <v>0.3642419745022753</v>
      </c>
      <c r="J11" s="18">
        <v>0.36029729518612141</v>
      </c>
      <c r="L11" s="18">
        <v>0.38638710293902251</v>
      </c>
      <c r="M11" s="18">
        <v>0.3642419745022753</v>
      </c>
      <c r="N11" s="18">
        <v>0.3608750875422993</v>
      </c>
      <c r="P11" s="18">
        <v>0.39468225140849289</v>
      </c>
      <c r="Q11" s="18">
        <v>0.19357019721116989</v>
      </c>
      <c r="R11" s="18">
        <v>0.31798089744311442</v>
      </c>
      <c r="T11" s="18">
        <v>0.30463488811184419</v>
      </c>
      <c r="U11" s="18">
        <v>0.37244228477823887</v>
      </c>
      <c r="V11" s="18">
        <v>0.39199390665588368</v>
      </c>
      <c r="W11" s="18">
        <v>0.38896097054985979</v>
      </c>
      <c r="X11" s="18">
        <v>0.34932323122443232</v>
      </c>
      <c r="Y11" s="18">
        <v>0.40343551473024047</v>
      </c>
    </row>
    <row r="12" spans="2:27" ht="19" customHeight="1" x14ac:dyDescent="0.35">
      <c r="B12" s="21" t="s">
        <v>114</v>
      </c>
      <c r="C12" s="18">
        <v>0.1485955649495975</v>
      </c>
      <c r="D12" s="18">
        <v>0.1547733354791555</v>
      </c>
      <c r="E12" s="18">
        <v>0.141960506072563</v>
      </c>
      <c r="G12" s="18">
        <v>0.1136718352872524</v>
      </c>
      <c r="H12" s="18">
        <v>0.13952297125032559</v>
      </c>
      <c r="I12" s="18">
        <v>0.16538361899496121</v>
      </c>
      <c r="J12" s="18">
        <v>0.17594122838527579</v>
      </c>
      <c r="L12" s="18">
        <v>0.12667847840456001</v>
      </c>
      <c r="M12" s="18">
        <v>0.16538361899496121</v>
      </c>
      <c r="N12" s="18">
        <v>0.17461972287956701</v>
      </c>
      <c r="P12" s="18">
        <v>0.15838287846067389</v>
      </c>
      <c r="Q12" s="18">
        <v>6.2040916070104361E-2</v>
      </c>
      <c r="R12" s="18">
        <v>0.1319144369753858</v>
      </c>
      <c r="T12" s="18">
        <v>9.874732281348933E-2</v>
      </c>
      <c r="U12" s="18">
        <v>0.14950791812863279</v>
      </c>
      <c r="V12" s="18">
        <v>0.13467796825638639</v>
      </c>
      <c r="W12" s="18">
        <v>0.147161787897861</v>
      </c>
      <c r="X12" s="18">
        <v>0.19726281209513979</v>
      </c>
      <c r="Y12" s="18">
        <v>0.14421566827850271</v>
      </c>
    </row>
    <row r="13" spans="2:27" ht="19" customHeight="1" x14ac:dyDescent="0.35">
      <c r="B13" s="21" t="s">
        <v>115</v>
      </c>
      <c r="C13" s="18">
        <v>3.1058755222486991E-2</v>
      </c>
      <c r="D13" s="18">
        <v>2.94149331518332E-2</v>
      </c>
      <c r="E13" s="18">
        <v>3.2768976897492932E-2</v>
      </c>
      <c r="G13" s="18">
        <v>1.561191900078941E-2</v>
      </c>
      <c r="H13" s="18">
        <v>1.8621917136939281E-2</v>
      </c>
      <c r="I13" s="18">
        <v>2.8281110959230409E-2</v>
      </c>
      <c r="J13" s="18">
        <v>6.1685375103077693E-2</v>
      </c>
      <c r="L13" s="18">
        <v>1.7127738776460399E-2</v>
      </c>
      <c r="M13" s="18">
        <v>2.8281110959230409E-2</v>
      </c>
      <c r="N13" s="18">
        <v>6.1784297128579198E-2</v>
      </c>
      <c r="P13" s="18">
        <v>2.8327562824343459E-2</v>
      </c>
      <c r="Q13" s="18">
        <v>2.3054655097176229E-2</v>
      </c>
      <c r="R13" s="18">
        <v>2.071443176443629E-2</v>
      </c>
      <c r="T13" s="18">
        <v>2.141187894060077E-2</v>
      </c>
      <c r="U13" s="18">
        <v>9.962105398631689E-3</v>
      </c>
      <c r="V13" s="18">
        <v>3.7913573706461992E-2</v>
      </c>
      <c r="W13" s="18">
        <v>4.7170995646225587E-2</v>
      </c>
      <c r="X13" s="18">
        <v>2.5716773826293182E-2</v>
      </c>
      <c r="Y13" s="18">
        <v>4.8188758538925541E-2</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116</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117</v>
      </c>
      <c r="C9" s="18">
        <v>0.29677299160416343</v>
      </c>
      <c r="D9" s="18">
        <v>0.25723778351324528</v>
      </c>
      <c r="E9" s="18">
        <v>0.33506046177040377</v>
      </c>
      <c r="G9" s="18">
        <v>0.2427820168512804</v>
      </c>
      <c r="H9" s="18">
        <v>0.21852083530620561</v>
      </c>
      <c r="I9" s="18">
        <v>0.37723764581854741</v>
      </c>
      <c r="J9" s="18">
        <v>0.34710293415065552</v>
      </c>
      <c r="L9" s="18">
        <v>0.23019739080735671</v>
      </c>
      <c r="M9" s="18">
        <v>0.37723764581854741</v>
      </c>
      <c r="N9" s="18">
        <v>0.34686087971467261</v>
      </c>
      <c r="P9" s="18">
        <v>0.29445545452405258</v>
      </c>
      <c r="Q9" s="18">
        <v>0.2437560473800563</v>
      </c>
      <c r="R9" s="18">
        <v>0.27965285541410551</v>
      </c>
      <c r="T9" s="18">
        <v>0.21742555117666351</v>
      </c>
      <c r="U9" s="18">
        <v>0.25653152997443868</v>
      </c>
      <c r="V9" s="18">
        <v>0.30830985625363411</v>
      </c>
      <c r="W9" s="18">
        <v>0.29859772268592222</v>
      </c>
      <c r="X9" s="18">
        <v>0.33966356090395272</v>
      </c>
      <c r="Y9" s="18">
        <v>0.36070636537881551</v>
      </c>
    </row>
    <row r="10" spans="2:27" ht="19" customHeight="1" x14ac:dyDescent="0.35">
      <c r="B10" s="21" t="s">
        <v>118</v>
      </c>
      <c r="C10" s="18">
        <v>0.40454737957971071</v>
      </c>
      <c r="D10" s="18">
        <v>0.40508876960026519</v>
      </c>
      <c r="E10" s="18">
        <v>0.4045103665825015</v>
      </c>
      <c r="G10" s="18">
        <v>0.41372764915488219</v>
      </c>
      <c r="H10" s="18">
        <v>0.41887250160139727</v>
      </c>
      <c r="I10" s="18">
        <v>0.40960498960571801</v>
      </c>
      <c r="J10" s="18">
        <v>0.37675096349548992</v>
      </c>
      <c r="L10" s="18">
        <v>0.41654343333441951</v>
      </c>
      <c r="M10" s="18">
        <v>0.40960498960571801</v>
      </c>
      <c r="N10" s="18">
        <v>0.37655017500908561</v>
      </c>
      <c r="P10" s="18">
        <v>0.42084975088104781</v>
      </c>
      <c r="Q10" s="18">
        <v>0.30565232202894183</v>
      </c>
      <c r="R10" s="18">
        <v>0.43922792345165279</v>
      </c>
      <c r="T10" s="18">
        <v>0.42182712970729141</v>
      </c>
      <c r="U10" s="18">
        <v>0.45175588914653481</v>
      </c>
      <c r="V10" s="18">
        <v>0.41383798666364457</v>
      </c>
      <c r="W10" s="18">
        <v>0.39823879149506219</v>
      </c>
      <c r="X10" s="18">
        <v>0.35385935171640709</v>
      </c>
      <c r="Y10" s="18">
        <v>0.33153105932850718</v>
      </c>
    </row>
    <row r="11" spans="2:27" ht="19" customHeight="1" x14ac:dyDescent="0.35">
      <c r="B11" s="21" t="s">
        <v>119</v>
      </c>
      <c r="C11" s="18">
        <v>0.23573941426904921</v>
      </c>
      <c r="D11" s="18">
        <v>0.25878679380510539</v>
      </c>
      <c r="E11" s="18">
        <v>0.21326396420002519</v>
      </c>
      <c r="G11" s="18">
        <v>0.27504001319401361</v>
      </c>
      <c r="H11" s="18">
        <v>0.29372532521785788</v>
      </c>
      <c r="I11" s="18">
        <v>0.1728712203218829</v>
      </c>
      <c r="J11" s="18">
        <v>0.20189824658603589</v>
      </c>
      <c r="L11" s="18">
        <v>0.28455332786065968</v>
      </c>
      <c r="M11" s="18">
        <v>0.1728712203218829</v>
      </c>
      <c r="N11" s="18">
        <v>0.20222202160505981</v>
      </c>
      <c r="P11" s="18">
        <v>0.22694775087290181</v>
      </c>
      <c r="Q11" s="18">
        <v>0.35078236190983852</v>
      </c>
      <c r="R11" s="18">
        <v>0.21855038076870559</v>
      </c>
      <c r="T11" s="18">
        <v>0.25658418701076607</v>
      </c>
      <c r="U11" s="18">
        <v>0.24298228392225449</v>
      </c>
      <c r="V11" s="18">
        <v>0.21224284286831349</v>
      </c>
      <c r="W11" s="18">
        <v>0.24533137586791759</v>
      </c>
      <c r="X11" s="18">
        <v>0.25656056765438462</v>
      </c>
      <c r="Y11" s="18">
        <v>0.2140320220391885</v>
      </c>
    </row>
    <row r="12" spans="2:27" ht="19" customHeight="1" x14ac:dyDescent="0.35">
      <c r="B12" s="21" t="s">
        <v>120</v>
      </c>
      <c r="C12" s="18">
        <v>5.2257986912040318E-2</v>
      </c>
      <c r="D12" s="18">
        <v>6.7337276831675424E-2</v>
      </c>
      <c r="E12" s="18">
        <v>3.7324551146750783E-2</v>
      </c>
      <c r="G12" s="18">
        <v>5.1483373118760493E-2</v>
      </c>
      <c r="H12" s="18">
        <v>6.2634695419479414E-2</v>
      </c>
      <c r="I12" s="18">
        <v>3.5839613702869901E-2</v>
      </c>
      <c r="J12" s="18">
        <v>5.9159119951756677E-2</v>
      </c>
      <c r="L12" s="18">
        <v>5.7095430269485728E-2</v>
      </c>
      <c r="M12" s="18">
        <v>3.5839613702869901E-2</v>
      </c>
      <c r="N12" s="18">
        <v>5.925399073697498E-2</v>
      </c>
      <c r="P12" s="18">
        <v>4.8298897073092213E-2</v>
      </c>
      <c r="Q12" s="18">
        <v>9.396898901029492E-2</v>
      </c>
      <c r="R12" s="18">
        <v>6.2568840365536074E-2</v>
      </c>
      <c r="T12" s="18">
        <v>0.104163132105279</v>
      </c>
      <c r="U12" s="18">
        <v>4.8730296956772098E-2</v>
      </c>
      <c r="V12" s="18">
        <v>4.5375912023648782E-2</v>
      </c>
      <c r="W12" s="18">
        <v>5.1100750157462523E-2</v>
      </c>
      <c r="X12" s="18">
        <v>3.0594097476168938E-2</v>
      </c>
      <c r="Y12" s="18">
        <v>7.8419705904157491E-2</v>
      </c>
    </row>
    <row r="13" spans="2:27" ht="19" customHeight="1" x14ac:dyDescent="0.35">
      <c r="B13" s="21" t="s">
        <v>121</v>
      </c>
      <c r="C13" s="18">
        <v>1.068222763503646E-2</v>
      </c>
      <c r="D13" s="18">
        <v>1.154937624970866E-2</v>
      </c>
      <c r="E13" s="18">
        <v>9.8406563003186481E-3</v>
      </c>
      <c r="G13" s="18">
        <v>1.6966947681063341E-2</v>
      </c>
      <c r="H13" s="18">
        <v>6.2466424550598719E-3</v>
      </c>
      <c r="I13" s="18">
        <v>4.4465305509819586E-3</v>
      </c>
      <c r="J13" s="18">
        <v>1.508873581606191E-2</v>
      </c>
      <c r="L13" s="18">
        <v>1.16104177280785E-2</v>
      </c>
      <c r="M13" s="18">
        <v>4.4465305509819586E-3</v>
      </c>
      <c r="N13" s="18">
        <v>1.511293293420682E-2</v>
      </c>
      <c r="P13" s="18">
        <v>9.448146648905616E-3</v>
      </c>
      <c r="Q13" s="18">
        <v>5.8402796708684054E-3</v>
      </c>
      <c r="R13" s="18">
        <v>0</v>
      </c>
      <c r="T13" s="18">
        <v>0</v>
      </c>
      <c r="U13" s="18">
        <v>0</v>
      </c>
      <c r="V13" s="18">
        <v>2.023340219075909E-2</v>
      </c>
      <c r="W13" s="18">
        <v>6.7313597936355767E-3</v>
      </c>
      <c r="X13" s="18">
        <v>1.9322422249086531E-2</v>
      </c>
      <c r="Y13" s="18">
        <v>1.531084734933124E-2</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122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74.150000000000006" customHeight="1" x14ac:dyDescent="0.35">
      <c r="B9" s="21" t="s">
        <v>123</v>
      </c>
      <c r="C9" s="18">
        <v>0.70915948879849677</v>
      </c>
      <c r="D9" s="18">
        <v>0.70714908289107503</v>
      </c>
      <c r="E9" s="18">
        <v>0.71177158419921271</v>
      </c>
      <c r="G9" s="18">
        <v>0.66697373564951323</v>
      </c>
      <c r="H9" s="18">
        <v>0.7550208815681938</v>
      </c>
      <c r="I9" s="18">
        <v>0.70005130588010378</v>
      </c>
      <c r="J9" s="18">
        <v>0.71575128514858877</v>
      </c>
      <c r="L9" s="18">
        <v>0.71085503493129165</v>
      </c>
      <c r="M9" s="18">
        <v>0.70005130588010378</v>
      </c>
      <c r="N9" s="18">
        <v>0.71609413603225469</v>
      </c>
      <c r="P9" s="18">
        <v>0.70446204911195853</v>
      </c>
      <c r="Q9" s="18">
        <v>0.83681821202222517</v>
      </c>
      <c r="R9" s="18">
        <v>0.75242646826484005</v>
      </c>
      <c r="T9" s="18">
        <v>0.83928894619717576</v>
      </c>
      <c r="U9" s="18">
        <v>0.7895713257738266</v>
      </c>
      <c r="V9" s="18">
        <v>0.68880965363286328</v>
      </c>
      <c r="W9" s="18">
        <v>0.68945635663656646</v>
      </c>
      <c r="X9" s="18">
        <v>0.62017578944517338</v>
      </c>
      <c r="Y9" s="18">
        <v>0.63811641055502377</v>
      </c>
    </row>
    <row r="10" spans="2:27" ht="88" customHeight="1" x14ac:dyDescent="0.35">
      <c r="B10" s="21" t="s">
        <v>124</v>
      </c>
      <c r="C10" s="18">
        <v>0.20337048691284601</v>
      </c>
      <c r="D10" s="18">
        <v>0.2051061709358582</v>
      </c>
      <c r="E10" s="18">
        <v>0.20161800863988799</v>
      </c>
      <c r="G10" s="18">
        <v>0.18138220255013221</v>
      </c>
      <c r="H10" s="18">
        <v>0.18223222023043739</v>
      </c>
      <c r="I10" s="18">
        <v>0.24076273558614431</v>
      </c>
      <c r="J10" s="18">
        <v>0.20843654505437181</v>
      </c>
      <c r="L10" s="18">
        <v>0.18191308443884199</v>
      </c>
      <c r="M10" s="18">
        <v>0.24076273558614431</v>
      </c>
      <c r="N10" s="18">
        <v>0.20877080524474689</v>
      </c>
      <c r="P10" s="18">
        <v>0.20299173162646331</v>
      </c>
      <c r="Q10" s="18">
        <v>0.13716607908260781</v>
      </c>
      <c r="R10" s="18">
        <v>0.20057478786561669</v>
      </c>
      <c r="T10" s="18">
        <v>0.14021756768002269</v>
      </c>
      <c r="U10" s="18">
        <v>0.13910517224411101</v>
      </c>
      <c r="V10" s="18">
        <v>0.22744791384515381</v>
      </c>
      <c r="W10" s="18">
        <v>0.21209008440041491</v>
      </c>
      <c r="X10" s="18">
        <v>0.26238077607777099</v>
      </c>
      <c r="Y10" s="18">
        <v>0.24354664483333691</v>
      </c>
    </row>
    <row r="11" spans="2:27" ht="19" customHeight="1" x14ac:dyDescent="0.35">
      <c r="B11" s="21" t="s">
        <v>71</v>
      </c>
      <c r="C11" s="18">
        <v>8.7470024288657244E-2</v>
      </c>
      <c r="D11" s="18">
        <v>8.7744746173066754E-2</v>
      </c>
      <c r="E11" s="18">
        <v>8.661040716089928E-2</v>
      </c>
      <c r="G11" s="18">
        <v>0.1516440618003545</v>
      </c>
      <c r="H11" s="18">
        <v>6.2746898201368848E-2</v>
      </c>
      <c r="I11" s="18">
        <v>5.9185958533751998E-2</v>
      </c>
      <c r="J11" s="18">
        <v>7.5812169797039405E-2</v>
      </c>
      <c r="L11" s="18">
        <v>0.1072318806298663</v>
      </c>
      <c r="M11" s="18">
        <v>5.9185958533751998E-2</v>
      </c>
      <c r="N11" s="18">
        <v>7.5135058722998097E-2</v>
      </c>
      <c r="P11" s="18">
        <v>9.2546219261578216E-2</v>
      </c>
      <c r="Q11" s="18">
        <v>2.6015708895167019E-2</v>
      </c>
      <c r="R11" s="18">
        <v>4.6998743869543072E-2</v>
      </c>
      <c r="T11" s="18">
        <v>2.049348612280167E-2</v>
      </c>
      <c r="U11" s="18">
        <v>7.1323501982062512E-2</v>
      </c>
      <c r="V11" s="18">
        <v>8.3742432521983101E-2</v>
      </c>
      <c r="W11" s="18">
        <v>9.8453558963018675E-2</v>
      </c>
      <c r="X11" s="18">
        <v>0.11744343447705539</v>
      </c>
      <c r="Y11" s="18">
        <v>0.1183369446116392</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125</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1468</v>
      </c>
      <c r="D7" s="25">
        <v>737</v>
      </c>
      <c r="E7" s="25">
        <v>726</v>
      </c>
      <c r="G7" s="25">
        <v>24</v>
      </c>
      <c r="H7" s="25">
        <v>358</v>
      </c>
      <c r="I7" s="25">
        <v>540</v>
      </c>
      <c r="J7" s="25">
        <v>544</v>
      </c>
      <c r="L7" s="25">
        <v>381</v>
      </c>
      <c r="M7" s="25">
        <v>540</v>
      </c>
      <c r="N7" s="25">
        <v>542</v>
      </c>
      <c r="P7" s="25">
        <v>1086</v>
      </c>
      <c r="Q7" s="25">
        <v>125</v>
      </c>
      <c r="R7" s="25">
        <v>147</v>
      </c>
      <c r="T7" s="25">
        <v>144</v>
      </c>
      <c r="U7" s="25">
        <v>370</v>
      </c>
      <c r="V7" s="25">
        <v>338</v>
      </c>
      <c r="W7" s="25">
        <v>310</v>
      </c>
      <c r="X7" s="25">
        <v>197</v>
      </c>
      <c r="Y7" s="25">
        <v>104</v>
      </c>
    </row>
    <row r="8" spans="2:27" x14ac:dyDescent="0.35">
      <c r="B8" s="7" t="s">
        <v>51</v>
      </c>
      <c r="C8" s="13">
        <v>1402</v>
      </c>
      <c r="D8" s="13">
        <v>709</v>
      </c>
      <c r="E8" s="13">
        <v>690</v>
      </c>
      <c r="G8" s="13">
        <v>24</v>
      </c>
      <c r="H8" s="13">
        <v>339</v>
      </c>
      <c r="I8" s="13">
        <v>519</v>
      </c>
      <c r="J8" s="13">
        <v>519</v>
      </c>
      <c r="L8" s="13">
        <v>362</v>
      </c>
      <c r="M8" s="13">
        <v>519</v>
      </c>
      <c r="N8" s="13">
        <v>519</v>
      </c>
      <c r="P8" s="13">
        <v>1043</v>
      </c>
      <c r="Q8" s="13">
        <v>114</v>
      </c>
      <c r="R8" s="13">
        <v>139</v>
      </c>
      <c r="T8" s="13">
        <v>112</v>
      </c>
      <c r="U8" s="13">
        <v>329</v>
      </c>
      <c r="V8" s="13">
        <v>349</v>
      </c>
      <c r="W8" s="13">
        <v>285</v>
      </c>
      <c r="X8" s="13">
        <v>218</v>
      </c>
      <c r="Y8" s="13">
        <v>104</v>
      </c>
    </row>
    <row r="9" spans="2:27" ht="46" customHeight="1" x14ac:dyDescent="0.35">
      <c r="B9" s="21" t="s">
        <v>126</v>
      </c>
      <c r="C9" s="18">
        <v>0.40768010345758088</v>
      </c>
      <c r="D9" s="18">
        <v>0.40699054840142251</v>
      </c>
      <c r="E9" s="18">
        <v>0.40828770584314222</v>
      </c>
      <c r="G9" s="18">
        <v>0.51316012288098278</v>
      </c>
      <c r="H9" s="18">
        <v>0.49093682526783877</v>
      </c>
      <c r="I9" s="18">
        <v>0.44688858804335041</v>
      </c>
      <c r="J9" s="18">
        <v>0.31010149939569343</v>
      </c>
      <c r="L9" s="18">
        <v>0.49155168131277821</v>
      </c>
      <c r="M9" s="18">
        <v>0.44688858804335041</v>
      </c>
      <c r="N9" s="18">
        <v>0.30979788922960061</v>
      </c>
      <c r="P9" s="18">
        <v>0.39697531548900078</v>
      </c>
      <c r="Q9" s="18">
        <v>0.58109140217529054</v>
      </c>
      <c r="R9" s="18">
        <v>0.44298221751758421</v>
      </c>
      <c r="T9" s="18">
        <v>0.59390725155929081</v>
      </c>
      <c r="U9" s="18">
        <v>0.49461150379093721</v>
      </c>
      <c r="V9" s="18">
        <v>0.37311218093488241</v>
      </c>
      <c r="W9" s="18">
        <v>0.38170176683967139</v>
      </c>
      <c r="X9" s="18">
        <v>0.31827273092845237</v>
      </c>
      <c r="Y9" s="18">
        <v>0.31234100389263292</v>
      </c>
    </row>
    <row r="10" spans="2:27" ht="60" customHeight="1" x14ac:dyDescent="0.35">
      <c r="B10" s="21" t="s">
        <v>127</v>
      </c>
      <c r="C10" s="18">
        <v>0.4390991898891331</v>
      </c>
      <c r="D10" s="18">
        <v>0.43633987822021869</v>
      </c>
      <c r="E10" s="18">
        <v>0.44281142772679333</v>
      </c>
      <c r="G10" s="18">
        <v>0.29443608075278438</v>
      </c>
      <c r="H10" s="18">
        <v>0.38959494034696962</v>
      </c>
      <c r="I10" s="18">
        <v>0.40755020718517643</v>
      </c>
      <c r="J10" s="18">
        <v>0.51028710756125462</v>
      </c>
      <c r="L10" s="18">
        <v>0.38396551584674649</v>
      </c>
      <c r="M10" s="18">
        <v>0.40755020718517643</v>
      </c>
      <c r="N10" s="18">
        <v>0.51030056321355666</v>
      </c>
      <c r="P10" s="18">
        <v>0.44706849702492762</v>
      </c>
      <c r="Q10" s="18">
        <v>0.32998221393587229</v>
      </c>
      <c r="R10" s="18">
        <v>0.44340288271264749</v>
      </c>
      <c r="T10" s="18">
        <v>0.31638646239844692</v>
      </c>
      <c r="U10" s="18">
        <v>0.40158504243851512</v>
      </c>
      <c r="V10" s="18">
        <v>0.47672919551241433</v>
      </c>
      <c r="W10" s="18">
        <v>0.46602670229560977</v>
      </c>
      <c r="X10" s="18">
        <v>0.46787522548816041</v>
      </c>
      <c r="Y10" s="18">
        <v>0.43107435265359167</v>
      </c>
    </row>
    <row r="11" spans="2:27" ht="46" customHeight="1" x14ac:dyDescent="0.35">
      <c r="B11" s="21" t="s">
        <v>128</v>
      </c>
      <c r="C11" s="18">
        <v>8.5870549169109286E-2</v>
      </c>
      <c r="D11" s="18">
        <v>7.4253478817063734E-2</v>
      </c>
      <c r="E11" s="18">
        <v>9.8090271053113298E-2</v>
      </c>
      <c r="G11" s="18">
        <v>4.8217982194215712E-2</v>
      </c>
      <c r="H11" s="18">
        <v>4.268578339835731E-2</v>
      </c>
      <c r="I11" s="18">
        <v>8.2040662534836523E-2</v>
      </c>
      <c r="J11" s="18">
        <v>0.119729523142941</v>
      </c>
      <c r="L11" s="18">
        <v>4.3122425325272849E-2</v>
      </c>
      <c r="M11" s="18">
        <v>8.2040662534836523E-2</v>
      </c>
      <c r="N11" s="18">
        <v>0.1199229410602866</v>
      </c>
      <c r="P11" s="18">
        <v>9.0235727126874887E-2</v>
      </c>
      <c r="Q11" s="18">
        <v>4.1364914122537552E-2</v>
      </c>
      <c r="R11" s="18">
        <v>7.8343473683006898E-2</v>
      </c>
      <c r="T11" s="18">
        <v>4.8761159627806971E-2</v>
      </c>
      <c r="U11" s="18">
        <v>7.0979718923200458E-2</v>
      </c>
      <c r="V11" s="18">
        <v>8.4280310968059352E-2</v>
      </c>
      <c r="W11" s="18">
        <v>8.7296427294483045E-2</v>
      </c>
      <c r="X11" s="18">
        <v>9.8972460439988641E-2</v>
      </c>
      <c r="Y11" s="18">
        <v>0.13784443172074451</v>
      </c>
    </row>
    <row r="12" spans="2:27" ht="19" customHeight="1" x14ac:dyDescent="0.35">
      <c r="B12" s="21" t="s">
        <v>71</v>
      </c>
      <c r="C12" s="18">
        <v>3.3508658068627281E-2</v>
      </c>
      <c r="D12" s="18">
        <v>3.9495283604837533E-2</v>
      </c>
      <c r="E12" s="18">
        <v>2.6177287540760728E-2</v>
      </c>
      <c r="G12" s="18">
        <v>5.6017945000603968E-2</v>
      </c>
      <c r="H12" s="18">
        <v>4.0355304074296307E-2</v>
      </c>
      <c r="I12" s="18">
        <v>3.3586723656003209E-2</v>
      </c>
      <c r="J12" s="18">
        <v>2.626473435293316E-2</v>
      </c>
      <c r="L12" s="18">
        <v>4.1456770733185357E-2</v>
      </c>
      <c r="M12" s="18">
        <v>3.3586723656003209E-2</v>
      </c>
      <c r="N12" s="18">
        <v>2.630716390652052E-2</v>
      </c>
      <c r="P12" s="18">
        <v>3.4747297152664093E-2</v>
      </c>
      <c r="Q12" s="18">
        <v>1.6630973434746121E-2</v>
      </c>
      <c r="R12" s="18">
        <v>1.3120717039227091E-2</v>
      </c>
      <c r="T12" s="18">
        <v>2.0404959379870271E-2</v>
      </c>
      <c r="U12" s="18">
        <v>1.789576625660835E-2</v>
      </c>
      <c r="V12" s="18">
        <v>3.2551231115235141E-2</v>
      </c>
      <c r="W12" s="18">
        <v>3.6045743791565978E-2</v>
      </c>
      <c r="X12" s="18">
        <v>5.6127268306179909E-2</v>
      </c>
      <c r="Y12" s="18">
        <v>4.6795930791477217E-2</v>
      </c>
    </row>
    <row r="13" spans="2:27" ht="32.15" customHeight="1" x14ac:dyDescent="0.35">
      <c r="B13" s="21" t="s">
        <v>129</v>
      </c>
      <c r="C13" s="18">
        <v>3.3841499415549259E-2</v>
      </c>
      <c r="D13" s="18">
        <v>4.292081095645766E-2</v>
      </c>
      <c r="E13" s="18">
        <v>2.4633307836190499E-2</v>
      </c>
      <c r="G13" s="18">
        <v>8.8167869171413102E-2</v>
      </c>
      <c r="H13" s="18">
        <v>3.6427146912538129E-2</v>
      </c>
      <c r="I13" s="18">
        <v>2.99338185806334E-2</v>
      </c>
      <c r="J13" s="18">
        <v>3.3617135547177893E-2</v>
      </c>
      <c r="L13" s="18">
        <v>3.990360678201723E-2</v>
      </c>
      <c r="M13" s="18">
        <v>2.99338185806334E-2</v>
      </c>
      <c r="N13" s="18">
        <v>3.3671442590035648E-2</v>
      </c>
      <c r="P13" s="18">
        <v>3.0973163206532661E-2</v>
      </c>
      <c r="Q13" s="18">
        <v>3.0930496331553439E-2</v>
      </c>
      <c r="R13" s="18">
        <v>2.2150709047534259E-2</v>
      </c>
      <c r="T13" s="18">
        <v>2.0540167034585149E-2</v>
      </c>
      <c r="U13" s="18">
        <v>1.4927968590739121E-2</v>
      </c>
      <c r="V13" s="18">
        <v>3.3327081469408937E-2</v>
      </c>
      <c r="W13" s="18">
        <v>2.892935977866962E-2</v>
      </c>
      <c r="X13" s="18">
        <v>5.8752314837218683E-2</v>
      </c>
      <c r="Y13" s="18">
        <v>7.1944280941553654E-2</v>
      </c>
    </row>
    <row r="15" spans="2:27" x14ac:dyDescent="0.35">
      <c r="B15" s="22" t="s">
        <v>17</v>
      </c>
    </row>
    <row r="16" spans="2:27" x14ac:dyDescent="0.35">
      <c r="B16" t="s">
        <v>318</v>
      </c>
    </row>
    <row r="17" spans="2:2" x14ac:dyDescent="0.35">
      <c r="B17"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130</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564</v>
      </c>
      <c r="D7" s="25">
        <v>269</v>
      </c>
      <c r="E7" s="25">
        <v>293</v>
      </c>
      <c r="G7" s="25">
        <v>5</v>
      </c>
      <c r="H7" s="25">
        <v>13</v>
      </c>
      <c r="I7" s="25">
        <v>71</v>
      </c>
      <c r="J7" s="25">
        <v>475</v>
      </c>
      <c r="L7" s="25">
        <v>18</v>
      </c>
      <c r="M7" s="25">
        <v>71</v>
      </c>
      <c r="N7" s="25">
        <v>473</v>
      </c>
      <c r="P7" s="25">
        <v>360</v>
      </c>
      <c r="Q7" s="25">
        <v>60</v>
      </c>
      <c r="R7" s="25">
        <v>74</v>
      </c>
      <c r="T7" s="25">
        <v>29</v>
      </c>
      <c r="U7" s="25">
        <v>114</v>
      </c>
      <c r="V7" s="25">
        <v>164</v>
      </c>
      <c r="W7" s="25">
        <v>135</v>
      </c>
      <c r="X7" s="25">
        <v>81</v>
      </c>
      <c r="Y7" s="25">
        <v>38</v>
      </c>
    </row>
    <row r="8" spans="2:27" x14ac:dyDescent="0.35">
      <c r="B8" s="7" t="s">
        <v>51</v>
      </c>
      <c r="C8" s="13">
        <v>537</v>
      </c>
      <c r="D8" s="13">
        <v>259</v>
      </c>
      <c r="E8" s="13">
        <v>277</v>
      </c>
      <c r="G8" s="13">
        <v>5</v>
      </c>
      <c r="H8" s="13">
        <v>12</v>
      </c>
      <c r="I8" s="13">
        <v>67</v>
      </c>
      <c r="J8" s="13">
        <v>453</v>
      </c>
      <c r="L8" s="13">
        <v>17</v>
      </c>
      <c r="M8" s="13">
        <v>67</v>
      </c>
      <c r="N8" s="13">
        <v>452</v>
      </c>
      <c r="P8" s="13">
        <v>345</v>
      </c>
      <c r="Q8" s="13">
        <v>56</v>
      </c>
      <c r="R8" s="13">
        <v>70</v>
      </c>
      <c r="T8" s="13">
        <v>23</v>
      </c>
      <c r="U8" s="13">
        <v>99</v>
      </c>
      <c r="V8" s="13">
        <v>165</v>
      </c>
      <c r="W8" s="13">
        <v>122</v>
      </c>
      <c r="X8" s="13">
        <v>90</v>
      </c>
      <c r="Y8" s="13">
        <v>37</v>
      </c>
    </row>
    <row r="9" spans="2:27" ht="46" customHeight="1" x14ac:dyDescent="0.35">
      <c r="B9" s="21" t="s">
        <v>131</v>
      </c>
      <c r="C9" s="18">
        <v>0.36806995140990278</v>
      </c>
      <c r="D9" s="18">
        <v>0.39896991750410732</v>
      </c>
      <c r="E9" s="18">
        <v>0.34032219756885679</v>
      </c>
      <c r="G9" s="18">
        <v>0.78579634505007934</v>
      </c>
      <c r="H9" s="18">
        <v>0.51702066643760469</v>
      </c>
      <c r="I9" s="18">
        <v>0.45306239388076902</v>
      </c>
      <c r="J9" s="18">
        <v>0.34677310919251081</v>
      </c>
      <c r="L9" s="18">
        <v>0.60035948705324194</v>
      </c>
      <c r="M9" s="18">
        <v>0.45306239388076902</v>
      </c>
      <c r="N9" s="18">
        <v>0.34741608176589178</v>
      </c>
      <c r="P9" s="18">
        <v>0.36935286804322892</v>
      </c>
      <c r="Q9" s="18">
        <v>0.50028320749322053</v>
      </c>
      <c r="R9" s="18">
        <v>0.41602941236587038</v>
      </c>
      <c r="T9" s="18">
        <v>0.79752506934615308</v>
      </c>
      <c r="U9" s="18">
        <v>0.46849467569462527</v>
      </c>
      <c r="V9" s="18">
        <v>0.27287339872959898</v>
      </c>
      <c r="W9" s="18">
        <v>0.39678029364968798</v>
      </c>
      <c r="X9" s="18">
        <v>0.34850378760623912</v>
      </c>
      <c r="Y9" s="18">
        <v>0.21029910172531649</v>
      </c>
    </row>
    <row r="10" spans="2:27" ht="46" customHeight="1" x14ac:dyDescent="0.35">
      <c r="B10" s="21" t="s">
        <v>132</v>
      </c>
      <c r="C10" s="18">
        <v>0.43730117657712769</v>
      </c>
      <c r="D10" s="18">
        <v>0.39743535755043902</v>
      </c>
      <c r="E10" s="18">
        <v>0.47435192926590691</v>
      </c>
      <c r="G10" s="18">
        <v>0</v>
      </c>
      <c r="H10" s="18">
        <v>0.48297933356239542</v>
      </c>
      <c r="I10" s="18">
        <v>0.39371532046895807</v>
      </c>
      <c r="J10" s="18">
        <v>0.44766196810456921</v>
      </c>
      <c r="L10" s="18">
        <v>0.3332227475178261</v>
      </c>
      <c r="M10" s="18">
        <v>0.39371532046895807</v>
      </c>
      <c r="N10" s="18">
        <v>0.44756855511631322</v>
      </c>
      <c r="P10" s="18">
        <v>0.45200950221903258</v>
      </c>
      <c r="Q10" s="18">
        <v>0.33616952848444942</v>
      </c>
      <c r="R10" s="18">
        <v>0.45701533512351461</v>
      </c>
      <c r="T10" s="18">
        <v>0.1372073032587024</v>
      </c>
      <c r="U10" s="18">
        <v>0.43335906990527501</v>
      </c>
      <c r="V10" s="18">
        <v>0.47758063605708939</v>
      </c>
      <c r="W10" s="18">
        <v>0.41184148199523068</v>
      </c>
      <c r="X10" s="18">
        <v>0.44890409347914961</v>
      </c>
      <c r="Y10" s="18">
        <v>0.50049432167614794</v>
      </c>
    </row>
    <row r="11" spans="2:27" ht="60" customHeight="1" x14ac:dyDescent="0.35">
      <c r="B11" s="21" t="s">
        <v>133</v>
      </c>
      <c r="C11" s="18">
        <v>0.16572226921378941</v>
      </c>
      <c r="D11" s="18">
        <v>0.1679924919974681</v>
      </c>
      <c r="E11" s="18">
        <v>0.1625855590637883</v>
      </c>
      <c r="G11" s="18">
        <v>0</v>
      </c>
      <c r="H11" s="18">
        <v>0</v>
      </c>
      <c r="I11" s="18">
        <v>0.1121663829796244</v>
      </c>
      <c r="J11" s="18">
        <v>0.17986309807426501</v>
      </c>
      <c r="L11" s="18">
        <v>0</v>
      </c>
      <c r="M11" s="18">
        <v>0.1121663829796244</v>
      </c>
      <c r="N11" s="18">
        <v>0.1792658832128686</v>
      </c>
      <c r="P11" s="18">
        <v>0.16200031431114581</v>
      </c>
      <c r="Q11" s="18">
        <v>0.14744608013920321</v>
      </c>
      <c r="R11" s="18">
        <v>7.7671774599363669E-2</v>
      </c>
      <c r="T11" s="18">
        <v>6.5267627395144828E-2</v>
      </c>
      <c r="U11" s="18">
        <v>7.9761962332727837E-2</v>
      </c>
      <c r="V11" s="18">
        <v>0.2014600024012044</v>
      </c>
      <c r="W11" s="18">
        <v>0.1712873824156555</v>
      </c>
      <c r="X11" s="18">
        <v>0.1780209945053787</v>
      </c>
      <c r="Y11" s="18">
        <v>0.25873785992000292</v>
      </c>
    </row>
    <row r="12" spans="2:27" ht="19" customHeight="1" x14ac:dyDescent="0.35">
      <c r="B12" s="21" t="s">
        <v>121</v>
      </c>
      <c r="C12" s="18">
        <v>2.890660279918008E-2</v>
      </c>
      <c r="D12" s="18">
        <v>3.5602232947985708E-2</v>
      </c>
      <c r="E12" s="18">
        <v>2.2740314101448129E-2</v>
      </c>
      <c r="G12" s="18">
        <v>0.2142036549499208</v>
      </c>
      <c r="H12" s="18">
        <v>0</v>
      </c>
      <c r="I12" s="18">
        <v>4.1055902670648223E-2</v>
      </c>
      <c r="J12" s="18">
        <v>2.5701824628655001E-2</v>
      </c>
      <c r="L12" s="18">
        <v>6.6417765428931907E-2</v>
      </c>
      <c r="M12" s="18">
        <v>4.1055902670648223E-2</v>
      </c>
      <c r="N12" s="18">
        <v>2.5749479904926431E-2</v>
      </c>
      <c r="P12" s="18">
        <v>1.6637315426592709E-2</v>
      </c>
      <c r="Q12" s="18">
        <v>1.6101183883126868E-2</v>
      </c>
      <c r="R12" s="18">
        <v>4.928347791125131E-2</v>
      </c>
      <c r="T12" s="18">
        <v>0</v>
      </c>
      <c r="U12" s="18">
        <v>1.8384292067371751E-2</v>
      </c>
      <c r="V12" s="18">
        <v>4.8085962812107121E-2</v>
      </c>
      <c r="W12" s="18">
        <v>2.009084193942582E-2</v>
      </c>
      <c r="X12" s="18">
        <v>2.457112440923271E-2</v>
      </c>
      <c r="Y12" s="18">
        <v>3.0468716678532431E-2</v>
      </c>
    </row>
    <row r="14" spans="2:27" x14ac:dyDescent="0.35">
      <c r="B14" s="22" t="s">
        <v>16</v>
      </c>
    </row>
    <row r="15" spans="2:27" x14ac:dyDescent="0.35">
      <c r="B15" t="s">
        <v>318</v>
      </c>
    </row>
    <row r="16" spans="2:27" x14ac:dyDescent="0.35">
      <c r="B16"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134</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135</v>
      </c>
      <c r="C9" s="18">
        <v>0.35864978213199722</v>
      </c>
      <c r="D9" s="18">
        <v>0.38729953729870209</v>
      </c>
      <c r="E9" s="18">
        <v>0.33085788170954789</v>
      </c>
      <c r="G9" s="18">
        <v>0.38428171046192589</v>
      </c>
      <c r="H9" s="18">
        <v>0.3749268742995393</v>
      </c>
      <c r="I9" s="18">
        <v>0.35588438923461951</v>
      </c>
      <c r="J9" s="18">
        <v>0.32024396374916742</v>
      </c>
      <c r="L9" s="18">
        <v>0.37982211020868351</v>
      </c>
      <c r="M9" s="18">
        <v>0.35588438923461951</v>
      </c>
      <c r="N9" s="18">
        <v>0.3207575244026572</v>
      </c>
      <c r="P9" s="18">
        <v>0.348805235510874</v>
      </c>
      <c r="Q9" s="18">
        <v>0.46943672728169461</v>
      </c>
      <c r="R9" s="18">
        <v>0.46398272278745789</v>
      </c>
      <c r="T9" s="18">
        <v>0.51185594504969145</v>
      </c>
      <c r="U9" s="18">
        <v>0.397256755492915</v>
      </c>
      <c r="V9" s="18">
        <v>0.35103664879306029</v>
      </c>
      <c r="W9" s="18">
        <v>0.33962148883853288</v>
      </c>
      <c r="X9" s="18">
        <v>0.30186100710036068</v>
      </c>
      <c r="Y9" s="18">
        <v>0.29023911597613161</v>
      </c>
    </row>
    <row r="10" spans="2:27" ht="46" customHeight="1" x14ac:dyDescent="0.35">
      <c r="B10" s="21" t="s">
        <v>136</v>
      </c>
      <c r="C10" s="18">
        <v>0.43110975663254542</v>
      </c>
      <c r="D10" s="18">
        <v>0.41486472374037631</v>
      </c>
      <c r="E10" s="18">
        <v>0.44730980854035141</v>
      </c>
      <c r="G10" s="18">
        <v>0.45594917477951058</v>
      </c>
      <c r="H10" s="18">
        <v>0.44559813284533312</v>
      </c>
      <c r="I10" s="18">
        <v>0.43428290978167011</v>
      </c>
      <c r="J10" s="18">
        <v>0.38947319606756609</v>
      </c>
      <c r="L10" s="18">
        <v>0.45045155340537057</v>
      </c>
      <c r="M10" s="18">
        <v>0.43428290978167011</v>
      </c>
      <c r="N10" s="18">
        <v>0.3892990888901165</v>
      </c>
      <c r="P10" s="18">
        <v>0.44172937378226029</v>
      </c>
      <c r="Q10" s="18">
        <v>0.38751226382866671</v>
      </c>
      <c r="R10" s="18">
        <v>0.42961314119591137</v>
      </c>
      <c r="T10" s="18">
        <v>0.4231136828055837</v>
      </c>
      <c r="U10" s="18">
        <v>0.4459133840042076</v>
      </c>
      <c r="V10" s="18">
        <v>0.43445238592246688</v>
      </c>
      <c r="W10" s="18">
        <v>0.42748243369131489</v>
      </c>
      <c r="X10" s="18">
        <v>0.43489596213459392</v>
      </c>
      <c r="Y10" s="18">
        <v>0.38640257611489642</v>
      </c>
    </row>
    <row r="11" spans="2:27" ht="46" customHeight="1" x14ac:dyDescent="0.35">
      <c r="B11" s="21" t="s">
        <v>137</v>
      </c>
      <c r="C11" s="18">
        <v>0.16144697991074919</v>
      </c>
      <c r="D11" s="18">
        <v>0.15161376126824319</v>
      </c>
      <c r="E11" s="18">
        <v>0.17076547254300439</v>
      </c>
      <c r="G11" s="18">
        <v>9.8918827704573498E-2</v>
      </c>
      <c r="H11" s="18">
        <v>0.1407142087600336</v>
      </c>
      <c r="I11" s="18">
        <v>0.16240655445160249</v>
      </c>
      <c r="J11" s="18">
        <v>0.24204603760232651</v>
      </c>
      <c r="L11" s="18">
        <v>0.1198982950993101</v>
      </c>
      <c r="M11" s="18">
        <v>0.16240655445160249</v>
      </c>
      <c r="N11" s="18">
        <v>0.24243419580456199</v>
      </c>
      <c r="P11" s="18">
        <v>0.16189696282353391</v>
      </c>
      <c r="Q11" s="18">
        <v>0.1372107292187702</v>
      </c>
      <c r="R11" s="18">
        <v>8.7279917986601119E-2</v>
      </c>
      <c r="T11" s="18">
        <v>6.5030372144724874E-2</v>
      </c>
      <c r="U11" s="18">
        <v>0.12781805073381861</v>
      </c>
      <c r="V11" s="18">
        <v>0.1691855349725804</v>
      </c>
      <c r="W11" s="18">
        <v>0.1771976712037103</v>
      </c>
      <c r="X11" s="18">
        <v>0.2074483382779212</v>
      </c>
      <c r="Y11" s="18">
        <v>0.19411026009482321</v>
      </c>
    </row>
    <row r="12" spans="2:27" ht="19" customHeight="1" x14ac:dyDescent="0.35">
      <c r="B12" s="21" t="s">
        <v>71</v>
      </c>
      <c r="C12" s="18">
        <v>4.8793481324708107E-2</v>
      </c>
      <c r="D12" s="18">
        <v>4.6221977692678488E-2</v>
      </c>
      <c r="E12" s="18">
        <v>5.1066837207096268E-2</v>
      </c>
      <c r="G12" s="18">
        <v>6.0850287053990183E-2</v>
      </c>
      <c r="H12" s="18">
        <v>3.8760784095094078E-2</v>
      </c>
      <c r="I12" s="18">
        <v>4.7426146532108117E-2</v>
      </c>
      <c r="J12" s="18">
        <v>4.8236802580939889E-2</v>
      </c>
      <c r="L12" s="18">
        <v>4.9828041286635913E-2</v>
      </c>
      <c r="M12" s="18">
        <v>4.7426146532108117E-2</v>
      </c>
      <c r="N12" s="18">
        <v>4.7509190902664047E-2</v>
      </c>
      <c r="P12" s="18">
        <v>4.7568427883331758E-2</v>
      </c>
      <c r="Q12" s="18">
        <v>5.8402796708684054E-3</v>
      </c>
      <c r="R12" s="18">
        <v>1.91242180300293E-2</v>
      </c>
      <c r="T12" s="18">
        <v>0</v>
      </c>
      <c r="U12" s="18">
        <v>2.9011809769058761E-2</v>
      </c>
      <c r="V12" s="18">
        <v>4.5325430311892512E-2</v>
      </c>
      <c r="W12" s="18">
        <v>5.5698406266441902E-2</v>
      </c>
      <c r="X12" s="18">
        <v>5.5794692487124167E-2</v>
      </c>
      <c r="Y12" s="18">
        <v>0.1292480478141487</v>
      </c>
    </row>
    <row r="14" spans="2:27" x14ac:dyDescent="0.35">
      <c r="B14" t="s">
        <v>318</v>
      </c>
    </row>
    <row r="15" spans="2:27" x14ac:dyDescent="0.35">
      <c r="B15"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138</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88" customHeight="1" x14ac:dyDescent="0.35">
      <c r="B9" s="21" t="s">
        <v>139</v>
      </c>
      <c r="C9" s="18">
        <v>0.30125239101211798</v>
      </c>
      <c r="D9" s="18">
        <v>0.32368074405463609</v>
      </c>
      <c r="E9" s="18">
        <v>0.27914213063357862</v>
      </c>
      <c r="G9" s="18">
        <v>0.26537270068268581</v>
      </c>
      <c r="H9" s="18">
        <v>0.31031614731437751</v>
      </c>
      <c r="I9" s="18">
        <v>0.31398180589928731</v>
      </c>
      <c r="J9" s="18">
        <v>0.3157704227147029</v>
      </c>
      <c r="L9" s="18">
        <v>0.28802473741541151</v>
      </c>
      <c r="M9" s="18">
        <v>0.31398180589928731</v>
      </c>
      <c r="N9" s="18">
        <v>0.3154781217577235</v>
      </c>
      <c r="P9" s="18">
        <v>0.27908944736481478</v>
      </c>
      <c r="Q9" s="18">
        <v>0.5235286391319659</v>
      </c>
      <c r="R9" s="18">
        <v>0.36909181056721369</v>
      </c>
      <c r="T9" s="18">
        <v>0.52523806417723273</v>
      </c>
      <c r="U9" s="18">
        <v>0.31247824347212422</v>
      </c>
      <c r="V9" s="18">
        <v>0.28181062958964159</v>
      </c>
      <c r="W9" s="18">
        <v>0.25906340777662429</v>
      </c>
      <c r="X9" s="18">
        <v>0.27774465384107128</v>
      </c>
      <c r="Y9" s="18">
        <v>0.2761944996366183</v>
      </c>
    </row>
    <row r="10" spans="2:27" ht="46" customHeight="1" x14ac:dyDescent="0.35">
      <c r="B10" s="21" t="s">
        <v>140</v>
      </c>
      <c r="C10" s="18">
        <v>0.49401719398684818</v>
      </c>
      <c r="D10" s="18">
        <v>0.49247850664089232</v>
      </c>
      <c r="E10" s="18">
        <v>0.49560374743140639</v>
      </c>
      <c r="G10" s="18">
        <v>0.53176754359283773</v>
      </c>
      <c r="H10" s="18">
        <v>0.51144578771222515</v>
      </c>
      <c r="I10" s="18">
        <v>0.47611294964525558</v>
      </c>
      <c r="J10" s="18">
        <v>0.45678362999849731</v>
      </c>
      <c r="L10" s="18">
        <v>0.52132281511297207</v>
      </c>
      <c r="M10" s="18">
        <v>0.47611294964525558</v>
      </c>
      <c r="N10" s="18">
        <v>0.45751615309363741</v>
      </c>
      <c r="P10" s="18">
        <v>0.50790698319665961</v>
      </c>
      <c r="Q10" s="18">
        <v>0.40873181361702782</v>
      </c>
      <c r="R10" s="18">
        <v>0.51632753814293997</v>
      </c>
      <c r="T10" s="18">
        <v>0.37959674672034588</v>
      </c>
      <c r="U10" s="18">
        <v>0.54177257656962974</v>
      </c>
      <c r="V10" s="18">
        <v>0.50020514515839032</v>
      </c>
      <c r="W10" s="18">
        <v>0.49236644378008138</v>
      </c>
      <c r="X10" s="18">
        <v>0.48873900173426471</v>
      </c>
      <c r="Y10" s="18">
        <v>0.45770882384186917</v>
      </c>
    </row>
    <row r="11" spans="2:27" ht="46" customHeight="1" x14ac:dyDescent="0.35">
      <c r="B11" s="21" t="s">
        <v>141</v>
      </c>
      <c r="C11" s="18">
        <v>0.14892586286530879</v>
      </c>
      <c r="D11" s="18">
        <v>0.13429140758401389</v>
      </c>
      <c r="E11" s="18">
        <v>0.1630813717857599</v>
      </c>
      <c r="G11" s="18">
        <v>0.14004965655761359</v>
      </c>
      <c r="H11" s="18">
        <v>0.1205420557657714</v>
      </c>
      <c r="I11" s="18">
        <v>0.15131593134552879</v>
      </c>
      <c r="J11" s="18">
        <v>0.18319413171926899</v>
      </c>
      <c r="L11" s="18">
        <v>0.13036587638714511</v>
      </c>
      <c r="M11" s="18">
        <v>0.15131593134552879</v>
      </c>
      <c r="N11" s="18">
        <v>0.18268294496071411</v>
      </c>
      <c r="P11" s="18">
        <v>0.15529234123062899</v>
      </c>
      <c r="Q11" s="18">
        <v>4.2257415766950517E-2</v>
      </c>
      <c r="R11" s="18">
        <v>0.1052524694307394</v>
      </c>
      <c r="T11" s="18">
        <v>6.8935026562549864E-2</v>
      </c>
      <c r="U11" s="18">
        <v>0.1148227738165797</v>
      </c>
      <c r="V11" s="18">
        <v>0.15017233205394409</v>
      </c>
      <c r="W11" s="18">
        <v>0.17994665521695941</v>
      </c>
      <c r="X11" s="18">
        <v>0.1780175477685097</v>
      </c>
      <c r="Y11" s="18">
        <v>0.1808562965407933</v>
      </c>
    </row>
    <row r="12" spans="2:27" ht="19" customHeight="1" x14ac:dyDescent="0.35">
      <c r="B12" s="21" t="s">
        <v>71</v>
      </c>
      <c r="C12" s="18">
        <v>5.5804552135724918E-2</v>
      </c>
      <c r="D12" s="18">
        <v>4.9549341720457628E-2</v>
      </c>
      <c r="E12" s="18">
        <v>6.2172750149254982E-2</v>
      </c>
      <c r="G12" s="18">
        <v>6.281009916686292E-2</v>
      </c>
      <c r="H12" s="18">
        <v>5.7696009207625958E-2</v>
      </c>
      <c r="I12" s="18">
        <v>5.8589313109928397E-2</v>
      </c>
      <c r="J12" s="18">
        <v>4.4251815567530751E-2</v>
      </c>
      <c r="L12" s="18">
        <v>6.0286571084471462E-2</v>
      </c>
      <c r="M12" s="18">
        <v>5.8589313109928397E-2</v>
      </c>
      <c r="N12" s="18">
        <v>4.4322780187924883E-2</v>
      </c>
      <c r="P12" s="18">
        <v>5.7711228207896592E-2</v>
      </c>
      <c r="Q12" s="18">
        <v>2.548213148405554E-2</v>
      </c>
      <c r="R12" s="18">
        <v>9.3281818591068738E-3</v>
      </c>
      <c r="T12" s="18">
        <v>2.623016253987142E-2</v>
      </c>
      <c r="U12" s="18">
        <v>3.0926406141666571E-2</v>
      </c>
      <c r="V12" s="18">
        <v>6.7811893198024054E-2</v>
      </c>
      <c r="W12" s="18">
        <v>6.8623493226334903E-2</v>
      </c>
      <c r="X12" s="18">
        <v>5.5498796656154169E-2</v>
      </c>
      <c r="Y12" s="18">
        <v>8.5240379980718983E-2</v>
      </c>
    </row>
    <row r="14" spans="2:27" x14ac:dyDescent="0.35">
      <c r="B14" t="s">
        <v>318</v>
      </c>
    </row>
    <row r="15" spans="2:27" x14ac:dyDescent="0.35">
      <c r="B15"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122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60" customHeight="1" x14ac:dyDescent="0.35">
      <c r="B9" s="21" t="s">
        <v>142</v>
      </c>
      <c r="C9" s="18">
        <v>0.38940543496143959</v>
      </c>
      <c r="D9" s="18">
        <v>0.36478278409523418</v>
      </c>
      <c r="E9" s="18">
        <v>0.4140510825370417</v>
      </c>
      <c r="G9" s="18">
        <v>0.363267546824596</v>
      </c>
      <c r="H9" s="18">
        <v>0.37539487288608853</v>
      </c>
      <c r="I9" s="18">
        <v>0.39640958602317539</v>
      </c>
      <c r="J9" s="18">
        <v>0.42310299169836751</v>
      </c>
      <c r="L9" s="18">
        <v>0.36954931258217399</v>
      </c>
      <c r="M9" s="18">
        <v>0.39640958602317539</v>
      </c>
      <c r="N9" s="18">
        <v>0.42217784825113053</v>
      </c>
      <c r="P9" s="18">
        <v>0.38503679521192058</v>
      </c>
      <c r="Q9" s="18">
        <v>0.40150741597279438</v>
      </c>
      <c r="R9" s="18">
        <v>0.48438348730165037</v>
      </c>
      <c r="T9" s="18">
        <v>0.47124946379206423</v>
      </c>
      <c r="U9" s="18">
        <v>0.44324543617378281</v>
      </c>
      <c r="V9" s="18">
        <v>0.37762023180261878</v>
      </c>
      <c r="W9" s="18">
        <v>0.35184070107500692</v>
      </c>
      <c r="X9" s="18">
        <v>0.37876667046039159</v>
      </c>
      <c r="Y9" s="18">
        <v>0.30869448523365911</v>
      </c>
    </row>
    <row r="10" spans="2:27" ht="74.150000000000006" customHeight="1" x14ac:dyDescent="0.35">
      <c r="B10" s="21" t="s">
        <v>143</v>
      </c>
      <c r="C10" s="18">
        <v>0.491935122034311</v>
      </c>
      <c r="D10" s="18">
        <v>0.51686808694591968</v>
      </c>
      <c r="E10" s="18">
        <v>0.46757147724816572</v>
      </c>
      <c r="G10" s="18">
        <v>0.48319567261955321</v>
      </c>
      <c r="H10" s="18">
        <v>0.53599795576296072</v>
      </c>
      <c r="I10" s="18">
        <v>0.51103937390877252</v>
      </c>
      <c r="J10" s="18">
        <v>0.43845313730353452</v>
      </c>
      <c r="L10" s="18">
        <v>0.50932727213176521</v>
      </c>
      <c r="M10" s="18">
        <v>0.51103937390877252</v>
      </c>
      <c r="N10" s="18">
        <v>0.43915626462272622</v>
      </c>
      <c r="P10" s="18">
        <v>0.49809567744232253</v>
      </c>
      <c r="Q10" s="18">
        <v>0.50269684416201865</v>
      </c>
      <c r="R10" s="18">
        <v>0.42970951612292391</v>
      </c>
      <c r="T10" s="18">
        <v>0.49724101774661328</v>
      </c>
      <c r="U10" s="18">
        <v>0.45030164508396381</v>
      </c>
      <c r="V10" s="18">
        <v>0.49506479177166751</v>
      </c>
      <c r="W10" s="18">
        <v>0.52639058974634445</v>
      </c>
      <c r="X10" s="18">
        <v>0.49612751006622358</v>
      </c>
      <c r="Y10" s="18">
        <v>0.50342908898338212</v>
      </c>
    </row>
    <row r="11" spans="2:27" ht="19" customHeight="1" x14ac:dyDescent="0.35">
      <c r="B11" s="21" t="s">
        <v>144</v>
      </c>
      <c r="C11" s="18">
        <v>8.9370480041386091E-2</v>
      </c>
      <c r="D11" s="18">
        <v>8.8072339043444081E-2</v>
      </c>
      <c r="E11" s="18">
        <v>9.0390765762103226E-2</v>
      </c>
      <c r="G11" s="18">
        <v>0.10110819424803739</v>
      </c>
      <c r="H11" s="18">
        <v>6.9224973399035272E-2</v>
      </c>
      <c r="I11" s="18">
        <v>7.7157440591882065E-2</v>
      </c>
      <c r="J11" s="18">
        <v>0.1091692009221169</v>
      </c>
      <c r="L11" s="18">
        <v>8.5206782568361533E-2</v>
      </c>
      <c r="M11" s="18">
        <v>7.7157440591882065E-2</v>
      </c>
      <c r="N11" s="18">
        <v>0.1093442705955938</v>
      </c>
      <c r="P11" s="18">
        <v>9.0399423339020471E-2</v>
      </c>
      <c r="Q11" s="18">
        <v>6.4745653647834467E-2</v>
      </c>
      <c r="R11" s="18">
        <v>6.4212317225571025E-2</v>
      </c>
      <c r="T11" s="18">
        <v>2.59988110806731E-2</v>
      </c>
      <c r="U11" s="18">
        <v>8.8163119107624824E-2</v>
      </c>
      <c r="V11" s="18">
        <v>9.6695749611892839E-2</v>
      </c>
      <c r="W11" s="18">
        <v>8.9487162971387355E-2</v>
      </c>
      <c r="X11" s="18">
        <v>0.1004287814509804</v>
      </c>
      <c r="Y11" s="18">
        <v>0.10962430009549989</v>
      </c>
    </row>
    <row r="12" spans="2:27" ht="19" customHeight="1" x14ac:dyDescent="0.35">
      <c r="B12" s="21" t="s">
        <v>121</v>
      </c>
      <c r="C12" s="18">
        <v>2.9288962962863319E-2</v>
      </c>
      <c r="D12" s="18">
        <v>3.0276789915401978E-2</v>
      </c>
      <c r="E12" s="18">
        <v>2.7986674452689288E-2</v>
      </c>
      <c r="G12" s="18">
        <v>5.2428586307813559E-2</v>
      </c>
      <c r="H12" s="18">
        <v>1.9382197951915661E-2</v>
      </c>
      <c r="I12" s="18">
        <v>1.539359947617008E-2</v>
      </c>
      <c r="J12" s="18">
        <v>2.9274670075980939E-2</v>
      </c>
      <c r="L12" s="18">
        <v>3.5916632717699327E-2</v>
      </c>
      <c r="M12" s="18">
        <v>1.539359947617008E-2</v>
      </c>
      <c r="N12" s="18">
        <v>2.9321616530549221E-2</v>
      </c>
      <c r="P12" s="18">
        <v>2.6468104006736382E-2</v>
      </c>
      <c r="Q12" s="18">
        <v>3.1050086217352481E-2</v>
      </c>
      <c r="R12" s="18">
        <v>2.1694679349854511E-2</v>
      </c>
      <c r="T12" s="18">
        <v>5.5107073806493446E-3</v>
      </c>
      <c r="U12" s="18">
        <v>1.8289799634628609E-2</v>
      </c>
      <c r="V12" s="18">
        <v>3.0619226813820989E-2</v>
      </c>
      <c r="W12" s="18">
        <v>3.2281546207261189E-2</v>
      </c>
      <c r="X12" s="18">
        <v>2.4677038022404361E-2</v>
      </c>
      <c r="Y12" s="18">
        <v>7.8252125687458804E-2</v>
      </c>
    </row>
    <row r="14" spans="2:27" x14ac:dyDescent="0.35">
      <c r="B14" t="s">
        <v>318</v>
      </c>
    </row>
    <row r="15" spans="2:27" x14ac:dyDescent="0.35">
      <c r="B15"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145</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146</v>
      </c>
      <c r="C9" s="18">
        <v>0.14834345327490631</v>
      </c>
      <c r="D9" s="18">
        <v>0.1733116031745208</v>
      </c>
      <c r="E9" s="18">
        <v>0.12375521801608221</v>
      </c>
      <c r="G9" s="18">
        <v>0.151716012479965</v>
      </c>
      <c r="H9" s="18">
        <v>0.15610764914449671</v>
      </c>
      <c r="I9" s="18">
        <v>0.12390076627749901</v>
      </c>
      <c r="J9" s="18">
        <v>0.1618943220362421</v>
      </c>
      <c r="L9" s="18">
        <v>0.15400252825745581</v>
      </c>
      <c r="M9" s="18">
        <v>0.12390076627749901</v>
      </c>
      <c r="N9" s="18">
        <v>0.16215394458415161</v>
      </c>
      <c r="P9" s="18">
        <v>0.1159049820102315</v>
      </c>
      <c r="Q9" s="18">
        <v>0.45174999868434018</v>
      </c>
      <c r="R9" s="18">
        <v>0.20018263020112051</v>
      </c>
      <c r="T9" s="18">
        <v>0.32914125814248402</v>
      </c>
      <c r="U9" s="18">
        <v>0.1646877370816601</v>
      </c>
      <c r="V9" s="18">
        <v>0.1193763025361389</v>
      </c>
      <c r="W9" s="18">
        <v>0.1230390260412149</v>
      </c>
      <c r="X9" s="18">
        <v>0.14133573022607901</v>
      </c>
      <c r="Y9" s="18">
        <v>0.103025049579337</v>
      </c>
    </row>
    <row r="10" spans="2:27" ht="19" customHeight="1" x14ac:dyDescent="0.35">
      <c r="B10" s="21" t="s">
        <v>147</v>
      </c>
      <c r="C10" s="18">
        <v>0.48277463003229248</v>
      </c>
      <c r="D10" s="18">
        <v>0.46806299515784838</v>
      </c>
      <c r="E10" s="18">
        <v>0.49813976531446041</v>
      </c>
      <c r="G10" s="18">
        <v>0.47815677266325363</v>
      </c>
      <c r="H10" s="18">
        <v>0.48852215284432587</v>
      </c>
      <c r="I10" s="18">
        <v>0.49272091647043659</v>
      </c>
      <c r="J10" s="18">
        <v>0.47253844264596118</v>
      </c>
      <c r="L10" s="18">
        <v>0.48362328864107668</v>
      </c>
      <c r="M10" s="18">
        <v>0.49272091647043659</v>
      </c>
      <c r="N10" s="18">
        <v>0.47249754341977368</v>
      </c>
      <c r="P10" s="18">
        <v>0.49381140560812709</v>
      </c>
      <c r="Q10" s="18">
        <v>0.40390098395155738</v>
      </c>
      <c r="R10" s="18">
        <v>0.54724080428347888</v>
      </c>
      <c r="T10" s="18">
        <v>0.43778955694891342</v>
      </c>
      <c r="U10" s="18">
        <v>0.51555118117502274</v>
      </c>
      <c r="V10" s="18">
        <v>0.49108957445614082</v>
      </c>
      <c r="W10" s="18">
        <v>0.48603755419034839</v>
      </c>
      <c r="X10" s="18">
        <v>0.44755668183281039</v>
      </c>
      <c r="Y10" s="18">
        <v>0.45982277778650971</v>
      </c>
    </row>
    <row r="11" spans="2:27" ht="19" customHeight="1" x14ac:dyDescent="0.35">
      <c r="B11" s="21" t="s">
        <v>148</v>
      </c>
      <c r="C11" s="18">
        <v>0.24065190467506201</v>
      </c>
      <c r="D11" s="18">
        <v>0.22554686535849811</v>
      </c>
      <c r="E11" s="18">
        <v>0.25528454866450168</v>
      </c>
      <c r="G11" s="18">
        <v>0.20413823059051231</v>
      </c>
      <c r="H11" s="18">
        <v>0.24586461742753729</v>
      </c>
      <c r="I11" s="18">
        <v>0.24512693641250999</v>
      </c>
      <c r="J11" s="18">
        <v>0.2677811118637341</v>
      </c>
      <c r="L11" s="18">
        <v>0.22456331475865021</v>
      </c>
      <c r="M11" s="18">
        <v>0.24512693641250999</v>
      </c>
      <c r="N11" s="18">
        <v>0.26740557339122689</v>
      </c>
      <c r="P11" s="18">
        <v>0.25819510279743679</v>
      </c>
      <c r="Q11" s="18">
        <v>0.10704939285597249</v>
      </c>
      <c r="R11" s="18">
        <v>0.15964502834280311</v>
      </c>
      <c r="T11" s="18">
        <v>0.14766895840816491</v>
      </c>
      <c r="U11" s="18">
        <v>0.22962236052072349</v>
      </c>
      <c r="V11" s="18">
        <v>0.24827961683047381</v>
      </c>
      <c r="W11" s="18">
        <v>0.24427666902526821</v>
      </c>
      <c r="X11" s="18">
        <v>0.27012974578831289</v>
      </c>
      <c r="Y11" s="18">
        <v>0.26918079851827248</v>
      </c>
    </row>
    <row r="12" spans="2:27" ht="19" customHeight="1" x14ac:dyDescent="0.35">
      <c r="B12" s="21" t="s">
        <v>149</v>
      </c>
      <c r="C12" s="18">
        <v>6.111199810308604E-2</v>
      </c>
      <c r="D12" s="18">
        <v>6.2367741309812208E-2</v>
      </c>
      <c r="E12" s="18">
        <v>5.9613560935234011E-2</v>
      </c>
      <c r="G12" s="18">
        <v>3.5654114356543018E-2</v>
      </c>
      <c r="H12" s="18">
        <v>4.7452180448092747E-2</v>
      </c>
      <c r="I12" s="18">
        <v>9.4565861322649408E-2</v>
      </c>
      <c r="J12" s="18">
        <v>6.6049923662311882E-2</v>
      </c>
      <c r="L12" s="18">
        <v>4.1580723118361453E-2</v>
      </c>
      <c r="M12" s="18">
        <v>9.4565861322649408E-2</v>
      </c>
      <c r="N12" s="18">
        <v>6.6155844915477297E-2</v>
      </c>
      <c r="P12" s="18">
        <v>6.1968369629057232E-2</v>
      </c>
      <c r="Q12" s="18">
        <v>1.9363992461705271E-2</v>
      </c>
      <c r="R12" s="18">
        <v>4.1932339044696398E-2</v>
      </c>
      <c r="T12" s="18">
        <v>5.7658642308178333E-2</v>
      </c>
      <c r="U12" s="18">
        <v>3.1018029448457579E-2</v>
      </c>
      <c r="V12" s="18">
        <v>6.0452042739299473E-2</v>
      </c>
      <c r="W12" s="18">
        <v>8.2107710320677221E-2</v>
      </c>
      <c r="X12" s="18">
        <v>7.4305281173393189E-2</v>
      </c>
      <c r="Y12" s="18">
        <v>7.639682290913645E-2</v>
      </c>
    </row>
    <row r="13" spans="2:27" ht="19" customHeight="1" x14ac:dyDescent="0.35">
      <c r="B13" s="21" t="s">
        <v>121</v>
      </c>
      <c r="C13" s="18">
        <v>6.7118013914653191E-2</v>
      </c>
      <c r="D13" s="18">
        <v>7.0710794999320425E-2</v>
      </c>
      <c r="E13" s="18">
        <v>6.3206907069721818E-2</v>
      </c>
      <c r="G13" s="18">
        <v>0.13033486990972601</v>
      </c>
      <c r="H13" s="18">
        <v>6.2053400135547471E-2</v>
      </c>
      <c r="I13" s="18">
        <v>4.3685519516904983E-2</v>
      </c>
      <c r="J13" s="18">
        <v>3.1736199791750692E-2</v>
      </c>
      <c r="L13" s="18">
        <v>9.6230145224455901E-2</v>
      </c>
      <c r="M13" s="18">
        <v>4.3685519516904983E-2</v>
      </c>
      <c r="N13" s="18">
        <v>3.1787093689370258E-2</v>
      </c>
      <c r="P13" s="18">
        <v>7.0120139955147251E-2</v>
      </c>
      <c r="Q13" s="18">
        <v>1.793563204642443E-2</v>
      </c>
      <c r="R13" s="18">
        <v>5.0999198127900922E-2</v>
      </c>
      <c r="T13" s="18">
        <v>2.774158419225942E-2</v>
      </c>
      <c r="U13" s="18">
        <v>5.9120691774136092E-2</v>
      </c>
      <c r="V13" s="18">
        <v>8.0802463437947211E-2</v>
      </c>
      <c r="W13" s="18">
        <v>6.4539040422491284E-2</v>
      </c>
      <c r="X13" s="18">
        <v>6.6672560979404383E-2</v>
      </c>
      <c r="Y13" s="18">
        <v>9.1574551206744306E-2</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G18"/>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19" t="s">
        <v>328</v>
      </c>
    </row>
    <row r="6" spans="2:7" ht="50.15" customHeight="1" x14ac:dyDescent="0.35">
      <c r="C6" s="20" t="s">
        <v>329</v>
      </c>
      <c r="D6" s="20" t="s">
        <v>330</v>
      </c>
      <c r="E6" s="20" t="s">
        <v>331</v>
      </c>
      <c r="F6" s="20" t="s">
        <v>332</v>
      </c>
      <c r="G6" s="20" t="s">
        <v>333</v>
      </c>
    </row>
    <row r="7" spans="2:7" x14ac:dyDescent="0.35">
      <c r="B7" s="21" t="s">
        <v>146</v>
      </c>
      <c r="C7" s="18">
        <v>0.22101261680960541</v>
      </c>
      <c r="D7" s="18">
        <v>0.23451908939758101</v>
      </c>
      <c r="E7" s="18">
        <v>0.1202460765254969</v>
      </c>
      <c r="F7" s="18">
        <v>0.14177383239894331</v>
      </c>
      <c r="G7" s="18">
        <v>0.1235090246372906</v>
      </c>
    </row>
    <row r="8" spans="2:7" x14ac:dyDescent="0.35">
      <c r="B8" s="21" t="s">
        <v>147</v>
      </c>
      <c r="C8" s="18">
        <v>0.40017780125035562</v>
      </c>
      <c r="D8" s="18">
        <v>0.49560534169621168</v>
      </c>
      <c r="E8" s="18">
        <v>0.38504300518339668</v>
      </c>
      <c r="F8" s="18">
        <v>0.37840957176470791</v>
      </c>
      <c r="G8" s="18">
        <v>0.40561611213185522</v>
      </c>
    </row>
    <row r="9" spans="2:7" x14ac:dyDescent="0.35">
      <c r="B9" s="21" t="s">
        <v>148</v>
      </c>
      <c r="C9" s="18">
        <v>0.17620119839608381</v>
      </c>
      <c r="D9" s="18">
        <v>0.13927392168541261</v>
      </c>
      <c r="E9" s="18">
        <v>0.24285764651064809</v>
      </c>
      <c r="F9" s="18">
        <v>0.27351209985605168</v>
      </c>
      <c r="G9" s="18">
        <v>0.28356902065285139</v>
      </c>
    </row>
    <row r="10" spans="2:7" x14ac:dyDescent="0.35">
      <c r="B10" s="21" t="s">
        <v>149</v>
      </c>
      <c r="C10" s="18">
        <v>6.010271031848187E-2</v>
      </c>
      <c r="D10" s="18">
        <v>3.247136568327557E-2</v>
      </c>
      <c r="E10" s="18">
        <v>7.6059847772897399E-2</v>
      </c>
      <c r="F10" s="18">
        <v>7.7417059332041946E-2</v>
      </c>
      <c r="G10" s="18">
        <v>8.4060342437121363E-2</v>
      </c>
    </row>
    <row r="11" spans="2:7" ht="29" x14ac:dyDescent="0.35">
      <c r="B11" s="21" t="s">
        <v>151</v>
      </c>
      <c r="C11" s="18">
        <v>0.14250567322547339</v>
      </c>
      <c r="D11" s="18">
        <v>9.8130281537519112E-2</v>
      </c>
      <c r="E11" s="18">
        <v>0.17579342400756079</v>
      </c>
      <c r="F11" s="18">
        <v>0.12888743664825519</v>
      </c>
      <c r="G11" s="18">
        <v>0.1032455001408815</v>
      </c>
    </row>
    <row r="14" spans="2:7" x14ac:dyDescent="0.35">
      <c r="B14" t="s">
        <v>318</v>
      </c>
    </row>
    <row r="15" spans="2:7" x14ac:dyDescent="0.35">
      <c r="B15" t="s">
        <v>8</v>
      </c>
    </row>
    <row r="18" spans="2:2" x14ac:dyDescent="0.35">
      <c r="B18" t="str">
        <f>HYPERLINK("#Contents!A1", "Return to Contents")</f>
        <v>Return to Contents</v>
      </c>
    </row>
  </sheetData>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150</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146</v>
      </c>
      <c r="C9" s="18">
        <v>0.22101261680960541</v>
      </c>
      <c r="D9" s="18">
        <v>0.2463371064411996</v>
      </c>
      <c r="E9" s="18">
        <v>0.196231437345146</v>
      </c>
      <c r="G9" s="18">
        <v>0.19446983127561909</v>
      </c>
      <c r="H9" s="18">
        <v>0.22067504477482189</v>
      </c>
      <c r="I9" s="18">
        <v>0.19888034626739801</v>
      </c>
      <c r="J9" s="18">
        <v>0.27027427243770641</v>
      </c>
      <c r="L9" s="18">
        <v>0.20770066077688801</v>
      </c>
      <c r="M9" s="18">
        <v>0.19888034626739801</v>
      </c>
      <c r="N9" s="18">
        <v>0.27070769897399333</v>
      </c>
      <c r="P9" s="18">
        <v>0.18821594756550841</v>
      </c>
      <c r="Q9" s="18">
        <v>0.56564569957929722</v>
      </c>
      <c r="R9" s="18">
        <v>0.29180810917352978</v>
      </c>
      <c r="T9" s="18">
        <v>0.48478495380050329</v>
      </c>
      <c r="U9" s="18">
        <v>0.27380965876568553</v>
      </c>
      <c r="V9" s="18">
        <v>0.18643262266955959</v>
      </c>
      <c r="W9" s="18">
        <v>0.18188076257403579</v>
      </c>
      <c r="X9" s="18">
        <v>0.16668016292272439</v>
      </c>
      <c r="Y9" s="18">
        <v>0.13365240141455911</v>
      </c>
    </row>
    <row r="10" spans="2:27" ht="19" customHeight="1" x14ac:dyDescent="0.35">
      <c r="B10" s="21" t="s">
        <v>147</v>
      </c>
      <c r="C10" s="18">
        <v>0.40017780125035562</v>
      </c>
      <c r="D10" s="18">
        <v>0.38047184007053569</v>
      </c>
      <c r="E10" s="18">
        <v>0.42034276688414429</v>
      </c>
      <c r="G10" s="18">
        <v>0.37295702430020328</v>
      </c>
      <c r="H10" s="18">
        <v>0.397006007633951</v>
      </c>
      <c r="I10" s="18">
        <v>0.39046510436755072</v>
      </c>
      <c r="J10" s="18">
        <v>0.44084967984147938</v>
      </c>
      <c r="L10" s="18">
        <v>0.38521218145914299</v>
      </c>
      <c r="M10" s="18">
        <v>0.39046510436755072</v>
      </c>
      <c r="N10" s="18">
        <v>0.4407579627902074</v>
      </c>
      <c r="P10" s="18">
        <v>0.41009660023623279</v>
      </c>
      <c r="Q10" s="18">
        <v>0.29946834184389343</v>
      </c>
      <c r="R10" s="18">
        <v>0.45422516713971861</v>
      </c>
      <c r="T10" s="18">
        <v>0.32405871481689003</v>
      </c>
      <c r="U10" s="18">
        <v>0.47975294395077422</v>
      </c>
      <c r="V10" s="18">
        <v>0.3924837578286226</v>
      </c>
      <c r="W10" s="18">
        <v>0.36228229593500488</v>
      </c>
      <c r="X10" s="18">
        <v>0.38001831031775768</v>
      </c>
      <c r="Y10" s="18">
        <v>0.39858830547037438</v>
      </c>
    </row>
    <row r="11" spans="2:27" ht="19" customHeight="1" x14ac:dyDescent="0.35">
      <c r="B11" s="21" t="s">
        <v>148</v>
      </c>
      <c r="C11" s="18">
        <v>0.17620119839608381</v>
      </c>
      <c r="D11" s="18">
        <v>0.1665350112502495</v>
      </c>
      <c r="E11" s="18">
        <v>0.18526108146983569</v>
      </c>
      <c r="G11" s="18">
        <v>0.1465840313171618</v>
      </c>
      <c r="H11" s="18">
        <v>0.1824542395044616</v>
      </c>
      <c r="I11" s="18">
        <v>0.21869379144303619</v>
      </c>
      <c r="J11" s="18">
        <v>0.1573531516881212</v>
      </c>
      <c r="L11" s="18">
        <v>0.16404418271230989</v>
      </c>
      <c r="M11" s="18">
        <v>0.21869379144303619</v>
      </c>
      <c r="N11" s="18">
        <v>0.1568005249272747</v>
      </c>
      <c r="P11" s="18">
        <v>0.1869850038970941</v>
      </c>
      <c r="Q11" s="18">
        <v>6.5825684651511882E-2</v>
      </c>
      <c r="R11" s="18">
        <v>0.1468914709980696</v>
      </c>
      <c r="T11" s="18">
        <v>7.8557544472397683E-2</v>
      </c>
      <c r="U11" s="18">
        <v>0.1214003076451262</v>
      </c>
      <c r="V11" s="18">
        <v>0.20802343283379929</v>
      </c>
      <c r="W11" s="18">
        <v>0.21216616142311129</v>
      </c>
      <c r="X11" s="18">
        <v>0.20800233117281269</v>
      </c>
      <c r="Y11" s="18">
        <v>0.17269622061183501</v>
      </c>
    </row>
    <row r="12" spans="2:27" ht="19" customHeight="1" x14ac:dyDescent="0.35">
      <c r="B12" s="21" t="s">
        <v>149</v>
      </c>
      <c r="C12" s="18">
        <v>6.010271031848187E-2</v>
      </c>
      <c r="D12" s="18">
        <v>5.2927505855446907E-2</v>
      </c>
      <c r="E12" s="18">
        <v>6.7398766686099551E-2</v>
      </c>
      <c r="G12" s="18">
        <v>4.6339075845240628E-2</v>
      </c>
      <c r="H12" s="18">
        <v>5.025559959453859E-2</v>
      </c>
      <c r="I12" s="18">
        <v>7.7797028853330827E-2</v>
      </c>
      <c r="J12" s="18">
        <v>6.6078916937297436E-2</v>
      </c>
      <c r="L12" s="18">
        <v>4.8326537384356563E-2</v>
      </c>
      <c r="M12" s="18">
        <v>7.7797028853330827E-2</v>
      </c>
      <c r="N12" s="18">
        <v>6.618488468565692E-2</v>
      </c>
      <c r="P12" s="18">
        <v>6.1193922426314377E-2</v>
      </c>
      <c r="Q12" s="18">
        <v>1.229386950803186E-2</v>
      </c>
      <c r="R12" s="18">
        <v>3.9697624796978012E-2</v>
      </c>
      <c r="T12" s="18">
        <v>4.7340785154096891E-2</v>
      </c>
      <c r="U12" s="18">
        <v>2.7069824533567041E-2</v>
      </c>
      <c r="V12" s="18">
        <v>7.0023719153957525E-2</v>
      </c>
      <c r="W12" s="18">
        <v>7.7592508317400249E-2</v>
      </c>
      <c r="X12" s="18">
        <v>7.7709736875771124E-2</v>
      </c>
      <c r="Y12" s="18">
        <v>6.0545892149318582E-2</v>
      </c>
    </row>
    <row r="13" spans="2:27" ht="32.15" customHeight="1" x14ac:dyDescent="0.35">
      <c r="B13" s="21" t="s">
        <v>151</v>
      </c>
      <c r="C13" s="18">
        <v>0.14250567322547339</v>
      </c>
      <c r="D13" s="18">
        <v>0.15372853638256831</v>
      </c>
      <c r="E13" s="18">
        <v>0.1307659476147745</v>
      </c>
      <c r="G13" s="18">
        <v>0.23965003726177531</v>
      </c>
      <c r="H13" s="18">
        <v>0.149609108492227</v>
      </c>
      <c r="I13" s="18">
        <v>0.1141637290686844</v>
      </c>
      <c r="J13" s="18">
        <v>6.544397909539558E-2</v>
      </c>
      <c r="L13" s="18">
        <v>0.19471643766730259</v>
      </c>
      <c r="M13" s="18">
        <v>0.1141637290686844</v>
      </c>
      <c r="N13" s="18">
        <v>6.5548928622867486E-2</v>
      </c>
      <c r="P13" s="18">
        <v>0.15350852587485031</v>
      </c>
      <c r="Q13" s="18">
        <v>5.6766404417265437E-2</v>
      </c>
      <c r="R13" s="18">
        <v>6.7377627891703915E-2</v>
      </c>
      <c r="T13" s="18">
        <v>6.5258001756112294E-2</v>
      </c>
      <c r="U13" s="18">
        <v>9.7967265104847004E-2</v>
      </c>
      <c r="V13" s="18">
        <v>0.1430364675140611</v>
      </c>
      <c r="W13" s="18">
        <v>0.1660782717504477</v>
      </c>
      <c r="X13" s="18">
        <v>0.167589458710934</v>
      </c>
      <c r="Y13" s="18">
        <v>0.23451718035391261</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152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146</v>
      </c>
      <c r="C9" s="18">
        <v>0.23451908939758101</v>
      </c>
      <c r="D9" s="18">
        <v>0.26129728894075938</v>
      </c>
      <c r="E9" s="18">
        <v>0.2079147401816388</v>
      </c>
      <c r="G9" s="18">
        <v>0.20161587885721821</v>
      </c>
      <c r="H9" s="18">
        <v>0.23938424422052079</v>
      </c>
      <c r="I9" s="18">
        <v>0.2166354720191625</v>
      </c>
      <c r="J9" s="18">
        <v>0.28070961378941678</v>
      </c>
      <c r="L9" s="18">
        <v>0.22063916088420321</v>
      </c>
      <c r="M9" s="18">
        <v>0.2166354720191625</v>
      </c>
      <c r="N9" s="18">
        <v>0.28035480816639058</v>
      </c>
      <c r="P9" s="18">
        <v>0.19927086841984379</v>
      </c>
      <c r="Q9" s="18">
        <v>0.53030661279209024</v>
      </c>
      <c r="R9" s="18">
        <v>0.34812611544122252</v>
      </c>
      <c r="T9" s="18">
        <v>0.43741247048180809</v>
      </c>
      <c r="U9" s="18">
        <v>0.25786570428083683</v>
      </c>
      <c r="V9" s="18">
        <v>0.20563695050816069</v>
      </c>
      <c r="W9" s="18">
        <v>0.2132818486986589</v>
      </c>
      <c r="X9" s="18">
        <v>0.222776066906376</v>
      </c>
      <c r="Y9" s="18">
        <v>0.15080489935022021</v>
      </c>
    </row>
    <row r="10" spans="2:27" ht="19" customHeight="1" x14ac:dyDescent="0.35">
      <c r="B10" s="21" t="s">
        <v>147</v>
      </c>
      <c r="C10" s="18">
        <v>0.49560534169621168</v>
      </c>
      <c r="D10" s="18">
        <v>0.45633076853334431</v>
      </c>
      <c r="E10" s="18">
        <v>0.53493529641642223</v>
      </c>
      <c r="G10" s="18">
        <v>0.47028784707363852</v>
      </c>
      <c r="H10" s="18">
        <v>0.48149860173893072</v>
      </c>
      <c r="I10" s="18">
        <v>0.5426270957042898</v>
      </c>
      <c r="J10" s="18">
        <v>0.48880959739759378</v>
      </c>
      <c r="L10" s="18">
        <v>0.47559199435878757</v>
      </c>
      <c r="M10" s="18">
        <v>0.5426270957042898</v>
      </c>
      <c r="N10" s="18">
        <v>0.48879479148092392</v>
      </c>
      <c r="P10" s="18">
        <v>0.5130499164184944</v>
      </c>
      <c r="Q10" s="18">
        <v>0.35027877037690158</v>
      </c>
      <c r="R10" s="18">
        <v>0.4631049817053805</v>
      </c>
      <c r="T10" s="18">
        <v>0.3974155317445433</v>
      </c>
      <c r="U10" s="18">
        <v>0.5566980928450016</v>
      </c>
      <c r="V10" s="18">
        <v>0.49526690354817438</v>
      </c>
      <c r="W10" s="18">
        <v>0.49129120825597189</v>
      </c>
      <c r="X10" s="18">
        <v>0.45052527234208389</v>
      </c>
      <c r="Y10" s="18">
        <v>0.50664805417979575</v>
      </c>
    </row>
    <row r="11" spans="2:27" ht="19" customHeight="1" x14ac:dyDescent="0.35">
      <c r="B11" s="21" t="s">
        <v>148</v>
      </c>
      <c r="C11" s="18">
        <v>0.13927392168541261</v>
      </c>
      <c r="D11" s="18">
        <v>0.15453383265542561</v>
      </c>
      <c r="E11" s="18">
        <v>0.1243550482258481</v>
      </c>
      <c r="G11" s="18">
        <v>0.10181729283513249</v>
      </c>
      <c r="H11" s="18">
        <v>0.1512108130836291</v>
      </c>
      <c r="I11" s="18">
        <v>0.15778046874844959</v>
      </c>
      <c r="J11" s="18">
        <v>0.1464517643167686</v>
      </c>
      <c r="L11" s="18">
        <v>0.12660193269995801</v>
      </c>
      <c r="M11" s="18">
        <v>0.15778046874844959</v>
      </c>
      <c r="N11" s="18">
        <v>0.14668662233846791</v>
      </c>
      <c r="P11" s="18">
        <v>0.14873148511834111</v>
      </c>
      <c r="Q11" s="18">
        <v>6.8928111124542973E-2</v>
      </c>
      <c r="R11" s="18">
        <v>9.104653667894054E-2</v>
      </c>
      <c r="T11" s="18">
        <v>7.9645278781055082E-2</v>
      </c>
      <c r="U11" s="18">
        <v>9.8272799523816651E-2</v>
      </c>
      <c r="V11" s="18">
        <v>0.15896596267763871</v>
      </c>
      <c r="W11" s="18">
        <v>0.14809488582489061</v>
      </c>
      <c r="X11" s="18">
        <v>0.18239557581905089</v>
      </c>
      <c r="Y11" s="18">
        <v>0.1488988674348706</v>
      </c>
    </row>
    <row r="12" spans="2:27" ht="19" customHeight="1" x14ac:dyDescent="0.35">
      <c r="B12" s="21" t="s">
        <v>149</v>
      </c>
      <c r="C12" s="18">
        <v>3.247136568327557E-2</v>
      </c>
      <c r="D12" s="18">
        <v>3.013657011674482E-2</v>
      </c>
      <c r="E12" s="18">
        <v>3.4874402174640363E-2</v>
      </c>
      <c r="G12" s="18">
        <v>3.061448611289486E-2</v>
      </c>
      <c r="H12" s="18">
        <v>2.3577868141716141E-2</v>
      </c>
      <c r="I12" s="18">
        <v>4.3996249646849943E-2</v>
      </c>
      <c r="J12" s="18">
        <v>3.1743486125523961E-2</v>
      </c>
      <c r="L12" s="18">
        <v>2.710987104202793E-2</v>
      </c>
      <c r="M12" s="18">
        <v>4.3996249646849943E-2</v>
      </c>
      <c r="N12" s="18">
        <v>3.1794391707905011E-2</v>
      </c>
      <c r="P12" s="18">
        <v>3.3647485997163259E-2</v>
      </c>
      <c r="Q12" s="18">
        <v>6.9119868028119282E-3</v>
      </c>
      <c r="R12" s="18">
        <v>2.5914067243764119E-2</v>
      </c>
      <c r="T12" s="18">
        <v>4.1843190509905287E-2</v>
      </c>
      <c r="U12" s="18">
        <v>1.083333904936155E-2</v>
      </c>
      <c r="V12" s="18">
        <v>3.9114948080809078E-2</v>
      </c>
      <c r="W12" s="18">
        <v>4.4738094654130992E-2</v>
      </c>
      <c r="X12" s="18">
        <v>2.6542087273178281E-2</v>
      </c>
      <c r="Y12" s="18">
        <v>4.1896416144842442E-2</v>
      </c>
    </row>
    <row r="13" spans="2:27" ht="32.15" customHeight="1" x14ac:dyDescent="0.35">
      <c r="B13" s="21" t="s">
        <v>151</v>
      </c>
      <c r="C13" s="18">
        <v>9.8130281537519112E-2</v>
      </c>
      <c r="D13" s="18">
        <v>9.7701539753725905E-2</v>
      </c>
      <c r="E13" s="18">
        <v>9.7920513001450646E-2</v>
      </c>
      <c r="G13" s="18">
        <v>0.19566449512111589</v>
      </c>
      <c r="H13" s="18">
        <v>0.1043284728152034</v>
      </c>
      <c r="I13" s="18">
        <v>3.8960713881248173E-2</v>
      </c>
      <c r="J13" s="18">
        <v>5.2285538370696737E-2</v>
      </c>
      <c r="L13" s="18">
        <v>0.15005704101502329</v>
      </c>
      <c r="M13" s="18">
        <v>3.8960713881248173E-2</v>
      </c>
      <c r="N13" s="18">
        <v>5.2369386306312327E-2</v>
      </c>
      <c r="P13" s="18">
        <v>0.1053002440461573</v>
      </c>
      <c r="Q13" s="18">
        <v>4.3574518903653027E-2</v>
      </c>
      <c r="R13" s="18">
        <v>7.1808298930692238E-2</v>
      </c>
      <c r="T13" s="18">
        <v>4.3683528482688382E-2</v>
      </c>
      <c r="U13" s="18">
        <v>7.6330064300983505E-2</v>
      </c>
      <c r="V13" s="18">
        <v>0.10101523518521729</v>
      </c>
      <c r="W13" s="18">
        <v>0.10259396256634749</v>
      </c>
      <c r="X13" s="18">
        <v>0.11776099765931081</v>
      </c>
      <c r="Y13" s="18">
        <v>0.1517517628902709</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153</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146</v>
      </c>
      <c r="C9" s="18">
        <v>0.1202460765254969</v>
      </c>
      <c r="D9" s="18">
        <v>0.13892357338577621</v>
      </c>
      <c r="E9" s="18">
        <v>0.1018735488272647</v>
      </c>
      <c r="G9" s="18">
        <v>9.5076375565287974E-2</v>
      </c>
      <c r="H9" s="18">
        <v>0.13736870805232729</v>
      </c>
      <c r="I9" s="18">
        <v>8.9349592102442477E-2</v>
      </c>
      <c r="J9" s="18">
        <v>0.1592979489132624</v>
      </c>
      <c r="L9" s="18">
        <v>0.1163023753212217</v>
      </c>
      <c r="M9" s="18">
        <v>8.9349592102442477E-2</v>
      </c>
      <c r="N9" s="18">
        <v>0.15955340777589239</v>
      </c>
      <c r="P9" s="18">
        <v>0.10732584765193499</v>
      </c>
      <c r="Q9" s="18">
        <v>0.24878346339774071</v>
      </c>
      <c r="R9" s="18">
        <v>0.12911460453649221</v>
      </c>
      <c r="T9" s="18">
        <v>0.21000131414695841</v>
      </c>
      <c r="U9" s="18">
        <v>0.1133052716713651</v>
      </c>
      <c r="V9" s="18">
        <v>0.1233258362478669</v>
      </c>
      <c r="W9" s="18">
        <v>0.1009888705316284</v>
      </c>
      <c r="X9" s="18">
        <v>0.115891249611973</v>
      </c>
      <c r="Y9" s="18">
        <v>0.1036078995539627</v>
      </c>
    </row>
    <row r="10" spans="2:27" ht="19" customHeight="1" x14ac:dyDescent="0.35">
      <c r="B10" s="21" t="s">
        <v>147</v>
      </c>
      <c r="C10" s="18">
        <v>0.38504300518339668</v>
      </c>
      <c r="D10" s="18">
        <v>0.39756069458941018</v>
      </c>
      <c r="E10" s="18">
        <v>0.37260958494874652</v>
      </c>
      <c r="G10" s="18">
        <v>0.34077950780575361</v>
      </c>
      <c r="H10" s="18">
        <v>0.38361518285587559</v>
      </c>
      <c r="I10" s="18">
        <v>0.40482515955167842</v>
      </c>
      <c r="J10" s="18">
        <v>0.41148435557075291</v>
      </c>
      <c r="L10" s="18">
        <v>0.36242024244739118</v>
      </c>
      <c r="M10" s="18">
        <v>0.40482515955167842</v>
      </c>
      <c r="N10" s="18">
        <v>0.41054057984613418</v>
      </c>
      <c r="P10" s="18">
        <v>0.38067764877328969</v>
      </c>
      <c r="Q10" s="18">
        <v>0.43482108232329703</v>
      </c>
      <c r="R10" s="18">
        <v>0.44747185498555608</v>
      </c>
      <c r="T10" s="18">
        <v>0.41540862936175071</v>
      </c>
      <c r="U10" s="18">
        <v>0.41839061361710178</v>
      </c>
      <c r="V10" s="18">
        <v>0.3454265618949019</v>
      </c>
      <c r="W10" s="18">
        <v>0.40091349807582299</v>
      </c>
      <c r="X10" s="18">
        <v>0.3696587966199722</v>
      </c>
      <c r="Y10" s="18">
        <v>0.37421953905377298</v>
      </c>
    </row>
    <row r="11" spans="2:27" ht="19" customHeight="1" x14ac:dyDescent="0.35">
      <c r="B11" s="21" t="s">
        <v>148</v>
      </c>
      <c r="C11" s="18">
        <v>0.24285764651064809</v>
      </c>
      <c r="D11" s="18">
        <v>0.23490283650264029</v>
      </c>
      <c r="E11" s="18">
        <v>0.2507611595747779</v>
      </c>
      <c r="G11" s="18">
        <v>0.17879150037248709</v>
      </c>
      <c r="H11" s="18">
        <v>0.24332547572829349</v>
      </c>
      <c r="I11" s="18">
        <v>0.27734177682255712</v>
      </c>
      <c r="J11" s="18">
        <v>0.27221906755906972</v>
      </c>
      <c r="L11" s="18">
        <v>0.2106189174250343</v>
      </c>
      <c r="M11" s="18">
        <v>0.27734177682255712</v>
      </c>
      <c r="N11" s="18">
        <v>0.27265561287468271</v>
      </c>
      <c r="P11" s="18">
        <v>0.25075556524368781</v>
      </c>
      <c r="Q11" s="18">
        <v>0.1712448502227964</v>
      </c>
      <c r="R11" s="18">
        <v>0.18451836600501509</v>
      </c>
      <c r="T11" s="18">
        <v>0.20726583569368981</v>
      </c>
      <c r="U11" s="18">
        <v>0.2439008107854379</v>
      </c>
      <c r="V11" s="18">
        <v>0.25541251105610552</v>
      </c>
      <c r="W11" s="18">
        <v>0.25291786530976518</v>
      </c>
      <c r="X11" s="18">
        <v>0.26103982263566872</v>
      </c>
      <c r="Y11" s="18">
        <v>0.17630809126372721</v>
      </c>
    </row>
    <row r="12" spans="2:27" ht="19" customHeight="1" x14ac:dyDescent="0.35">
      <c r="B12" s="21" t="s">
        <v>149</v>
      </c>
      <c r="C12" s="18">
        <v>7.6059847772897399E-2</v>
      </c>
      <c r="D12" s="18">
        <v>6.2855257228304734E-2</v>
      </c>
      <c r="E12" s="18">
        <v>8.9409487195369661E-2</v>
      </c>
      <c r="G12" s="18">
        <v>6.2913833381897266E-2</v>
      </c>
      <c r="H12" s="18">
        <v>6.7567114872250145E-2</v>
      </c>
      <c r="I12" s="18">
        <v>9.6727440322646074E-2</v>
      </c>
      <c r="J12" s="18">
        <v>7.7128209998911124E-2</v>
      </c>
      <c r="L12" s="18">
        <v>6.5279731811222194E-2</v>
      </c>
      <c r="M12" s="18">
        <v>9.6727440322646074E-2</v>
      </c>
      <c r="N12" s="18">
        <v>7.7251896995118072E-2</v>
      </c>
      <c r="P12" s="18">
        <v>7.702679955227329E-2</v>
      </c>
      <c r="Q12" s="18">
        <v>3.7807257487798937E-2</v>
      </c>
      <c r="R12" s="18">
        <v>8.0440218628881399E-2</v>
      </c>
      <c r="T12" s="18">
        <v>7.574945200155983E-2</v>
      </c>
      <c r="U12" s="18">
        <v>6.3707636329565137E-2</v>
      </c>
      <c r="V12" s="18">
        <v>8.3821554157543041E-2</v>
      </c>
      <c r="W12" s="18">
        <v>7.6687237762812319E-2</v>
      </c>
      <c r="X12" s="18">
        <v>6.5775972712622116E-2</v>
      </c>
      <c r="Y12" s="18">
        <v>0.1013789241867393</v>
      </c>
    </row>
    <row r="13" spans="2:27" ht="32.15" customHeight="1" x14ac:dyDescent="0.35">
      <c r="B13" s="21" t="s">
        <v>151</v>
      </c>
      <c r="C13" s="18">
        <v>0.17579342400756079</v>
      </c>
      <c r="D13" s="18">
        <v>0.16575763829386861</v>
      </c>
      <c r="E13" s="18">
        <v>0.18534621945384119</v>
      </c>
      <c r="G13" s="18">
        <v>0.32243878287457411</v>
      </c>
      <c r="H13" s="18">
        <v>0.16812351849125359</v>
      </c>
      <c r="I13" s="18">
        <v>0.13175603120067611</v>
      </c>
      <c r="J13" s="18">
        <v>7.9870417958003814E-2</v>
      </c>
      <c r="L13" s="18">
        <v>0.24537873299513061</v>
      </c>
      <c r="M13" s="18">
        <v>0.13175603120067611</v>
      </c>
      <c r="N13" s="18">
        <v>7.9998502508172406E-2</v>
      </c>
      <c r="P13" s="18">
        <v>0.18421413877881421</v>
      </c>
      <c r="Q13" s="18">
        <v>0.1073433465683668</v>
      </c>
      <c r="R13" s="18">
        <v>0.15845495584405511</v>
      </c>
      <c r="T13" s="18">
        <v>9.1574768796041178E-2</v>
      </c>
      <c r="U13" s="18">
        <v>0.16069566759653001</v>
      </c>
      <c r="V13" s="18">
        <v>0.19201353664358281</v>
      </c>
      <c r="W13" s="18">
        <v>0.16849252831997111</v>
      </c>
      <c r="X13" s="18">
        <v>0.18763415841976391</v>
      </c>
      <c r="Y13" s="18">
        <v>0.24448554594179761</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154</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146</v>
      </c>
      <c r="C9" s="18">
        <v>0.14177383239894331</v>
      </c>
      <c r="D9" s="18">
        <v>0.1615316259685127</v>
      </c>
      <c r="E9" s="18">
        <v>0.12237127725531349</v>
      </c>
      <c r="G9" s="18">
        <v>0.13621772162245371</v>
      </c>
      <c r="H9" s="18">
        <v>0.13596272464116299</v>
      </c>
      <c r="I9" s="18">
        <v>0.10766326698711</v>
      </c>
      <c r="J9" s="18">
        <v>0.18740660619248281</v>
      </c>
      <c r="L9" s="18">
        <v>0.13616921404817151</v>
      </c>
      <c r="M9" s="18">
        <v>0.10766326698711</v>
      </c>
      <c r="N9" s="18">
        <v>0.18770714162808549</v>
      </c>
      <c r="P9" s="18">
        <v>0.11148903314883531</v>
      </c>
      <c r="Q9" s="18">
        <v>0.40690460853358479</v>
      </c>
      <c r="R9" s="18">
        <v>0.2099443651608367</v>
      </c>
      <c r="T9" s="18">
        <v>0.30612022619329338</v>
      </c>
      <c r="U9" s="18">
        <v>0.13649417307156331</v>
      </c>
      <c r="V9" s="18">
        <v>0.1380728218275398</v>
      </c>
      <c r="W9" s="18">
        <v>0.10993226761373839</v>
      </c>
      <c r="X9" s="18">
        <v>0.13400994531741789</v>
      </c>
      <c r="Y9" s="18">
        <v>0.11436246665531009</v>
      </c>
    </row>
    <row r="10" spans="2:27" ht="19" customHeight="1" x14ac:dyDescent="0.35">
      <c r="B10" s="21" t="s">
        <v>147</v>
      </c>
      <c r="C10" s="18">
        <v>0.37840957176470791</v>
      </c>
      <c r="D10" s="18">
        <v>0.38051496520728151</v>
      </c>
      <c r="E10" s="18">
        <v>0.3767561612064162</v>
      </c>
      <c r="G10" s="18">
        <v>0.35036741928901771</v>
      </c>
      <c r="H10" s="18">
        <v>0.41168371688901528</v>
      </c>
      <c r="I10" s="18">
        <v>0.38831016012797098</v>
      </c>
      <c r="J10" s="18">
        <v>0.36392045872760598</v>
      </c>
      <c r="L10" s="18">
        <v>0.38126478353448201</v>
      </c>
      <c r="M10" s="18">
        <v>0.38831016012797098</v>
      </c>
      <c r="N10" s="18">
        <v>0.3637053737895356</v>
      </c>
      <c r="P10" s="18">
        <v>0.37785467454869293</v>
      </c>
      <c r="Q10" s="18">
        <v>0.39363704761942031</v>
      </c>
      <c r="R10" s="18">
        <v>0.42955901622119808</v>
      </c>
      <c r="T10" s="18">
        <v>0.39891338550941269</v>
      </c>
      <c r="U10" s="18">
        <v>0.40633582341819491</v>
      </c>
      <c r="V10" s="18">
        <v>0.36028384317492601</v>
      </c>
      <c r="W10" s="18">
        <v>0.40562193665285562</v>
      </c>
      <c r="X10" s="18">
        <v>0.34539828556698338</v>
      </c>
      <c r="Y10" s="18">
        <v>0.32571511514717427</v>
      </c>
    </row>
    <row r="11" spans="2:27" ht="19" customHeight="1" x14ac:dyDescent="0.35">
      <c r="B11" s="21" t="s">
        <v>148</v>
      </c>
      <c r="C11" s="18">
        <v>0.27351209985605168</v>
      </c>
      <c r="D11" s="18">
        <v>0.25983885276029922</v>
      </c>
      <c r="E11" s="18">
        <v>0.28678926774267338</v>
      </c>
      <c r="G11" s="18">
        <v>0.2051028400541981</v>
      </c>
      <c r="H11" s="18">
        <v>0.28993312478966149</v>
      </c>
      <c r="I11" s="18">
        <v>0.30421704386092829</v>
      </c>
      <c r="J11" s="18">
        <v>0.2951112961489521</v>
      </c>
      <c r="L11" s="18">
        <v>0.24710550200412021</v>
      </c>
      <c r="M11" s="18">
        <v>0.30421704386092829</v>
      </c>
      <c r="N11" s="18">
        <v>0.29477958584774661</v>
      </c>
      <c r="P11" s="18">
        <v>0.29154883296666001</v>
      </c>
      <c r="Q11" s="18">
        <v>0.1468581360541116</v>
      </c>
      <c r="R11" s="18">
        <v>0.19538323497529761</v>
      </c>
      <c r="T11" s="18">
        <v>0.16704556871195439</v>
      </c>
      <c r="U11" s="18">
        <v>0.29343327830578941</v>
      </c>
      <c r="V11" s="18">
        <v>0.29603907479325609</v>
      </c>
      <c r="W11" s="18">
        <v>0.25059182359218141</v>
      </c>
      <c r="X11" s="18">
        <v>0.28317246614204572</v>
      </c>
      <c r="Y11" s="18">
        <v>0.28473894043669629</v>
      </c>
    </row>
    <row r="12" spans="2:27" ht="19" customHeight="1" x14ac:dyDescent="0.35">
      <c r="B12" s="21" t="s">
        <v>149</v>
      </c>
      <c r="C12" s="18">
        <v>7.7417059332041946E-2</v>
      </c>
      <c r="D12" s="18">
        <v>7.3256326213440817E-2</v>
      </c>
      <c r="E12" s="18">
        <v>8.1743178959818155E-2</v>
      </c>
      <c r="G12" s="18">
        <v>5.3827522075283782E-2</v>
      </c>
      <c r="H12" s="18">
        <v>5.167119283958059E-2</v>
      </c>
      <c r="I12" s="18">
        <v>0.106112825625651</v>
      </c>
      <c r="J12" s="18">
        <v>9.8091891404102155E-2</v>
      </c>
      <c r="L12" s="18">
        <v>5.2779375871659463E-2</v>
      </c>
      <c r="M12" s="18">
        <v>0.106112825625651</v>
      </c>
      <c r="N12" s="18">
        <v>9.8249196901016994E-2</v>
      </c>
      <c r="P12" s="18">
        <v>7.7873804023048429E-2</v>
      </c>
      <c r="Q12" s="18">
        <v>1.856867079501575E-2</v>
      </c>
      <c r="R12" s="18">
        <v>8.0977051515646228E-2</v>
      </c>
      <c r="T12" s="18">
        <v>6.2363859832977528E-2</v>
      </c>
      <c r="U12" s="18">
        <v>5.5227646961440252E-2</v>
      </c>
      <c r="V12" s="18">
        <v>7.3514713274869581E-2</v>
      </c>
      <c r="W12" s="18">
        <v>0.1092741494586825</v>
      </c>
      <c r="X12" s="18">
        <v>7.5756149076753113E-2</v>
      </c>
      <c r="Y12" s="18">
        <v>8.7693874094021115E-2</v>
      </c>
    </row>
    <row r="13" spans="2:27" ht="32.15" customHeight="1" x14ac:dyDescent="0.35">
      <c r="B13" s="21" t="s">
        <v>151</v>
      </c>
      <c r="C13" s="18">
        <v>0.12888743664825519</v>
      </c>
      <c r="D13" s="18">
        <v>0.1248582298504658</v>
      </c>
      <c r="E13" s="18">
        <v>0.1323401148357787</v>
      </c>
      <c r="G13" s="18">
        <v>0.25448449695904679</v>
      </c>
      <c r="H13" s="18">
        <v>0.1107492408405796</v>
      </c>
      <c r="I13" s="18">
        <v>9.3696703398339867E-2</v>
      </c>
      <c r="J13" s="18">
        <v>5.5469747526856877E-2</v>
      </c>
      <c r="L13" s="18">
        <v>0.18268112454156701</v>
      </c>
      <c r="M13" s="18">
        <v>9.3696703398339867E-2</v>
      </c>
      <c r="N13" s="18">
        <v>5.5558701833615103E-2</v>
      </c>
      <c r="P13" s="18">
        <v>0.14123365531276341</v>
      </c>
      <c r="Q13" s="18">
        <v>3.403153699786738E-2</v>
      </c>
      <c r="R13" s="18">
        <v>8.4136332127021346E-2</v>
      </c>
      <c r="T13" s="18">
        <v>6.5556959752361976E-2</v>
      </c>
      <c r="U13" s="18">
        <v>0.1085090782430122</v>
      </c>
      <c r="V13" s="18">
        <v>0.13208954692940869</v>
      </c>
      <c r="W13" s="18">
        <v>0.1245798226825421</v>
      </c>
      <c r="X13" s="18">
        <v>0.1616631538968</v>
      </c>
      <c r="Y13" s="18">
        <v>0.18748960366679801</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155</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146</v>
      </c>
      <c r="C9" s="18">
        <v>0.1235090246372906</v>
      </c>
      <c r="D9" s="18">
        <v>0.1428559850980875</v>
      </c>
      <c r="E9" s="18">
        <v>0.1044756199445479</v>
      </c>
      <c r="G9" s="18">
        <v>0.12380410690305541</v>
      </c>
      <c r="H9" s="18">
        <v>0.1286043138586819</v>
      </c>
      <c r="I9" s="18">
        <v>0.10492040774068929</v>
      </c>
      <c r="J9" s="18">
        <v>0.13690198609003029</v>
      </c>
      <c r="L9" s="18">
        <v>0.1262789292975379</v>
      </c>
      <c r="M9" s="18">
        <v>0.10492040774068929</v>
      </c>
      <c r="N9" s="18">
        <v>0.1371215295675009</v>
      </c>
      <c r="P9" s="18">
        <v>0.104540427665248</v>
      </c>
      <c r="Q9" s="18">
        <v>0.32362084243283329</v>
      </c>
      <c r="R9" s="18">
        <v>0.1548430881611402</v>
      </c>
      <c r="T9" s="18">
        <v>0.26793265726427229</v>
      </c>
      <c r="U9" s="18">
        <v>0.1197765735859308</v>
      </c>
      <c r="V9" s="18">
        <v>0.10298582506979299</v>
      </c>
      <c r="W9" s="18">
        <v>0.1070015637418366</v>
      </c>
      <c r="X9" s="18">
        <v>0.13021827776101411</v>
      </c>
      <c r="Y9" s="18">
        <v>9.4375193408512165E-2</v>
      </c>
    </row>
    <row r="10" spans="2:27" ht="19" customHeight="1" x14ac:dyDescent="0.35">
      <c r="B10" s="21" t="s">
        <v>147</v>
      </c>
      <c r="C10" s="18">
        <v>0.40561611213185522</v>
      </c>
      <c r="D10" s="18">
        <v>0.41130068121528418</v>
      </c>
      <c r="E10" s="18">
        <v>0.40045129034040539</v>
      </c>
      <c r="G10" s="18">
        <v>0.39276632501895792</v>
      </c>
      <c r="H10" s="18">
        <v>0.42490149161035029</v>
      </c>
      <c r="I10" s="18">
        <v>0.43382794222887511</v>
      </c>
      <c r="J10" s="18">
        <v>0.37170849649866311</v>
      </c>
      <c r="L10" s="18">
        <v>0.40908078530602721</v>
      </c>
      <c r="M10" s="18">
        <v>0.43382794222887511</v>
      </c>
      <c r="N10" s="18">
        <v>0.37150590088192209</v>
      </c>
      <c r="P10" s="18">
        <v>0.41004154629575018</v>
      </c>
      <c r="Q10" s="18">
        <v>0.3789744642136112</v>
      </c>
      <c r="R10" s="18">
        <v>0.47429837326952801</v>
      </c>
      <c r="T10" s="18">
        <v>0.48065304773345802</v>
      </c>
      <c r="U10" s="18">
        <v>0.47723604682253679</v>
      </c>
      <c r="V10" s="18">
        <v>0.39121142226325117</v>
      </c>
      <c r="W10" s="18">
        <v>0.38838948233563592</v>
      </c>
      <c r="X10" s="18">
        <v>0.33685189137295413</v>
      </c>
      <c r="Y10" s="18">
        <v>0.3518102727103829</v>
      </c>
    </row>
    <row r="11" spans="2:27" ht="19" customHeight="1" x14ac:dyDescent="0.35">
      <c r="B11" s="21" t="s">
        <v>148</v>
      </c>
      <c r="C11" s="18">
        <v>0.28356902065285139</v>
      </c>
      <c r="D11" s="18">
        <v>0.26403089182203221</v>
      </c>
      <c r="E11" s="18">
        <v>0.30330223596153161</v>
      </c>
      <c r="G11" s="18">
        <v>0.23259440143321591</v>
      </c>
      <c r="H11" s="18">
        <v>0.2694174257523409</v>
      </c>
      <c r="I11" s="18">
        <v>0.30008271392664221</v>
      </c>
      <c r="J11" s="18">
        <v>0.33248131935584618</v>
      </c>
      <c r="L11" s="18">
        <v>0.2511624609215467</v>
      </c>
      <c r="M11" s="18">
        <v>0.30008271392664221</v>
      </c>
      <c r="N11" s="18">
        <v>0.33220953765817901</v>
      </c>
      <c r="P11" s="18">
        <v>0.28886748009661423</v>
      </c>
      <c r="Q11" s="18">
        <v>0.22835355524962461</v>
      </c>
      <c r="R11" s="18">
        <v>0.23048584915126141</v>
      </c>
      <c r="T11" s="18">
        <v>0.14487548874686379</v>
      </c>
      <c r="U11" s="18">
        <v>0.26418355277844319</v>
      </c>
      <c r="V11" s="18">
        <v>0.3001658287626584</v>
      </c>
      <c r="W11" s="18">
        <v>0.31259236183618733</v>
      </c>
      <c r="X11" s="18">
        <v>0.31501189820027242</v>
      </c>
      <c r="Y11" s="18">
        <v>0.27733837627468622</v>
      </c>
    </row>
    <row r="12" spans="2:27" ht="19" customHeight="1" x14ac:dyDescent="0.35">
      <c r="B12" s="21" t="s">
        <v>149</v>
      </c>
      <c r="C12" s="18">
        <v>8.4060342437121363E-2</v>
      </c>
      <c r="D12" s="18">
        <v>7.5496489314517939E-2</v>
      </c>
      <c r="E12" s="18">
        <v>9.2216169722593166E-2</v>
      </c>
      <c r="G12" s="18">
        <v>6.5146651184332965E-2</v>
      </c>
      <c r="H12" s="18">
        <v>8.3326826978152163E-2</v>
      </c>
      <c r="I12" s="18">
        <v>8.5747430197882904E-2</v>
      </c>
      <c r="J12" s="18">
        <v>0.1020989780074132</v>
      </c>
      <c r="L12" s="18">
        <v>7.3704185034206324E-2</v>
      </c>
      <c r="M12" s="18">
        <v>8.5747430197882904E-2</v>
      </c>
      <c r="N12" s="18">
        <v>0.1022627094865402</v>
      </c>
      <c r="P12" s="18">
        <v>8.7413287526775379E-2</v>
      </c>
      <c r="Q12" s="18">
        <v>3.053648002819298E-2</v>
      </c>
      <c r="R12" s="18">
        <v>6.1147606664318073E-2</v>
      </c>
      <c r="T12" s="18">
        <v>6.1913343771594589E-2</v>
      </c>
      <c r="U12" s="18">
        <v>5.8198412918187933E-2</v>
      </c>
      <c r="V12" s="18">
        <v>8.6323579209856061E-2</v>
      </c>
      <c r="W12" s="18">
        <v>9.4651389712268566E-2</v>
      </c>
      <c r="X12" s="18">
        <v>0.1012332975821333</v>
      </c>
      <c r="Y12" s="18">
        <v>0.1142335210304017</v>
      </c>
    </row>
    <row r="13" spans="2:27" ht="32.15" customHeight="1" x14ac:dyDescent="0.35">
      <c r="B13" s="21" t="s">
        <v>151</v>
      </c>
      <c r="C13" s="18">
        <v>0.1032455001408815</v>
      </c>
      <c r="D13" s="18">
        <v>0.1063159525500781</v>
      </c>
      <c r="E13" s="18">
        <v>9.9554684030922005E-2</v>
      </c>
      <c r="G13" s="18">
        <v>0.18568851546043791</v>
      </c>
      <c r="H13" s="18">
        <v>9.3749941800474787E-2</v>
      </c>
      <c r="I13" s="18">
        <v>7.5421505905910555E-2</v>
      </c>
      <c r="J13" s="18">
        <v>5.6809220048047053E-2</v>
      </c>
      <c r="L13" s="18">
        <v>0.139773639440682</v>
      </c>
      <c r="M13" s="18">
        <v>7.5421505905910555E-2</v>
      </c>
      <c r="N13" s="18">
        <v>5.6900322405857517E-2</v>
      </c>
      <c r="P13" s="18">
        <v>0.1091372584156123</v>
      </c>
      <c r="Q13" s="18">
        <v>3.8514658075737833E-2</v>
      </c>
      <c r="R13" s="18">
        <v>7.9225082753752132E-2</v>
      </c>
      <c r="T13" s="18">
        <v>4.4625462483811239E-2</v>
      </c>
      <c r="U13" s="18">
        <v>8.0605413894901334E-2</v>
      </c>
      <c r="V13" s="18">
        <v>0.1193133446944414</v>
      </c>
      <c r="W13" s="18">
        <v>9.7365202374071605E-2</v>
      </c>
      <c r="X13" s="18">
        <v>0.116684635083626</v>
      </c>
      <c r="Y13" s="18">
        <v>0.16224263657601701</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156</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157</v>
      </c>
      <c r="C9" s="18">
        <v>0.30010975672235152</v>
      </c>
      <c r="D9" s="18">
        <v>0.29251708552911582</v>
      </c>
      <c r="E9" s="18">
        <v>0.30755805635962108</v>
      </c>
      <c r="G9" s="18">
        <v>0.19362518467021489</v>
      </c>
      <c r="H9" s="18">
        <v>0.30983851681115993</v>
      </c>
      <c r="I9" s="18">
        <v>0.30641168295824378</v>
      </c>
      <c r="J9" s="18">
        <v>0.39073668364631547</v>
      </c>
      <c r="L9" s="18">
        <v>0.25191192980478111</v>
      </c>
      <c r="M9" s="18">
        <v>0.30641168295824378</v>
      </c>
      <c r="N9" s="18">
        <v>0.38975963582555118</v>
      </c>
      <c r="P9" s="18">
        <v>0.27722390205333841</v>
      </c>
      <c r="Q9" s="18">
        <v>0.49479713211915438</v>
      </c>
      <c r="R9" s="18">
        <v>0.3825530854928979</v>
      </c>
      <c r="T9" s="18">
        <v>0.42660907304091561</v>
      </c>
      <c r="U9" s="18">
        <v>0.32877713773283518</v>
      </c>
      <c r="V9" s="18">
        <v>0.27074301414055729</v>
      </c>
      <c r="W9" s="18">
        <v>0.25634743177774733</v>
      </c>
      <c r="X9" s="18">
        <v>0.35271723440762709</v>
      </c>
      <c r="Y9" s="18">
        <v>0.21416899353370669</v>
      </c>
    </row>
    <row r="10" spans="2:27" ht="60" customHeight="1" x14ac:dyDescent="0.35">
      <c r="B10" s="21" t="s">
        <v>158</v>
      </c>
      <c r="C10" s="18">
        <v>0.48467722212043712</v>
      </c>
      <c r="D10" s="18">
        <v>0.47457185998822399</v>
      </c>
      <c r="E10" s="18">
        <v>0.49479315121005041</v>
      </c>
      <c r="G10" s="18">
        <v>0.42197037370995272</v>
      </c>
      <c r="H10" s="18">
        <v>0.49317764700583622</v>
      </c>
      <c r="I10" s="18">
        <v>0.52889295320426499</v>
      </c>
      <c r="J10" s="18">
        <v>0.49441893647807861</v>
      </c>
      <c r="L10" s="18">
        <v>0.45727960186998018</v>
      </c>
      <c r="M10" s="18">
        <v>0.52889295320426499</v>
      </c>
      <c r="N10" s="18">
        <v>0.49521181359945432</v>
      </c>
      <c r="P10" s="18">
        <v>0.49860882424087288</v>
      </c>
      <c r="Q10" s="18">
        <v>0.40002682593316141</v>
      </c>
      <c r="R10" s="18">
        <v>0.44791684627914069</v>
      </c>
      <c r="T10" s="18">
        <v>0.48459634404521418</v>
      </c>
      <c r="U10" s="18">
        <v>0.46445395199411932</v>
      </c>
      <c r="V10" s="18">
        <v>0.48332209557466632</v>
      </c>
      <c r="W10" s="18">
        <v>0.53973766594799943</v>
      </c>
      <c r="X10" s="18">
        <v>0.42296886979498483</v>
      </c>
      <c r="Y10" s="18">
        <v>0.51867572753526014</v>
      </c>
    </row>
    <row r="11" spans="2:27" ht="32.15" customHeight="1" x14ac:dyDescent="0.35">
      <c r="B11" s="21" t="s">
        <v>159</v>
      </c>
      <c r="C11" s="18">
        <v>0.21521302115721139</v>
      </c>
      <c r="D11" s="18">
        <v>0.2329110544826602</v>
      </c>
      <c r="E11" s="18">
        <v>0.19764879243032851</v>
      </c>
      <c r="G11" s="18">
        <v>0.3844044416198325</v>
      </c>
      <c r="H11" s="18">
        <v>0.19698383618300411</v>
      </c>
      <c r="I11" s="18">
        <v>0.16469536383749131</v>
      </c>
      <c r="J11" s="18">
        <v>0.1148443798756059</v>
      </c>
      <c r="L11" s="18">
        <v>0.29080846832523882</v>
      </c>
      <c r="M11" s="18">
        <v>0.16469536383749131</v>
      </c>
      <c r="N11" s="18">
        <v>0.1150285505749942</v>
      </c>
      <c r="P11" s="18">
        <v>0.22416727370578871</v>
      </c>
      <c r="Q11" s="18">
        <v>0.1051760419476841</v>
      </c>
      <c r="R11" s="18">
        <v>0.16953006822796121</v>
      </c>
      <c r="T11" s="18">
        <v>8.8794582913870213E-2</v>
      </c>
      <c r="U11" s="18">
        <v>0.2067689102730455</v>
      </c>
      <c r="V11" s="18">
        <v>0.24593489028477639</v>
      </c>
      <c r="W11" s="18">
        <v>0.2039149022742531</v>
      </c>
      <c r="X11" s="18">
        <v>0.224313895797388</v>
      </c>
      <c r="Y11" s="18">
        <v>0.26715527893103308</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160</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161</v>
      </c>
      <c r="C9" s="18">
        <v>9.3808789069328644E-2</v>
      </c>
      <c r="D9" s="18">
        <v>0.1110485521423919</v>
      </c>
      <c r="E9" s="18">
        <v>7.6812049244598571E-2</v>
      </c>
      <c r="G9" s="18">
        <v>6.7666404220321524E-2</v>
      </c>
      <c r="H9" s="18">
        <v>6.9695663690434465E-2</v>
      </c>
      <c r="I9" s="18">
        <v>8.1077169438634578E-2</v>
      </c>
      <c r="J9" s="18">
        <v>0.1567877569104856</v>
      </c>
      <c r="L9" s="18">
        <v>6.8721526686862988E-2</v>
      </c>
      <c r="M9" s="18">
        <v>8.1077169438634578E-2</v>
      </c>
      <c r="N9" s="18">
        <v>0.15703919029257191</v>
      </c>
      <c r="P9" s="18">
        <v>7.2106214265605137E-2</v>
      </c>
      <c r="Q9" s="18">
        <v>0.2422418859766764</v>
      </c>
      <c r="R9" s="18">
        <v>0.15483376433940849</v>
      </c>
      <c r="T9" s="18">
        <v>0.2013902237397554</v>
      </c>
      <c r="U9" s="18">
        <v>7.4895559380460885E-2</v>
      </c>
      <c r="V9" s="18">
        <v>9.2803720298806694E-2</v>
      </c>
      <c r="W9" s="18">
        <v>6.2860622877782379E-2</v>
      </c>
      <c r="X9" s="18">
        <v>0.12114999773026371</v>
      </c>
      <c r="Y9" s="18">
        <v>7.8345674630969073E-2</v>
      </c>
    </row>
    <row r="10" spans="2:27" ht="19" customHeight="1" x14ac:dyDescent="0.35">
      <c r="B10" s="21" t="s">
        <v>162</v>
      </c>
      <c r="C10" s="18">
        <v>0.47852805969118878</v>
      </c>
      <c r="D10" s="18">
        <v>0.48521046508579457</v>
      </c>
      <c r="E10" s="18">
        <v>0.47165260271085341</v>
      </c>
      <c r="G10" s="18">
        <v>0.4010042680315769</v>
      </c>
      <c r="H10" s="18">
        <v>0.49477177350912083</v>
      </c>
      <c r="I10" s="18">
        <v>0.5281508840430853</v>
      </c>
      <c r="J10" s="18">
        <v>0.48990065050097081</v>
      </c>
      <c r="L10" s="18">
        <v>0.44817552801940808</v>
      </c>
      <c r="M10" s="18">
        <v>0.5281508840430853</v>
      </c>
      <c r="N10" s="18">
        <v>0.48908262741567499</v>
      </c>
      <c r="P10" s="18">
        <v>0.47399273658151009</v>
      </c>
      <c r="Q10" s="18">
        <v>0.53931316242099325</v>
      </c>
      <c r="R10" s="18">
        <v>0.54495945230532727</v>
      </c>
      <c r="T10" s="18">
        <v>0.5782640287728591</v>
      </c>
      <c r="U10" s="18">
        <v>0.55939692715346012</v>
      </c>
      <c r="V10" s="18">
        <v>0.44079806137402833</v>
      </c>
      <c r="W10" s="18">
        <v>0.46926218267996028</v>
      </c>
      <c r="X10" s="18">
        <v>0.41770418381650098</v>
      </c>
      <c r="Y10" s="18">
        <v>0.41586997753634519</v>
      </c>
    </row>
    <row r="11" spans="2:27" ht="19" customHeight="1" x14ac:dyDescent="0.35">
      <c r="B11" s="21" t="s">
        <v>163</v>
      </c>
      <c r="C11" s="18">
        <v>0.29672094724194048</v>
      </c>
      <c r="D11" s="18">
        <v>0.28185099114848089</v>
      </c>
      <c r="E11" s="18">
        <v>0.31222685029252317</v>
      </c>
      <c r="G11" s="18">
        <v>0.3068856084925119</v>
      </c>
      <c r="H11" s="18">
        <v>0.30164318278431579</v>
      </c>
      <c r="I11" s="18">
        <v>0.28078698527943841</v>
      </c>
      <c r="J11" s="18">
        <v>0.29809776158961609</v>
      </c>
      <c r="L11" s="18">
        <v>0.3044396398945684</v>
      </c>
      <c r="M11" s="18">
        <v>0.28078698527943841</v>
      </c>
      <c r="N11" s="18">
        <v>0.29857580738774309</v>
      </c>
      <c r="P11" s="18">
        <v>0.30767166716123662</v>
      </c>
      <c r="Q11" s="18">
        <v>0.18290835460843971</v>
      </c>
      <c r="R11" s="18">
        <v>0.24628938478950729</v>
      </c>
      <c r="T11" s="18">
        <v>0.16434472448200829</v>
      </c>
      <c r="U11" s="18">
        <v>0.25258669916731441</v>
      </c>
      <c r="V11" s="18">
        <v>0.33496726406223781</v>
      </c>
      <c r="W11" s="18">
        <v>0.30192248296118518</v>
      </c>
      <c r="X11" s="18">
        <v>0.33215970107534037</v>
      </c>
      <c r="Y11" s="18">
        <v>0.33827084303027288</v>
      </c>
    </row>
    <row r="12" spans="2:27" ht="19" customHeight="1" x14ac:dyDescent="0.35">
      <c r="B12" s="21" t="s">
        <v>164</v>
      </c>
      <c r="C12" s="18">
        <v>6.8227334177564769E-2</v>
      </c>
      <c r="D12" s="18">
        <v>6.5862633866891146E-2</v>
      </c>
      <c r="E12" s="18">
        <v>6.9778482226311306E-2</v>
      </c>
      <c r="G12" s="18">
        <v>6.7609282611223273E-2</v>
      </c>
      <c r="H12" s="18">
        <v>8.3271953844659907E-2</v>
      </c>
      <c r="I12" s="18">
        <v>8.2759839723933498E-2</v>
      </c>
      <c r="J12" s="18">
        <v>3.8678860582870088E-2</v>
      </c>
      <c r="L12" s="18">
        <v>7.4908030777111861E-2</v>
      </c>
      <c r="M12" s="18">
        <v>8.2759839723933498E-2</v>
      </c>
      <c r="N12" s="18">
        <v>3.8740888109274112E-2</v>
      </c>
      <c r="P12" s="18">
        <v>7.5353230567496113E-2</v>
      </c>
      <c r="Q12" s="18">
        <v>2.4112109068673001E-2</v>
      </c>
      <c r="R12" s="18">
        <v>2.030591510208922E-2</v>
      </c>
      <c r="T12" s="18">
        <v>3.9675787563235317E-2</v>
      </c>
      <c r="U12" s="18">
        <v>6.7674847815338668E-2</v>
      </c>
      <c r="V12" s="18">
        <v>6.5172522263071894E-2</v>
      </c>
      <c r="W12" s="18">
        <v>9.0341614282903646E-2</v>
      </c>
      <c r="X12" s="18">
        <v>4.911450708820659E-2</v>
      </c>
      <c r="Y12" s="18">
        <v>8.6423386180559864E-2</v>
      </c>
    </row>
    <row r="13" spans="2:27" ht="19" customHeight="1" x14ac:dyDescent="0.35">
      <c r="B13" s="21" t="s">
        <v>165</v>
      </c>
      <c r="C13" s="18">
        <v>6.2714869819977301E-2</v>
      </c>
      <c r="D13" s="18">
        <v>5.6027357756441382E-2</v>
      </c>
      <c r="E13" s="18">
        <v>6.9530015525713529E-2</v>
      </c>
      <c r="G13" s="18">
        <v>0.15683443664436639</v>
      </c>
      <c r="H13" s="18">
        <v>5.0617426171469193E-2</v>
      </c>
      <c r="I13" s="18">
        <v>2.722512151490836E-2</v>
      </c>
      <c r="J13" s="18">
        <v>1.653497041605724E-2</v>
      </c>
      <c r="L13" s="18">
        <v>0.1037552746220487</v>
      </c>
      <c r="M13" s="18">
        <v>2.722512151490836E-2</v>
      </c>
      <c r="N13" s="18">
        <v>1.6561486794735829E-2</v>
      </c>
      <c r="P13" s="18">
        <v>7.0876151424152045E-2</v>
      </c>
      <c r="Q13" s="18">
        <v>1.1424487925217421E-2</v>
      </c>
      <c r="R13" s="18">
        <v>3.361148346366763E-2</v>
      </c>
      <c r="T13" s="18">
        <v>1.632523544214191E-2</v>
      </c>
      <c r="U13" s="18">
        <v>4.5445966483425922E-2</v>
      </c>
      <c r="V13" s="18">
        <v>6.6258432001855383E-2</v>
      </c>
      <c r="W13" s="18">
        <v>7.5613097198168375E-2</v>
      </c>
      <c r="X13" s="18">
        <v>7.9871610289688186E-2</v>
      </c>
      <c r="Y13" s="18">
        <v>8.109011862185278E-2</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L16"/>
  <sheetViews>
    <sheetView showGridLines="0" workbookViewId="0"/>
  </sheetViews>
  <sheetFormatPr defaultRowHeight="14.5" x14ac:dyDescent="0.35"/>
  <cols>
    <col min="1" max="1" width="5" customWidth="1"/>
    <col min="2" max="2" width="25" customWidth="1"/>
    <col min="3" max="12" width="20" customWidth="1"/>
  </cols>
  <sheetData>
    <row r="2" spans="2:12" ht="40" customHeight="1" x14ac:dyDescent="0.35">
      <c r="D2" s="19" t="s">
        <v>334</v>
      </c>
    </row>
    <row r="6" spans="2:12" ht="50.15" customHeight="1" x14ac:dyDescent="0.35">
      <c r="C6" s="20" t="s">
        <v>180</v>
      </c>
      <c r="D6" s="20" t="s">
        <v>181</v>
      </c>
      <c r="E6" s="20" t="s">
        <v>182</v>
      </c>
      <c r="F6" s="20" t="s">
        <v>183</v>
      </c>
      <c r="G6" s="20" t="s">
        <v>184</v>
      </c>
      <c r="H6" s="20" t="s">
        <v>185</v>
      </c>
      <c r="I6" s="20" t="s">
        <v>186</v>
      </c>
      <c r="J6" s="20" t="s">
        <v>187</v>
      </c>
      <c r="K6" s="20" t="s">
        <v>188</v>
      </c>
      <c r="L6" s="20" t="s">
        <v>189</v>
      </c>
    </row>
    <row r="7" spans="2:12" ht="29" x14ac:dyDescent="0.35">
      <c r="B7" s="21" t="s">
        <v>167</v>
      </c>
      <c r="C7" s="18">
        <v>0.19915275263765761</v>
      </c>
      <c r="D7" s="18">
        <v>0.4250031191458763</v>
      </c>
      <c r="E7" s="18">
        <v>0.4487191086347358</v>
      </c>
      <c r="F7" s="18">
        <v>0.40050635015771813</v>
      </c>
      <c r="G7" s="18">
        <v>0.39166030524074641</v>
      </c>
      <c r="H7" s="18">
        <v>0.48538538832080458</v>
      </c>
      <c r="I7" s="18">
        <v>0.25027203791252278</v>
      </c>
      <c r="J7" s="18">
        <v>0.37859238871183942</v>
      </c>
      <c r="K7" s="18">
        <v>0.34183733317403969</v>
      </c>
      <c r="L7" s="18">
        <v>0.46230912357876808</v>
      </c>
    </row>
    <row r="8" spans="2:12" ht="29" x14ac:dyDescent="0.35">
      <c r="B8" s="21" t="s">
        <v>168</v>
      </c>
      <c r="C8" s="18">
        <v>0.33818720565810001</v>
      </c>
      <c r="D8" s="18">
        <v>0.40493207884471327</v>
      </c>
      <c r="E8" s="18">
        <v>0.41100490958965441</v>
      </c>
      <c r="F8" s="18">
        <v>0.43695220322088602</v>
      </c>
      <c r="G8" s="18">
        <v>0.41431916499359073</v>
      </c>
      <c r="H8" s="18">
        <v>0.3828325243062668</v>
      </c>
      <c r="I8" s="18">
        <v>0.31360144122418371</v>
      </c>
      <c r="J8" s="18">
        <v>0.4216392662683407</v>
      </c>
      <c r="K8" s="18">
        <v>0.44663421133425979</v>
      </c>
      <c r="L8" s="18">
        <v>0.40627123503715878</v>
      </c>
    </row>
    <row r="9" spans="2:12" ht="29" x14ac:dyDescent="0.35">
      <c r="B9" s="21" t="s">
        <v>169</v>
      </c>
      <c r="C9" s="18">
        <v>0.4626600417042423</v>
      </c>
      <c r="D9" s="18">
        <v>0.1700648020094104</v>
      </c>
      <c r="E9" s="18">
        <v>0.14027598177560971</v>
      </c>
      <c r="F9" s="18">
        <v>0.162541446621396</v>
      </c>
      <c r="G9" s="18">
        <v>0.19402052976566289</v>
      </c>
      <c r="H9" s="18">
        <v>0.1317820873729286</v>
      </c>
      <c r="I9" s="18">
        <v>0.43612652086329351</v>
      </c>
      <c r="J9" s="18">
        <v>0.19976834501981991</v>
      </c>
      <c r="K9" s="18">
        <v>0.21152845549170049</v>
      </c>
      <c r="L9" s="18">
        <v>0.13141964138407311</v>
      </c>
    </row>
    <row r="12" spans="2:12" x14ac:dyDescent="0.35">
      <c r="B12" t="s">
        <v>318</v>
      </c>
    </row>
    <row r="13" spans="2:12" x14ac:dyDescent="0.35">
      <c r="B13" t="s">
        <v>8</v>
      </c>
    </row>
    <row r="16" spans="2:12" x14ac:dyDescent="0.35">
      <c r="B16" t="str">
        <f>HYPERLINK("#Contents!A1", "Return to Contents")</f>
        <v>Return to Contents</v>
      </c>
    </row>
  </sheetData>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166</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0.19915275263765761</v>
      </c>
      <c r="D9" s="18">
        <v>0.21675714303518659</v>
      </c>
      <c r="E9" s="18">
        <v>0.18202795919666839</v>
      </c>
      <c r="G9" s="18">
        <v>0.22146627363918031</v>
      </c>
      <c r="H9" s="18">
        <v>0.2014279016486272</v>
      </c>
      <c r="I9" s="18">
        <v>0.15251066001969329</v>
      </c>
      <c r="J9" s="18">
        <v>0.22155615482809879</v>
      </c>
      <c r="L9" s="18">
        <v>0.21156410027780939</v>
      </c>
      <c r="M9" s="18">
        <v>0.15251066001969329</v>
      </c>
      <c r="N9" s="18">
        <v>0.22191145433890341</v>
      </c>
      <c r="P9" s="18">
        <v>0.18037052127142941</v>
      </c>
      <c r="Q9" s="18">
        <v>0.39951264097064138</v>
      </c>
      <c r="R9" s="18">
        <v>0.19265182482327439</v>
      </c>
      <c r="T9" s="18">
        <v>0.33859741732598331</v>
      </c>
      <c r="U9" s="18">
        <v>0.2004190233658954</v>
      </c>
      <c r="V9" s="18">
        <v>0.19257133143064151</v>
      </c>
      <c r="W9" s="18">
        <v>0.17812506080985341</v>
      </c>
      <c r="X9" s="18">
        <v>0.15683066986013219</v>
      </c>
      <c r="Y9" s="18">
        <v>0.21778065497887231</v>
      </c>
    </row>
    <row r="10" spans="2:27" ht="46" customHeight="1" x14ac:dyDescent="0.35">
      <c r="B10" s="21" t="s">
        <v>168</v>
      </c>
      <c r="C10" s="18">
        <v>0.33818720565810001</v>
      </c>
      <c r="D10" s="18">
        <v>0.33521772792633941</v>
      </c>
      <c r="E10" s="18">
        <v>0.34190824039055651</v>
      </c>
      <c r="G10" s="18">
        <v>0.29902089650778813</v>
      </c>
      <c r="H10" s="18">
        <v>0.34059073394883782</v>
      </c>
      <c r="I10" s="18">
        <v>0.34885925029771808</v>
      </c>
      <c r="J10" s="18">
        <v>0.36474221638309579</v>
      </c>
      <c r="L10" s="18">
        <v>0.32000371540937228</v>
      </c>
      <c r="M10" s="18">
        <v>0.34885925029771808</v>
      </c>
      <c r="N10" s="18">
        <v>0.36532713685687479</v>
      </c>
      <c r="P10" s="18">
        <v>0.32878756445779928</v>
      </c>
      <c r="Q10" s="18">
        <v>0.37081320157650283</v>
      </c>
      <c r="R10" s="18">
        <v>0.44872743022204542</v>
      </c>
      <c r="T10" s="18">
        <v>0.35769326678728242</v>
      </c>
      <c r="U10" s="18">
        <v>0.339641712581084</v>
      </c>
      <c r="V10" s="18">
        <v>0.33546852866788429</v>
      </c>
      <c r="W10" s="18">
        <v>0.34187639736151848</v>
      </c>
      <c r="X10" s="18">
        <v>0.35326265959475772</v>
      </c>
      <c r="Y10" s="18">
        <v>0.29100913874890688</v>
      </c>
    </row>
    <row r="11" spans="2:27" ht="32.15" customHeight="1" x14ac:dyDescent="0.35">
      <c r="B11" s="21" t="s">
        <v>169</v>
      </c>
      <c r="C11" s="18">
        <v>0.4626600417042423</v>
      </c>
      <c r="D11" s="18">
        <v>0.44802512903847391</v>
      </c>
      <c r="E11" s="18">
        <v>0.47606380041277518</v>
      </c>
      <c r="G11" s="18">
        <v>0.47951282985303167</v>
      </c>
      <c r="H11" s="18">
        <v>0.45798136440253512</v>
      </c>
      <c r="I11" s="18">
        <v>0.49863008968258871</v>
      </c>
      <c r="J11" s="18">
        <v>0.41370162878880529</v>
      </c>
      <c r="L11" s="18">
        <v>0.46843218431281852</v>
      </c>
      <c r="M11" s="18">
        <v>0.49863008968258871</v>
      </c>
      <c r="N11" s="18">
        <v>0.41276140880422157</v>
      </c>
      <c r="P11" s="18">
        <v>0.49084191427077117</v>
      </c>
      <c r="Q11" s="18">
        <v>0.22967415745285569</v>
      </c>
      <c r="R11" s="18">
        <v>0.35862074495467999</v>
      </c>
      <c r="T11" s="18">
        <v>0.30370931588673428</v>
      </c>
      <c r="U11" s="18">
        <v>0.4599392640530206</v>
      </c>
      <c r="V11" s="18">
        <v>0.47196013990147428</v>
      </c>
      <c r="W11" s="18">
        <v>0.47999854182862789</v>
      </c>
      <c r="X11" s="18">
        <v>0.48990667054511011</v>
      </c>
      <c r="Y11" s="18">
        <v>0.49121020627222062</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170</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0.4250031191458763</v>
      </c>
      <c r="D9" s="18">
        <v>0.43632155848079329</v>
      </c>
      <c r="E9" s="18">
        <v>0.41425547326069972</v>
      </c>
      <c r="G9" s="18">
        <v>0.47223283474929878</v>
      </c>
      <c r="H9" s="18">
        <v>0.46274133866048622</v>
      </c>
      <c r="I9" s="18">
        <v>0.39769190375538721</v>
      </c>
      <c r="J9" s="18">
        <v>0.36828474634435698</v>
      </c>
      <c r="L9" s="18">
        <v>0.46775592254042853</v>
      </c>
      <c r="M9" s="18">
        <v>0.39769190375538721</v>
      </c>
      <c r="N9" s="18">
        <v>0.36807038097125111</v>
      </c>
      <c r="P9" s="18">
        <v>0.40468541018314108</v>
      </c>
      <c r="Q9" s="18">
        <v>0.67439195078119718</v>
      </c>
      <c r="R9" s="18">
        <v>0.49736542717062548</v>
      </c>
      <c r="T9" s="18">
        <v>0.62053570648500678</v>
      </c>
      <c r="U9" s="18">
        <v>0.50716790062630135</v>
      </c>
      <c r="V9" s="18">
        <v>0.37479618290964861</v>
      </c>
      <c r="W9" s="18">
        <v>0.36018336993433953</v>
      </c>
      <c r="X9" s="18">
        <v>0.39494759330858442</v>
      </c>
      <c r="Y9" s="18">
        <v>0.38940105143084508</v>
      </c>
    </row>
    <row r="10" spans="2:27" ht="46" customHeight="1" x14ac:dyDescent="0.35">
      <c r="B10" s="21" t="s">
        <v>168</v>
      </c>
      <c r="C10" s="18">
        <v>0.40493207884471327</v>
      </c>
      <c r="D10" s="18">
        <v>0.39093062681875379</v>
      </c>
      <c r="E10" s="18">
        <v>0.41875808775760048</v>
      </c>
      <c r="G10" s="18">
        <v>0.39857293924237153</v>
      </c>
      <c r="H10" s="18">
        <v>0.37301394042532637</v>
      </c>
      <c r="I10" s="18">
        <v>0.40485204645996692</v>
      </c>
      <c r="J10" s="18">
        <v>0.44293579457424992</v>
      </c>
      <c r="L10" s="18">
        <v>0.38542916055269028</v>
      </c>
      <c r="M10" s="18">
        <v>0.40485204645996692</v>
      </c>
      <c r="N10" s="18">
        <v>0.44364611052666469</v>
      </c>
      <c r="P10" s="18">
        <v>0.41487415948387413</v>
      </c>
      <c r="Q10" s="18">
        <v>0.2597288794125493</v>
      </c>
      <c r="R10" s="18">
        <v>0.38979382600426382</v>
      </c>
      <c r="T10" s="18">
        <v>0.26664539820878608</v>
      </c>
      <c r="U10" s="18">
        <v>0.36386280272305133</v>
      </c>
      <c r="V10" s="18">
        <v>0.43428866716422743</v>
      </c>
      <c r="W10" s="18">
        <v>0.42693082350260297</v>
      </c>
      <c r="X10" s="18">
        <v>0.43677893653828581</v>
      </c>
      <c r="Y10" s="18">
        <v>0.44242908907723688</v>
      </c>
    </row>
    <row r="11" spans="2:27" ht="32.15" customHeight="1" x14ac:dyDescent="0.35">
      <c r="B11" s="21" t="s">
        <v>169</v>
      </c>
      <c r="C11" s="18">
        <v>0.1700648020094104</v>
      </c>
      <c r="D11" s="18">
        <v>0.1727478147004527</v>
      </c>
      <c r="E11" s="18">
        <v>0.16698643898169979</v>
      </c>
      <c r="G11" s="18">
        <v>0.12919422600832969</v>
      </c>
      <c r="H11" s="18">
        <v>0.1642447209141876</v>
      </c>
      <c r="I11" s="18">
        <v>0.19745604978464601</v>
      </c>
      <c r="J11" s="18">
        <v>0.18877945908139299</v>
      </c>
      <c r="L11" s="18">
        <v>0.14681491690688131</v>
      </c>
      <c r="M11" s="18">
        <v>0.19745604978464601</v>
      </c>
      <c r="N11" s="18">
        <v>0.18828350850208411</v>
      </c>
      <c r="P11" s="18">
        <v>0.1804404303329846</v>
      </c>
      <c r="Q11" s="18">
        <v>6.5879169806253315E-2</v>
      </c>
      <c r="R11" s="18">
        <v>0.1128407468251106</v>
      </c>
      <c r="T11" s="18">
        <v>0.1128188953062072</v>
      </c>
      <c r="U11" s="18">
        <v>0.12896929665064741</v>
      </c>
      <c r="V11" s="18">
        <v>0.19091514992612421</v>
      </c>
      <c r="W11" s="18">
        <v>0.2128858065630575</v>
      </c>
      <c r="X11" s="18">
        <v>0.16827347015312979</v>
      </c>
      <c r="Y11" s="18">
        <v>0.1681698594919179</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171</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0.4487191086347358</v>
      </c>
      <c r="D9" s="18">
        <v>0.45920008054664191</v>
      </c>
      <c r="E9" s="18">
        <v>0.43926291375944021</v>
      </c>
      <c r="G9" s="18">
        <v>0.47640671734024492</v>
      </c>
      <c r="H9" s="18">
        <v>0.47160646640470449</v>
      </c>
      <c r="I9" s="18">
        <v>0.42855353390740719</v>
      </c>
      <c r="J9" s="18">
        <v>0.41919663038365801</v>
      </c>
      <c r="L9" s="18">
        <v>0.474280580973437</v>
      </c>
      <c r="M9" s="18">
        <v>0.42855353390740719</v>
      </c>
      <c r="N9" s="18">
        <v>0.41986887692008029</v>
      </c>
      <c r="P9" s="18">
        <v>0.4298371578151659</v>
      </c>
      <c r="Q9" s="18">
        <v>0.6035113475983338</v>
      </c>
      <c r="R9" s="18">
        <v>0.54902699544176481</v>
      </c>
      <c r="T9" s="18">
        <v>0.60612934766206694</v>
      </c>
      <c r="U9" s="18">
        <v>0.50676369880564598</v>
      </c>
      <c r="V9" s="18">
        <v>0.40982499145572981</v>
      </c>
      <c r="W9" s="18">
        <v>0.40621999929419927</v>
      </c>
      <c r="X9" s="18">
        <v>0.40545750325665958</v>
      </c>
      <c r="Y9" s="18">
        <v>0.45220414660702951</v>
      </c>
    </row>
    <row r="10" spans="2:27" ht="46" customHeight="1" x14ac:dyDescent="0.35">
      <c r="B10" s="21" t="s">
        <v>168</v>
      </c>
      <c r="C10" s="18">
        <v>0.41100490958965441</v>
      </c>
      <c r="D10" s="18">
        <v>0.39632658011894961</v>
      </c>
      <c r="E10" s="18">
        <v>0.42433634075864829</v>
      </c>
      <c r="G10" s="18">
        <v>0.42233213423778182</v>
      </c>
      <c r="H10" s="18">
        <v>0.38650653356910247</v>
      </c>
      <c r="I10" s="18">
        <v>0.40515405701041501</v>
      </c>
      <c r="J10" s="18">
        <v>0.42899134074799827</v>
      </c>
      <c r="L10" s="18">
        <v>0.40406288727987999</v>
      </c>
      <c r="M10" s="18">
        <v>0.40515405701041501</v>
      </c>
      <c r="N10" s="18">
        <v>0.42807564017784322</v>
      </c>
      <c r="P10" s="18">
        <v>0.42287127851345718</v>
      </c>
      <c r="Q10" s="18">
        <v>0.33374711109870853</v>
      </c>
      <c r="R10" s="18">
        <v>0.3620241071191681</v>
      </c>
      <c r="T10" s="18">
        <v>0.30432750192186941</v>
      </c>
      <c r="U10" s="18">
        <v>0.37251180368215098</v>
      </c>
      <c r="V10" s="18">
        <v>0.45039124657023821</v>
      </c>
      <c r="W10" s="18">
        <v>0.43332091730799899</v>
      </c>
      <c r="X10" s="18">
        <v>0.43883760673427241</v>
      </c>
      <c r="Y10" s="18">
        <v>0.37949491538517688</v>
      </c>
    </row>
    <row r="11" spans="2:27" ht="32.15" customHeight="1" x14ac:dyDescent="0.35">
      <c r="B11" s="21" t="s">
        <v>169</v>
      </c>
      <c r="C11" s="18">
        <v>0.14027598177560971</v>
      </c>
      <c r="D11" s="18">
        <v>0.1444733393344084</v>
      </c>
      <c r="E11" s="18">
        <v>0.1364007454819115</v>
      </c>
      <c r="G11" s="18">
        <v>0.1012611484219734</v>
      </c>
      <c r="H11" s="18">
        <v>0.1418870000261932</v>
      </c>
      <c r="I11" s="18">
        <v>0.16629240908217791</v>
      </c>
      <c r="J11" s="18">
        <v>0.15181202886834369</v>
      </c>
      <c r="L11" s="18">
        <v>0.1216565317466831</v>
      </c>
      <c r="M11" s="18">
        <v>0.16629240908217791</v>
      </c>
      <c r="N11" s="18">
        <v>0.15205548290207621</v>
      </c>
      <c r="P11" s="18">
        <v>0.14729156367137691</v>
      </c>
      <c r="Q11" s="18">
        <v>6.2741541302957546E-2</v>
      </c>
      <c r="R11" s="18">
        <v>8.8948897439066948E-2</v>
      </c>
      <c r="T11" s="18">
        <v>8.9543150416063463E-2</v>
      </c>
      <c r="U11" s="18">
        <v>0.1207244975122031</v>
      </c>
      <c r="V11" s="18">
        <v>0.13978376197403219</v>
      </c>
      <c r="W11" s="18">
        <v>0.16045908339780171</v>
      </c>
      <c r="X11" s="18">
        <v>0.15570489000906809</v>
      </c>
      <c r="Y11" s="18">
        <v>0.16830093800779361</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172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0.40050635015771813</v>
      </c>
      <c r="D9" s="18">
        <v>0.41504332313199382</v>
      </c>
      <c r="E9" s="18">
        <v>0.38689395889938882</v>
      </c>
      <c r="G9" s="18">
        <v>0.45125732768507409</v>
      </c>
      <c r="H9" s="18">
        <v>0.40841548205545458</v>
      </c>
      <c r="I9" s="18">
        <v>0.36612563825753419</v>
      </c>
      <c r="J9" s="18">
        <v>0.37705432726479449</v>
      </c>
      <c r="L9" s="18">
        <v>0.43007365850393359</v>
      </c>
      <c r="M9" s="18">
        <v>0.36612563825753419</v>
      </c>
      <c r="N9" s="18">
        <v>0.37765899210982162</v>
      </c>
      <c r="P9" s="18">
        <v>0.38990436285439922</v>
      </c>
      <c r="Q9" s="18">
        <v>0.57336865346586907</v>
      </c>
      <c r="R9" s="18">
        <v>0.44048668630615639</v>
      </c>
      <c r="T9" s="18">
        <v>0.56233059409073016</v>
      </c>
      <c r="U9" s="18">
        <v>0.44790914060785419</v>
      </c>
      <c r="V9" s="18">
        <v>0.3636617404372704</v>
      </c>
      <c r="W9" s="18">
        <v>0.36843402440122791</v>
      </c>
      <c r="X9" s="18">
        <v>0.32991170982985651</v>
      </c>
      <c r="Y9" s="18">
        <v>0.44796158198213409</v>
      </c>
    </row>
    <row r="10" spans="2:27" ht="46" customHeight="1" x14ac:dyDescent="0.35">
      <c r="B10" s="21" t="s">
        <v>168</v>
      </c>
      <c r="C10" s="18">
        <v>0.43695220322088602</v>
      </c>
      <c r="D10" s="18">
        <v>0.43381474375518292</v>
      </c>
      <c r="E10" s="18">
        <v>0.43920487009575082</v>
      </c>
      <c r="G10" s="18">
        <v>0.4124924289344542</v>
      </c>
      <c r="H10" s="18">
        <v>0.44858478191812767</v>
      </c>
      <c r="I10" s="18">
        <v>0.43786902111978349</v>
      </c>
      <c r="J10" s="18">
        <v>0.44860418964505711</v>
      </c>
      <c r="L10" s="18">
        <v>0.43021826830225168</v>
      </c>
      <c r="M10" s="18">
        <v>0.43786902111978349</v>
      </c>
      <c r="N10" s="18">
        <v>0.44771994130706422</v>
      </c>
      <c r="P10" s="18">
        <v>0.44675833959044192</v>
      </c>
      <c r="Q10" s="18">
        <v>0.3700236711473841</v>
      </c>
      <c r="R10" s="18">
        <v>0.40404898450673682</v>
      </c>
      <c r="T10" s="18">
        <v>0.33168677591171031</v>
      </c>
      <c r="U10" s="18">
        <v>0.42384163493693378</v>
      </c>
      <c r="V10" s="18">
        <v>0.45779694908603158</v>
      </c>
      <c r="W10" s="18">
        <v>0.45667290455732162</v>
      </c>
      <c r="X10" s="18">
        <v>0.4813330217739667</v>
      </c>
      <c r="Y10" s="18">
        <v>0.36510921995454931</v>
      </c>
    </row>
    <row r="11" spans="2:27" ht="32.15" customHeight="1" x14ac:dyDescent="0.35">
      <c r="B11" s="21" t="s">
        <v>169</v>
      </c>
      <c r="C11" s="18">
        <v>0.162541446621396</v>
      </c>
      <c r="D11" s="18">
        <v>0.15114193311282309</v>
      </c>
      <c r="E11" s="18">
        <v>0.17390117100486041</v>
      </c>
      <c r="G11" s="18">
        <v>0.13625024338047181</v>
      </c>
      <c r="H11" s="18">
        <v>0.1429997360264178</v>
      </c>
      <c r="I11" s="18">
        <v>0.19600534062268249</v>
      </c>
      <c r="J11" s="18">
        <v>0.1743414830901483</v>
      </c>
      <c r="L11" s="18">
        <v>0.13970807319381481</v>
      </c>
      <c r="M11" s="18">
        <v>0.19600534062268249</v>
      </c>
      <c r="N11" s="18">
        <v>0.17462106658311391</v>
      </c>
      <c r="P11" s="18">
        <v>0.16333729755515891</v>
      </c>
      <c r="Q11" s="18">
        <v>5.6607675386746548E-2</v>
      </c>
      <c r="R11" s="18">
        <v>0.15546432918710679</v>
      </c>
      <c r="T11" s="18">
        <v>0.1059826299975596</v>
      </c>
      <c r="U11" s="18">
        <v>0.12824922445521189</v>
      </c>
      <c r="V11" s="18">
        <v>0.17854131047669819</v>
      </c>
      <c r="W11" s="18">
        <v>0.17489307104145049</v>
      </c>
      <c r="X11" s="18">
        <v>0.18875526839617671</v>
      </c>
      <c r="Y11" s="18">
        <v>0.18692919806331659</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173</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0.39166030524074641</v>
      </c>
      <c r="D9" s="18">
        <v>0.41779760598735771</v>
      </c>
      <c r="E9" s="18">
        <v>0.36644996757565662</v>
      </c>
      <c r="G9" s="18">
        <v>0.44602943117717808</v>
      </c>
      <c r="H9" s="18">
        <v>0.43232660672914458</v>
      </c>
      <c r="I9" s="18">
        <v>0.36403423681322838</v>
      </c>
      <c r="J9" s="18">
        <v>0.32516363849879298</v>
      </c>
      <c r="L9" s="18">
        <v>0.43942918201237668</v>
      </c>
      <c r="M9" s="18">
        <v>0.36403423681322838</v>
      </c>
      <c r="N9" s="18">
        <v>0.3256850886105252</v>
      </c>
      <c r="P9" s="18">
        <v>0.37661533258313318</v>
      </c>
      <c r="Q9" s="18">
        <v>0.5850543849531683</v>
      </c>
      <c r="R9" s="18">
        <v>0.43003929894625048</v>
      </c>
      <c r="T9" s="18">
        <v>0.58130435405282233</v>
      </c>
      <c r="U9" s="18">
        <v>0.45118012041444577</v>
      </c>
      <c r="V9" s="18">
        <v>0.36442578974730089</v>
      </c>
      <c r="W9" s="18">
        <v>0.34438201059649642</v>
      </c>
      <c r="X9" s="18">
        <v>0.33869776975459392</v>
      </c>
      <c r="Y9" s="18">
        <v>0.3500674106026192</v>
      </c>
    </row>
    <row r="10" spans="2:27" ht="46" customHeight="1" x14ac:dyDescent="0.35">
      <c r="B10" s="21" t="s">
        <v>168</v>
      </c>
      <c r="C10" s="18">
        <v>0.41431916499359073</v>
      </c>
      <c r="D10" s="18">
        <v>0.38898147322144921</v>
      </c>
      <c r="E10" s="18">
        <v>0.43915440498483732</v>
      </c>
      <c r="G10" s="18">
        <v>0.40956937630874241</v>
      </c>
      <c r="H10" s="18">
        <v>0.389178383433958</v>
      </c>
      <c r="I10" s="18">
        <v>0.41091926827996128</v>
      </c>
      <c r="J10" s="18">
        <v>0.44823780896400978</v>
      </c>
      <c r="L10" s="18">
        <v>0.39901899487068809</v>
      </c>
      <c r="M10" s="18">
        <v>0.41091926827996128</v>
      </c>
      <c r="N10" s="18">
        <v>0.44735297307801197</v>
      </c>
      <c r="P10" s="18">
        <v>0.42357670135195141</v>
      </c>
      <c r="Q10" s="18">
        <v>0.30105784079348752</v>
      </c>
      <c r="R10" s="18">
        <v>0.4310961225548216</v>
      </c>
      <c r="T10" s="18">
        <v>0.33450640410213212</v>
      </c>
      <c r="U10" s="18">
        <v>0.39268672381059971</v>
      </c>
      <c r="V10" s="18">
        <v>0.43908931442212518</v>
      </c>
      <c r="W10" s="18">
        <v>0.42518114828733861</v>
      </c>
      <c r="X10" s="18">
        <v>0.43825853597180658</v>
      </c>
      <c r="Y10" s="18">
        <v>0.39927592228186692</v>
      </c>
    </row>
    <row r="11" spans="2:27" ht="32.15" customHeight="1" x14ac:dyDescent="0.35">
      <c r="B11" s="21" t="s">
        <v>169</v>
      </c>
      <c r="C11" s="18">
        <v>0.19402052976566289</v>
      </c>
      <c r="D11" s="18">
        <v>0.1932209207911931</v>
      </c>
      <c r="E11" s="18">
        <v>0.19439562743950611</v>
      </c>
      <c r="G11" s="18">
        <v>0.14440119251407951</v>
      </c>
      <c r="H11" s="18">
        <v>0.17849500983689751</v>
      </c>
      <c r="I11" s="18">
        <v>0.22504649490681031</v>
      </c>
      <c r="J11" s="18">
        <v>0.22659855253719699</v>
      </c>
      <c r="L11" s="18">
        <v>0.16155182311693539</v>
      </c>
      <c r="M11" s="18">
        <v>0.22504649490681031</v>
      </c>
      <c r="N11" s="18">
        <v>0.2269619383114625</v>
      </c>
      <c r="P11" s="18">
        <v>0.19980796606491541</v>
      </c>
      <c r="Q11" s="18">
        <v>0.1138877742533442</v>
      </c>
      <c r="R11" s="18">
        <v>0.1388645784989278</v>
      </c>
      <c r="T11" s="18">
        <v>8.4189241845045601E-2</v>
      </c>
      <c r="U11" s="18">
        <v>0.15613315577495451</v>
      </c>
      <c r="V11" s="18">
        <v>0.19648489583057399</v>
      </c>
      <c r="W11" s="18">
        <v>0.230436841116165</v>
      </c>
      <c r="X11" s="18">
        <v>0.22304369427359949</v>
      </c>
      <c r="Y11" s="18">
        <v>0.25065666711551382</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174</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0.48538538832080458</v>
      </c>
      <c r="D9" s="18">
        <v>0.49061584952438142</v>
      </c>
      <c r="E9" s="18">
        <v>0.48125176088316413</v>
      </c>
      <c r="G9" s="18">
        <v>0.54353482619366988</v>
      </c>
      <c r="H9" s="18">
        <v>0.52181929207155631</v>
      </c>
      <c r="I9" s="18">
        <v>0.48692307555190489</v>
      </c>
      <c r="J9" s="18">
        <v>0.39038751259200571</v>
      </c>
      <c r="L9" s="18">
        <v>0.5329802104381085</v>
      </c>
      <c r="M9" s="18">
        <v>0.48692307555190489</v>
      </c>
      <c r="N9" s="18">
        <v>0.3910135592588464</v>
      </c>
      <c r="P9" s="18">
        <v>0.48018743483968029</v>
      </c>
      <c r="Q9" s="18">
        <v>0.59119498307142637</v>
      </c>
      <c r="R9" s="18">
        <v>0.5166689419995294</v>
      </c>
      <c r="T9" s="18">
        <v>0.61427033057626979</v>
      </c>
      <c r="U9" s="18">
        <v>0.54230833275670098</v>
      </c>
      <c r="V9" s="18">
        <v>0.47647461724470469</v>
      </c>
      <c r="W9" s="18">
        <v>0.43646773526007088</v>
      </c>
      <c r="X9" s="18">
        <v>0.43633870730866903</v>
      </c>
      <c r="Y9" s="18">
        <v>0.4524317493956137</v>
      </c>
    </row>
    <row r="10" spans="2:27" ht="46" customHeight="1" x14ac:dyDescent="0.35">
      <c r="B10" s="21" t="s">
        <v>168</v>
      </c>
      <c r="C10" s="18">
        <v>0.3828325243062668</v>
      </c>
      <c r="D10" s="18">
        <v>0.37718919770119991</v>
      </c>
      <c r="E10" s="18">
        <v>0.38786442876263089</v>
      </c>
      <c r="G10" s="18">
        <v>0.36235254836157432</v>
      </c>
      <c r="H10" s="18">
        <v>0.37482453675326832</v>
      </c>
      <c r="I10" s="18">
        <v>0.39907307024864053</v>
      </c>
      <c r="J10" s="18">
        <v>0.39472124242379719</v>
      </c>
      <c r="L10" s="18">
        <v>0.36822533820897763</v>
      </c>
      <c r="M10" s="18">
        <v>0.39907307024864053</v>
      </c>
      <c r="N10" s="18">
        <v>0.39454927205493612</v>
      </c>
      <c r="P10" s="18">
        <v>0.38865662356534048</v>
      </c>
      <c r="Q10" s="18">
        <v>0.31577316541527939</v>
      </c>
      <c r="R10" s="18">
        <v>0.3742148214344842</v>
      </c>
      <c r="T10" s="18">
        <v>0.31302599121776592</v>
      </c>
      <c r="U10" s="18">
        <v>0.36220914150126549</v>
      </c>
      <c r="V10" s="18">
        <v>0.37735803872641238</v>
      </c>
      <c r="W10" s="18">
        <v>0.40572717669420688</v>
      </c>
      <c r="X10" s="18">
        <v>0.38950162958961032</v>
      </c>
      <c r="Y10" s="18">
        <v>0.45079481573061531</v>
      </c>
    </row>
    <row r="11" spans="2:27" ht="32.15" customHeight="1" x14ac:dyDescent="0.35">
      <c r="B11" s="21" t="s">
        <v>169</v>
      </c>
      <c r="C11" s="18">
        <v>0.1317820873729286</v>
      </c>
      <c r="D11" s="18">
        <v>0.13219495277441859</v>
      </c>
      <c r="E11" s="18">
        <v>0.13088381035420499</v>
      </c>
      <c r="G11" s="18">
        <v>9.4112625444755987E-2</v>
      </c>
      <c r="H11" s="18">
        <v>0.1033561711751755</v>
      </c>
      <c r="I11" s="18">
        <v>0.1140038541994548</v>
      </c>
      <c r="J11" s="18">
        <v>0.21489124498419701</v>
      </c>
      <c r="L11" s="18">
        <v>9.8794451352913995E-2</v>
      </c>
      <c r="M11" s="18">
        <v>0.1140038541994548</v>
      </c>
      <c r="N11" s="18">
        <v>0.21443716868621729</v>
      </c>
      <c r="P11" s="18">
        <v>0.13115594159497901</v>
      </c>
      <c r="Q11" s="18">
        <v>9.30318515132941E-2</v>
      </c>
      <c r="R11" s="18">
        <v>0.10911623656598619</v>
      </c>
      <c r="T11" s="18">
        <v>7.2703678205964267E-2</v>
      </c>
      <c r="U11" s="18">
        <v>9.5482525742033378E-2</v>
      </c>
      <c r="V11" s="18">
        <v>0.14616734402888301</v>
      </c>
      <c r="W11" s="18">
        <v>0.15780508804572221</v>
      </c>
      <c r="X11" s="18">
        <v>0.17415966310172071</v>
      </c>
      <c r="Y11" s="18">
        <v>9.6773434873771033E-2</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175</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0.25027203791252278</v>
      </c>
      <c r="D9" s="18">
        <v>0.2432294245986022</v>
      </c>
      <c r="E9" s="18">
        <v>0.25746222272986291</v>
      </c>
      <c r="G9" s="18">
        <v>0.3009652692357272</v>
      </c>
      <c r="H9" s="18">
        <v>0.25393019278402801</v>
      </c>
      <c r="I9" s="18">
        <v>0.2071431769091264</v>
      </c>
      <c r="J9" s="18">
        <v>0.23959548421770269</v>
      </c>
      <c r="L9" s="18">
        <v>0.27759522987045498</v>
      </c>
      <c r="M9" s="18">
        <v>0.2071431769091264</v>
      </c>
      <c r="N9" s="18">
        <v>0.23918102498259039</v>
      </c>
      <c r="P9" s="18">
        <v>0.2256125316047275</v>
      </c>
      <c r="Q9" s="18">
        <v>0.47184580137526849</v>
      </c>
      <c r="R9" s="18">
        <v>0.30284467853412472</v>
      </c>
      <c r="T9" s="18">
        <v>0.38288036411316351</v>
      </c>
      <c r="U9" s="18">
        <v>0.23183802711106921</v>
      </c>
      <c r="V9" s="18">
        <v>0.24822455240718411</v>
      </c>
      <c r="W9" s="18">
        <v>0.2251060496461352</v>
      </c>
      <c r="X9" s="18">
        <v>0.2299161627602915</v>
      </c>
      <c r="Y9" s="18">
        <v>0.28777139474637231</v>
      </c>
    </row>
    <row r="10" spans="2:27" ht="46" customHeight="1" x14ac:dyDescent="0.35">
      <c r="B10" s="21" t="s">
        <v>168</v>
      </c>
      <c r="C10" s="18">
        <v>0.31360144122418371</v>
      </c>
      <c r="D10" s="18">
        <v>0.3171228853529881</v>
      </c>
      <c r="E10" s="18">
        <v>0.3103134373223202</v>
      </c>
      <c r="G10" s="18">
        <v>0.34222299828976799</v>
      </c>
      <c r="H10" s="18">
        <v>0.35458871641632661</v>
      </c>
      <c r="I10" s="18">
        <v>0.2673523133317014</v>
      </c>
      <c r="J10" s="18">
        <v>0.2899519313456389</v>
      </c>
      <c r="L10" s="18">
        <v>0.34861187234802238</v>
      </c>
      <c r="M10" s="18">
        <v>0.2673523133317014</v>
      </c>
      <c r="N10" s="18">
        <v>0.29041691404694953</v>
      </c>
      <c r="P10" s="18">
        <v>0.3240873833227263</v>
      </c>
      <c r="Q10" s="18">
        <v>0.28500789057269599</v>
      </c>
      <c r="R10" s="18">
        <v>0.28135578335154787</v>
      </c>
      <c r="T10" s="18">
        <v>0.31882699589380348</v>
      </c>
      <c r="U10" s="18">
        <v>0.30519871025702361</v>
      </c>
      <c r="V10" s="18">
        <v>0.3235101598775269</v>
      </c>
      <c r="W10" s="18">
        <v>0.33301766668856048</v>
      </c>
      <c r="X10" s="18">
        <v>0.30873547740981022</v>
      </c>
      <c r="Y10" s="18">
        <v>0.26059402665223041</v>
      </c>
    </row>
    <row r="11" spans="2:27" ht="32.15" customHeight="1" x14ac:dyDescent="0.35">
      <c r="B11" s="21" t="s">
        <v>169</v>
      </c>
      <c r="C11" s="18">
        <v>0.43612652086329351</v>
      </c>
      <c r="D11" s="18">
        <v>0.43964769004840959</v>
      </c>
      <c r="E11" s="18">
        <v>0.43222433994781689</v>
      </c>
      <c r="G11" s="18">
        <v>0.35681173247450487</v>
      </c>
      <c r="H11" s="18">
        <v>0.3914810907996456</v>
      </c>
      <c r="I11" s="18">
        <v>0.52550450975917229</v>
      </c>
      <c r="J11" s="18">
        <v>0.47045258443665833</v>
      </c>
      <c r="L11" s="18">
        <v>0.37379289778152269</v>
      </c>
      <c r="M11" s="18">
        <v>0.52550450975917229</v>
      </c>
      <c r="N11" s="18">
        <v>0.47040206097045989</v>
      </c>
      <c r="P11" s="18">
        <v>0.45030008507254621</v>
      </c>
      <c r="Q11" s="18">
        <v>0.24314630805203519</v>
      </c>
      <c r="R11" s="18">
        <v>0.41579953811432752</v>
      </c>
      <c r="T11" s="18">
        <v>0.2982926399930329</v>
      </c>
      <c r="U11" s="18">
        <v>0.46296326263190718</v>
      </c>
      <c r="V11" s="18">
        <v>0.42826528771528899</v>
      </c>
      <c r="W11" s="18">
        <v>0.44187628366530429</v>
      </c>
      <c r="X11" s="18">
        <v>0.46134835982989841</v>
      </c>
      <c r="Y11" s="18">
        <v>0.45163457860139722</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176</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0.37859238871183942</v>
      </c>
      <c r="D9" s="18">
        <v>0.37127503627845548</v>
      </c>
      <c r="E9" s="18">
        <v>0.38674345319724418</v>
      </c>
      <c r="G9" s="18">
        <v>0.44726944126882312</v>
      </c>
      <c r="H9" s="18">
        <v>0.36726407476525641</v>
      </c>
      <c r="I9" s="18">
        <v>0.32076122262215162</v>
      </c>
      <c r="J9" s="18">
        <v>0.37984486267909889</v>
      </c>
      <c r="L9" s="18">
        <v>0.40748008117873641</v>
      </c>
      <c r="M9" s="18">
        <v>0.32076122262215162</v>
      </c>
      <c r="N9" s="18">
        <v>0.38045400257862572</v>
      </c>
      <c r="P9" s="18">
        <v>0.3664226093579005</v>
      </c>
      <c r="Q9" s="18">
        <v>0.55603516476491455</v>
      </c>
      <c r="R9" s="18">
        <v>0.38873569618321929</v>
      </c>
      <c r="T9" s="18">
        <v>0.49816306970616592</v>
      </c>
      <c r="U9" s="18">
        <v>0.42981522507866837</v>
      </c>
      <c r="V9" s="18">
        <v>0.34759797175873552</v>
      </c>
      <c r="W9" s="18">
        <v>0.33047687457952502</v>
      </c>
      <c r="X9" s="18">
        <v>0.34532999959000421</v>
      </c>
      <c r="Y9" s="18">
        <v>0.4018549345904775</v>
      </c>
    </row>
    <row r="10" spans="2:27" ht="46" customHeight="1" x14ac:dyDescent="0.35">
      <c r="B10" s="21" t="s">
        <v>168</v>
      </c>
      <c r="C10" s="18">
        <v>0.4216392662683407</v>
      </c>
      <c r="D10" s="18">
        <v>0.42346014802012039</v>
      </c>
      <c r="E10" s="18">
        <v>0.41930813197167349</v>
      </c>
      <c r="G10" s="18">
        <v>0.37832835164096779</v>
      </c>
      <c r="H10" s="18">
        <v>0.44155476383073988</v>
      </c>
      <c r="I10" s="18">
        <v>0.43944230906582749</v>
      </c>
      <c r="J10" s="18">
        <v>0.4269273553085523</v>
      </c>
      <c r="L10" s="18">
        <v>0.40961715276451172</v>
      </c>
      <c r="M10" s="18">
        <v>0.43944230906582749</v>
      </c>
      <c r="N10" s="18">
        <v>0.42680703241552759</v>
      </c>
      <c r="P10" s="18">
        <v>0.42956507808577699</v>
      </c>
      <c r="Q10" s="18">
        <v>0.29140396527278167</v>
      </c>
      <c r="R10" s="18">
        <v>0.44008524856242792</v>
      </c>
      <c r="T10" s="18">
        <v>0.39992116292059571</v>
      </c>
      <c r="U10" s="18">
        <v>0.39353257047609358</v>
      </c>
      <c r="V10" s="18">
        <v>0.43668008273955672</v>
      </c>
      <c r="W10" s="18">
        <v>0.43829846026200769</v>
      </c>
      <c r="X10" s="18">
        <v>0.45348177611109308</v>
      </c>
      <c r="Y10" s="18">
        <v>0.3721133774569198</v>
      </c>
    </row>
    <row r="11" spans="2:27" ht="32.15" customHeight="1" x14ac:dyDescent="0.35">
      <c r="B11" s="21" t="s">
        <v>169</v>
      </c>
      <c r="C11" s="18">
        <v>0.19976834501981991</v>
      </c>
      <c r="D11" s="18">
        <v>0.20526481570142399</v>
      </c>
      <c r="E11" s="18">
        <v>0.1939484148310823</v>
      </c>
      <c r="G11" s="18">
        <v>0.1744022070902092</v>
      </c>
      <c r="H11" s="18">
        <v>0.1911811614040039</v>
      </c>
      <c r="I11" s="18">
        <v>0.239796468312021</v>
      </c>
      <c r="J11" s="18">
        <v>0.19322778201234869</v>
      </c>
      <c r="L11" s="18">
        <v>0.18290276605675199</v>
      </c>
      <c r="M11" s="18">
        <v>0.239796468312021</v>
      </c>
      <c r="N11" s="18">
        <v>0.19273896500584661</v>
      </c>
      <c r="P11" s="18">
        <v>0.20401231255632241</v>
      </c>
      <c r="Q11" s="18">
        <v>0.1525608699623035</v>
      </c>
      <c r="R11" s="18">
        <v>0.17117905525435281</v>
      </c>
      <c r="T11" s="18">
        <v>0.1019157673732384</v>
      </c>
      <c r="U11" s="18">
        <v>0.17665220444523799</v>
      </c>
      <c r="V11" s="18">
        <v>0.2157219455017079</v>
      </c>
      <c r="W11" s="18">
        <v>0.23122466515846729</v>
      </c>
      <c r="X11" s="18">
        <v>0.2011882242989026</v>
      </c>
      <c r="Y11" s="18">
        <v>0.2260316879526027</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177</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0.34183733317403969</v>
      </c>
      <c r="D9" s="18">
        <v>0.36012838624168059</v>
      </c>
      <c r="E9" s="18">
        <v>0.32434667633296799</v>
      </c>
      <c r="G9" s="18">
        <v>0.32920084284909062</v>
      </c>
      <c r="H9" s="18">
        <v>0.33584053992639828</v>
      </c>
      <c r="I9" s="18">
        <v>0.35143407406964788</v>
      </c>
      <c r="J9" s="18">
        <v>0.35141605201206838</v>
      </c>
      <c r="L9" s="18">
        <v>0.33271581067749317</v>
      </c>
      <c r="M9" s="18">
        <v>0.35143407406964788</v>
      </c>
      <c r="N9" s="18">
        <v>0.35197960192322142</v>
      </c>
      <c r="P9" s="18">
        <v>0.32565208734453932</v>
      </c>
      <c r="Q9" s="18">
        <v>0.5792928938765084</v>
      </c>
      <c r="R9" s="18">
        <v>0.35542091241107399</v>
      </c>
      <c r="T9" s="18">
        <v>0.56015308040846012</v>
      </c>
      <c r="U9" s="18">
        <v>0.38898379007436301</v>
      </c>
      <c r="V9" s="18">
        <v>0.27278873898180578</v>
      </c>
      <c r="W9" s="18">
        <v>0.3075237202590535</v>
      </c>
      <c r="X9" s="18">
        <v>0.33587536392273148</v>
      </c>
      <c r="Y9" s="18">
        <v>0.32381607267052959</v>
      </c>
    </row>
    <row r="10" spans="2:27" ht="46" customHeight="1" x14ac:dyDescent="0.35">
      <c r="B10" s="21" t="s">
        <v>168</v>
      </c>
      <c r="C10" s="18">
        <v>0.44663421133425979</v>
      </c>
      <c r="D10" s="18">
        <v>0.435018994122777</v>
      </c>
      <c r="E10" s="18">
        <v>0.45794996437890623</v>
      </c>
      <c r="G10" s="18">
        <v>0.41443234723892941</v>
      </c>
      <c r="H10" s="18">
        <v>0.45929877606020669</v>
      </c>
      <c r="I10" s="18">
        <v>0.44565921398459268</v>
      </c>
      <c r="J10" s="18">
        <v>0.46687691886237948</v>
      </c>
      <c r="L10" s="18">
        <v>0.43713243034146632</v>
      </c>
      <c r="M10" s="18">
        <v>0.44565921398459268</v>
      </c>
      <c r="N10" s="18">
        <v>0.46602197366767778</v>
      </c>
      <c r="P10" s="18">
        <v>0.45555848209140642</v>
      </c>
      <c r="Q10" s="18">
        <v>0.33245945193834447</v>
      </c>
      <c r="R10" s="18">
        <v>0.48124071244747851</v>
      </c>
      <c r="T10" s="18">
        <v>0.31038054247606578</v>
      </c>
      <c r="U10" s="18">
        <v>0.4238765414532456</v>
      </c>
      <c r="V10" s="18">
        <v>0.4888175949021486</v>
      </c>
      <c r="W10" s="18">
        <v>0.43557941052261739</v>
      </c>
      <c r="X10" s="18">
        <v>0.50158305809345904</v>
      </c>
      <c r="Y10" s="18">
        <v>0.42351296344182737</v>
      </c>
    </row>
    <row r="11" spans="2:27" ht="32.15" customHeight="1" x14ac:dyDescent="0.35">
      <c r="B11" s="21" t="s">
        <v>169</v>
      </c>
      <c r="C11" s="18">
        <v>0.21152845549170049</v>
      </c>
      <c r="D11" s="18">
        <v>0.20485261963554219</v>
      </c>
      <c r="E11" s="18">
        <v>0.2177033592881259</v>
      </c>
      <c r="G11" s="18">
        <v>0.25636680991198002</v>
      </c>
      <c r="H11" s="18">
        <v>0.20486068401339511</v>
      </c>
      <c r="I11" s="18">
        <v>0.2029067119457594</v>
      </c>
      <c r="J11" s="18">
        <v>0.18170702912555201</v>
      </c>
      <c r="L11" s="18">
        <v>0.23015175898104059</v>
      </c>
      <c r="M11" s="18">
        <v>0.2029067119457594</v>
      </c>
      <c r="N11" s="18">
        <v>0.18199842440910061</v>
      </c>
      <c r="P11" s="18">
        <v>0.21878943056405431</v>
      </c>
      <c r="Q11" s="18">
        <v>8.8247654185146948E-2</v>
      </c>
      <c r="R11" s="18">
        <v>0.1633383751414475</v>
      </c>
      <c r="T11" s="18">
        <v>0.1294663771154741</v>
      </c>
      <c r="U11" s="18">
        <v>0.18713966847239141</v>
      </c>
      <c r="V11" s="18">
        <v>0.23839366611604559</v>
      </c>
      <c r="W11" s="18">
        <v>0.25689686921832899</v>
      </c>
      <c r="X11" s="18">
        <v>0.1625415779838093</v>
      </c>
      <c r="Y11" s="18">
        <v>0.25267096388764282</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178</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0.46230912357876808</v>
      </c>
      <c r="D9" s="18">
        <v>0.47092930770063868</v>
      </c>
      <c r="E9" s="18">
        <v>0.45474058674016588</v>
      </c>
      <c r="G9" s="18">
        <v>0.50484798770422878</v>
      </c>
      <c r="H9" s="18">
        <v>0.49277374621496423</v>
      </c>
      <c r="I9" s="18">
        <v>0.44377011623063689</v>
      </c>
      <c r="J9" s="18">
        <v>0.4088273501438473</v>
      </c>
      <c r="L9" s="18">
        <v>0.49909714933779831</v>
      </c>
      <c r="M9" s="18">
        <v>0.44377011623063689</v>
      </c>
      <c r="N9" s="18">
        <v>0.40948296793800137</v>
      </c>
      <c r="P9" s="18">
        <v>0.45020942571952322</v>
      </c>
      <c r="Q9" s="18">
        <v>0.61081873184854096</v>
      </c>
      <c r="R9" s="18">
        <v>0.52950283975655665</v>
      </c>
      <c r="T9" s="18">
        <v>0.6551502243893762</v>
      </c>
      <c r="U9" s="18">
        <v>0.52765028986196272</v>
      </c>
      <c r="V9" s="18">
        <v>0.39776338291636948</v>
      </c>
      <c r="W9" s="18">
        <v>0.43602780172485278</v>
      </c>
      <c r="X9" s="18">
        <v>0.39970150376976782</v>
      </c>
      <c r="Y9" s="18">
        <v>0.48985289772879909</v>
      </c>
    </row>
    <row r="10" spans="2:27" ht="46" customHeight="1" x14ac:dyDescent="0.35">
      <c r="B10" s="21" t="s">
        <v>168</v>
      </c>
      <c r="C10" s="18">
        <v>0.40627123503715878</v>
      </c>
      <c r="D10" s="18">
        <v>0.41305898927171852</v>
      </c>
      <c r="E10" s="18">
        <v>0.39854897479280288</v>
      </c>
      <c r="G10" s="18">
        <v>0.38989755501052442</v>
      </c>
      <c r="H10" s="18">
        <v>0.36991227675062971</v>
      </c>
      <c r="I10" s="18">
        <v>0.40576416747560179</v>
      </c>
      <c r="J10" s="18">
        <v>0.4591133764233169</v>
      </c>
      <c r="L10" s="18">
        <v>0.37953883798119781</v>
      </c>
      <c r="M10" s="18">
        <v>0.40576416747560179</v>
      </c>
      <c r="N10" s="18">
        <v>0.45824598118933352</v>
      </c>
      <c r="P10" s="18">
        <v>0.41601979564396169</v>
      </c>
      <c r="Q10" s="18">
        <v>0.32527462986318822</v>
      </c>
      <c r="R10" s="18">
        <v>0.37080169380067479</v>
      </c>
      <c r="T10" s="18">
        <v>0.2662732950320878</v>
      </c>
      <c r="U10" s="18">
        <v>0.3778043034631996</v>
      </c>
      <c r="V10" s="18">
        <v>0.44287095501521467</v>
      </c>
      <c r="W10" s="18">
        <v>0.42051685286062218</v>
      </c>
      <c r="X10" s="18">
        <v>0.47187346408194752</v>
      </c>
      <c r="Y10" s="18">
        <v>0.34520547751255493</v>
      </c>
    </row>
    <row r="11" spans="2:27" ht="32.15" customHeight="1" x14ac:dyDescent="0.35">
      <c r="B11" s="21" t="s">
        <v>169</v>
      </c>
      <c r="C11" s="18">
        <v>0.13141964138407311</v>
      </c>
      <c r="D11" s="18">
        <v>0.1160117030276426</v>
      </c>
      <c r="E11" s="18">
        <v>0.14671043846703119</v>
      </c>
      <c r="G11" s="18">
        <v>0.105254457285247</v>
      </c>
      <c r="H11" s="18">
        <v>0.1373139770344062</v>
      </c>
      <c r="I11" s="18">
        <v>0.15046571629376129</v>
      </c>
      <c r="J11" s="18">
        <v>0.13205927343283569</v>
      </c>
      <c r="L11" s="18">
        <v>0.12136401268100409</v>
      </c>
      <c r="M11" s="18">
        <v>0.15046571629376129</v>
      </c>
      <c r="N11" s="18">
        <v>0.13227105087266491</v>
      </c>
      <c r="P11" s="18">
        <v>0.1337707786365151</v>
      </c>
      <c r="Q11" s="18">
        <v>6.3906638288270715E-2</v>
      </c>
      <c r="R11" s="18">
        <v>9.9695466442768443E-2</v>
      </c>
      <c r="T11" s="18">
        <v>7.8576480578536043E-2</v>
      </c>
      <c r="U11" s="18">
        <v>9.4545406674837712E-2</v>
      </c>
      <c r="V11" s="18">
        <v>0.1593656620684159</v>
      </c>
      <c r="W11" s="18">
        <v>0.1434553454145249</v>
      </c>
      <c r="X11" s="18">
        <v>0.1284250321482846</v>
      </c>
      <c r="Y11" s="18">
        <v>0.16494162475864579</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A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179</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180</v>
      </c>
      <c r="C9" s="18">
        <v>0.23929944705554199</v>
      </c>
      <c r="D9" s="18">
        <v>0.23619127698294801</v>
      </c>
      <c r="E9" s="18">
        <v>0.2425350058529061</v>
      </c>
      <c r="G9" s="18">
        <v>0.21923388347387621</v>
      </c>
      <c r="H9" s="18">
        <v>0.22217872361780319</v>
      </c>
      <c r="I9" s="18">
        <v>0.28196105389282983</v>
      </c>
      <c r="J9" s="18">
        <v>0.23419145841983219</v>
      </c>
      <c r="L9" s="18">
        <v>0.22083538581942361</v>
      </c>
      <c r="M9" s="18">
        <v>0.28196105389282983</v>
      </c>
      <c r="N9" s="18">
        <v>0.23376205375053191</v>
      </c>
      <c r="P9" s="18">
        <v>0.24531496133060349</v>
      </c>
      <c r="Q9" s="18">
        <v>0.16622118765752991</v>
      </c>
      <c r="R9" s="18">
        <v>0.2036548553490069</v>
      </c>
      <c r="T9" s="18">
        <v>0.1964600136422307</v>
      </c>
      <c r="U9" s="18">
        <v>0.2365032162932898</v>
      </c>
      <c r="V9" s="18">
        <v>0.26717833485519599</v>
      </c>
      <c r="W9" s="18">
        <v>0.25182189180484832</v>
      </c>
      <c r="X9" s="18">
        <v>0.21810488064158609</v>
      </c>
      <c r="Y9" s="18">
        <v>0.20728203609680579</v>
      </c>
    </row>
    <row r="10" spans="2:27" ht="32.15" customHeight="1" x14ac:dyDescent="0.35">
      <c r="B10" s="21" t="s">
        <v>181</v>
      </c>
      <c r="C10" s="18">
        <v>7.370220240933871E-2</v>
      </c>
      <c r="D10" s="18">
        <v>7.5796071847907986E-2</v>
      </c>
      <c r="E10" s="18">
        <v>7.1378021816831089E-2</v>
      </c>
      <c r="G10" s="18">
        <v>6.795344637913768E-2</v>
      </c>
      <c r="H10" s="18">
        <v>7.1300155680244684E-2</v>
      </c>
      <c r="I10" s="18">
        <v>7.5600429155945684E-2</v>
      </c>
      <c r="J10" s="18">
        <v>8.0058182082892948E-2</v>
      </c>
      <c r="L10" s="18">
        <v>6.966822672984678E-2</v>
      </c>
      <c r="M10" s="18">
        <v>7.5600429155945684E-2</v>
      </c>
      <c r="N10" s="18">
        <v>7.9387880145294742E-2</v>
      </c>
      <c r="P10" s="18">
        <v>7.2178836829604867E-2</v>
      </c>
      <c r="Q10" s="18">
        <v>5.6589932437976831E-2</v>
      </c>
      <c r="R10" s="18">
        <v>8.4194309961039326E-2</v>
      </c>
      <c r="T10" s="18">
        <v>5.7603570508011417E-2</v>
      </c>
      <c r="U10" s="18">
        <v>8.4064054357280746E-2</v>
      </c>
      <c r="V10" s="18">
        <v>5.648930371698898E-2</v>
      </c>
      <c r="W10" s="18">
        <v>7.1527263115181164E-2</v>
      </c>
      <c r="X10" s="18">
        <v>7.2959311318596717E-2</v>
      </c>
      <c r="Y10" s="18">
        <v>0.1105266246139988</v>
      </c>
    </row>
    <row r="11" spans="2:27" ht="32.15" customHeight="1" x14ac:dyDescent="0.35">
      <c r="B11" s="21" t="s">
        <v>182</v>
      </c>
      <c r="C11" s="18">
        <v>7.4323780704625225E-2</v>
      </c>
      <c r="D11" s="18">
        <v>8.6788692374524606E-2</v>
      </c>
      <c r="E11" s="18">
        <v>6.2049130165567797E-2</v>
      </c>
      <c r="G11" s="18">
        <v>8.6860685285625336E-2</v>
      </c>
      <c r="H11" s="18">
        <v>6.9336657516354733E-2</v>
      </c>
      <c r="I11" s="18">
        <v>8.0483507608329105E-2</v>
      </c>
      <c r="J11" s="18">
        <v>6.0783661433712631E-2</v>
      </c>
      <c r="L11" s="18">
        <v>7.8138943723093893E-2</v>
      </c>
      <c r="M11" s="18">
        <v>8.0483507608329105E-2</v>
      </c>
      <c r="N11" s="18">
        <v>6.0881137422087082E-2</v>
      </c>
      <c r="P11" s="18">
        <v>7.0770801326220587E-2</v>
      </c>
      <c r="Q11" s="18">
        <v>0.13739200362874571</v>
      </c>
      <c r="R11" s="18">
        <v>8.0423855002088193E-2</v>
      </c>
      <c r="T11" s="18">
        <v>0.1024206473043664</v>
      </c>
      <c r="U11" s="18">
        <v>7.5822896808590723E-2</v>
      </c>
      <c r="V11" s="18">
        <v>6.9853436434770225E-2</v>
      </c>
      <c r="W11" s="18">
        <v>8.0202378453307993E-2</v>
      </c>
      <c r="X11" s="18">
        <v>6.1010974596625613E-2</v>
      </c>
      <c r="Y11" s="18">
        <v>6.6053333263026898E-2</v>
      </c>
    </row>
    <row r="12" spans="2:27" ht="32.15" customHeight="1" x14ac:dyDescent="0.35">
      <c r="B12" s="21" t="s">
        <v>183</v>
      </c>
      <c r="C12" s="18">
        <v>5.9279829574296818E-2</v>
      </c>
      <c r="D12" s="18">
        <v>5.0762355610126722E-2</v>
      </c>
      <c r="E12" s="18">
        <v>6.7913745492274774E-2</v>
      </c>
      <c r="G12" s="18">
        <v>5.9998125172559258E-2</v>
      </c>
      <c r="H12" s="18">
        <v>8.5163122233798516E-2</v>
      </c>
      <c r="I12" s="18">
        <v>5.0084489903785993E-2</v>
      </c>
      <c r="J12" s="18">
        <v>4.2023685146071812E-2</v>
      </c>
      <c r="L12" s="18">
        <v>7.2630116659672311E-2</v>
      </c>
      <c r="M12" s="18">
        <v>5.0084489903785993E-2</v>
      </c>
      <c r="N12" s="18">
        <v>4.2091076615228637E-2</v>
      </c>
      <c r="P12" s="18">
        <v>5.6299859812434273E-2</v>
      </c>
      <c r="Q12" s="18">
        <v>6.6703057188264317E-2</v>
      </c>
      <c r="R12" s="18">
        <v>8.4244318156181844E-2</v>
      </c>
      <c r="T12" s="18">
        <v>5.954919123670039E-2</v>
      </c>
      <c r="U12" s="18">
        <v>7.2622854529502665E-2</v>
      </c>
      <c r="V12" s="18">
        <v>5.6448524724693673E-2</v>
      </c>
      <c r="W12" s="18">
        <v>6.6016596859617555E-2</v>
      </c>
      <c r="X12" s="18">
        <v>4.8171777361054033E-2</v>
      </c>
      <c r="Y12" s="18">
        <v>3.5730971898767033E-2</v>
      </c>
    </row>
    <row r="13" spans="2:27" ht="32.15" customHeight="1" x14ac:dyDescent="0.35">
      <c r="B13" s="21" t="s">
        <v>184</v>
      </c>
      <c r="C13" s="18">
        <v>7.1521160525653021E-2</v>
      </c>
      <c r="D13" s="18">
        <v>7.1352316806979482E-2</v>
      </c>
      <c r="E13" s="18">
        <v>7.1849824722916455E-2</v>
      </c>
      <c r="G13" s="18">
        <v>6.6217182748781966E-2</v>
      </c>
      <c r="H13" s="18">
        <v>5.9864697836409783E-2</v>
      </c>
      <c r="I13" s="18">
        <v>6.3304538266669777E-2</v>
      </c>
      <c r="J13" s="18">
        <v>9.6761525718756292E-2</v>
      </c>
      <c r="L13" s="18">
        <v>6.3075716396131271E-2</v>
      </c>
      <c r="M13" s="18">
        <v>6.3304538266669777E-2</v>
      </c>
      <c r="N13" s="18">
        <v>9.6916697768836574E-2</v>
      </c>
      <c r="P13" s="18">
        <v>7.1553950153429038E-2</v>
      </c>
      <c r="Q13" s="18">
        <v>6.1106281857737178E-2</v>
      </c>
      <c r="R13" s="18">
        <v>8.1894631408539739E-2</v>
      </c>
      <c r="T13" s="18">
        <v>5.8825897396477013E-2</v>
      </c>
      <c r="U13" s="18">
        <v>7.6009296999975523E-2</v>
      </c>
      <c r="V13" s="18">
        <v>6.4329082985842514E-2</v>
      </c>
      <c r="W13" s="18">
        <v>6.1691341391594129E-2</v>
      </c>
      <c r="X13" s="18">
        <v>8.9633302198277767E-2</v>
      </c>
      <c r="Y13" s="18">
        <v>8.5764594299717806E-2</v>
      </c>
    </row>
    <row r="14" spans="2:27" ht="32.15" customHeight="1" x14ac:dyDescent="0.35">
      <c r="B14" s="21" t="s">
        <v>185</v>
      </c>
      <c r="C14" s="18">
        <v>8.0422644926282594E-2</v>
      </c>
      <c r="D14" s="18">
        <v>9.1808388297846474E-2</v>
      </c>
      <c r="E14" s="18">
        <v>6.923875450148663E-2</v>
      </c>
      <c r="G14" s="18">
        <v>9.0721268046668593E-2</v>
      </c>
      <c r="H14" s="18">
        <v>9.2655454447288205E-2</v>
      </c>
      <c r="I14" s="18">
        <v>6.8354684724710305E-2</v>
      </c>
      <c r="J14" s="18">
        <v>7.0142431920876464E-2</v>
      </c>
      <c r="L14" s="18">
        <v>9.1742193006757553E-2</v>
      </c>
      <c r="M14" s="18">
        <v>6.8354684724710305E-2</v>
      </c>
      <c r="N14" s="18">
        <v>7.0254916143070473E-2</v>
      </c>
      <c r="P14" s="18">
        <v>7.4737317362387951E-2</v>
      </c>
      <c r="Q14" s="18">
        <v>0.14135240772924071</v>
      </c>
      <c r="R14" s="18">
        <v>0.10918572397267801</v>
      </c>
      <c r="T14" s="18">
        <v>0.15770597281335369</v>
      </c>
      <c r="U14" s="18">
        <v>0.109173250901255</v>
      </c>
      <c r="V14" s="18">
        <v>6.8051253075254114E-2</v>
      </c>
      <c r="W14" s="18">
        <v>6.0651471634853023E-2</v>
      </c>
      <c r="X14" s="18">
        <v>6.8394833775086469E-2</v>
      </c>
      <c r="Y14" s="18">
        <v>4.0558949053779443E-2</v>
      </c>
    </row>
    <row r="15" spans="2:27" ht="32.15" customHeight="1" x14ac:dyDescent="0.35">
      <c r="B15" s="21" t="s">
        <v>186</v>
      </c>
      <c r="C15" s="18">
        <v>7.4272203514326993E-2</v>
      </c>
      <c r="D15" s="18">
        <v>7.6163601810156537E-2</v>
      </c>
      <c r="E15" s="18">
        <v>7.1970861047423132E-2</v>
      </c>
      <c r="G15" s="18">
        <v>8.8923265677286117E-2</v>
      </c>
      <c r="H15" s="18">
        <v>5.822783408135225E-2</v>
      </c>
      <c r="I15" s="18">
        <v>5.8786647398035081E-2</v>
      </c>
      <c r="J15" s="18">
        <v>9.126717162633928E-2</v>
      </c>
      <c r="L15" s="18">
        <v>7.3028384337504776E-2</v>
      </c>
      <c r="M15" s="18">
        <v>5.8786647398035081E-2</v>
      </c>
      <c r="N15" s="18">
        <v>9.1413532631099081E-2</v>
      </c>
      <c r="P15" s="18">
        <v>7.0853302921819974E-2</v>
      </c>
      <c r="Q15" s="18">
        <v>9.2652280029777184E-2</v>
      </c>
      <c r="R15" s="18">
        <v>5.7013921679100889E-2</v>
      </c>
      <c r="T15" s="18">
        <v>5.5634950923212932E-2</v>
      </c>
      <c r="U15" s="18">
        <v>6.7356038761632167E-2</v>
      </c>
      <c r="V15" s="18">
        <v>6.4075902343977836E-2</v>
      </c>
      <c r="W15" s="18">
        <v>8.0166541963293175E-2</v>
      </c>
      <c r="X15" s="18">
        <v>9.0810939171000873E-2</v>
      </c>
      <c r="Y15" s="18">
        <v>9.9101527113129431E-2</v>
      </c>
    </row>
    <row r="16" spans="2:27" ht="32.15" customHeight="1" x14ac:dyDescent="0.35">
      <c r="B16" s="21" t="s">
        <v>187</v>
      </c>
      <c r="C16" s="18">
        <v>6.2111217425862911E-2</v>
      </c>
      <c r="D16" s="18">
        <v>6.1144086864505148E-2</v>
      </c>
      <c r="E16" s="18">
        <v>6.3215571681118479E-2</v>
      </c>
      <c r="G16" s="18">
        <v>4.7359671081836099E-2</v>
      </c>
      <c r="H16" s="18">
        <v>4.7466498458961372E-2</v>
      </c>
      <c r="I16" s="18">
        <v>7.067518562208637E-2</v>
      </c>
      <c r="J16" s="18">
        <v>8.2977383791827217E-2</v>
      </c>
      <c r="L16" s="18">
        <v>4.7440661728257047E-2</v>
      </c>
      <c r="M16" s="18">
        <v>7.067518562208637E-2</v>
      </c>
      <c r="N16" s="18">
        <v>8.3110450841541797E-2</v>
      </c>
      <c r="P16" s="18">
        <v>6.4755207105487628E-2</v>
      </c>
      <c r="Q16" s="18">
        <v>6.0051411814188001E-2</v>
      </c>
      <c r="R16" s="18">
        <v>6.0375301122092967E-2</v>
      </c>
      <c r="T16" s="18">
        <v>7.1403050224902245E-2</v>
      </c>
      <c r="U16" s="18">
        <v>6.0073864361772603E-2</v>
      </c>
      <c r="V16" s="18">
        <v>6.1042371583146592E-2</v>
      </c>
      <c r="W16" s="18">
        <v>6.6897213228837626E-2</v>
      </c>
      <c r="X16" s="18">
        <v>5.6937038269238668E-2</v>
      </c>
      <c r="Y16" s="18">
        <v>6.1681964619796338E-2</v>
      </c>
    </row>
    <row r="17" spans="2:25" ht="46" customHeight="1" x14ac:dyDescent="0.35">
      <c r="B17" s="21" t="s">
        <v>188</v>
      </c>
      <c r="C17" s="18">
        <v>0.16215263974488139</v>
      </c>
      <c r="D17" s="18">
        <v>0.15509532890885599</v>
      </c>
      <c r="E17" s="18">
        <v>0.1687021142514849</v>
      </c>
      <c r="G17" s="18">
        <v>0.16650573137442981</v>
      </c>
      <c r="H17" s="18">
        <v>0.18160484853919859</v>
      </c>
      <c r="I17" s="18">
        <v>0.16893559442764791</v>
      </c>
      <c r="J17" s="18">
        <v>0.13020174896771999</v>
      </c>
      <c r="L17" s="18">
        <v>0.174160807142374</v>
      </c>
      <c r="M17" s="18">
        <v>0.16893559442764791</v>
      </c>
      <c r="N17" s="18">
        <v>0.13041054758019829</v>
      </c>
      <c r="P17" s="18">
        <v>0.17175719841962231</v>
      </c>
      <c r="Q17" s="18">
        <v>0.1180001474144025</v>
      </c>
      <c r="R17" s="18">
        <v>0.13614637522605219</v>
      </c>
      <c r="T17" s="18">
        <v>0.1707639346469787</v>
      </c>
      <c r="U17" s="18">
        <v>0.14004194113929769</v>
      </c>
      <c r="V17" s="18">
        <v>0.1747569218681112</v>
      </c>
      <c r="W17" s="18">
        <v>0.14065763258077321</v>
      </c>
      <c r="X17" s="18">
        <v>0.18451499117070749</v>
      </c>
      <c r="Y17" s="18">
        <v>0.1891027539852842</v>
      </c>
    </row>
    <row r="18" spans="2:25" ht="19" customHeight="1" x14ac:dyDescent="0.35">
      <c r="B18" s="21" t="s">
        <v>189</v>
      </c>
      <c r="C18" s="18">
        <v>6.9923880750613884E-2</v>
      </c>
      <c r="D18" s="18">
        <v>6.157683354431337E-2</v>
      </c>
      <c r="E18" s="18">
        <v>7.8411529050743431E-2</v>
      </c>
      <c r="G18" s="18">
        <v>6.7958516740096953E-2</v>
      </c>
      <c r="H18" s="18">
        <v>7.5815181104992871E-2</v>
      </c>
      <c r="I18" s="18">
        <v>6.2017633175481472E-2</v>
      </c>
      <c r="J18" s="18">
        <v>7.4018197777868874E-2</v>
      </c>
      <c r="L18" s="18">
        <v>7.1930900473642659E-2</v>
      </c>
      <c r="M18" s="18">
        <v>6.2017633175481472E-2</v>
      </c>
      <c r="N18" s="18">
        <v>7.4136897389177447E-2</v>
      </c>
      <c r="P18" s="18">
        <v>6.9190311950815375E-2</v>
      </c>
      <c r="Q18" s="18">
        <v>8.6619348469402085E-2</v>
      </c>
      <c r="R18" s="18">
        <v>6.1093979425493078E-2</v>
      </c>
      <c r="T18" s="18">
        <v>4.9590641689237019E-2</v>
      </c>
      <c r="U18" s="18">
        <v>6.0154912653355513E-2</v>
      </c>
      <c r="V18" s="18">
        <v>7.3033518673773848E-2</v>
      </c>
      <c r="W18" s="18">
        <v>8.0944234327303133E-2</v>
      </c>
      <c r="X18" s="18">
        <v>8.9118786397754085E-2</v>
      </c>
      <c r="Y18" s="18">
        <v>4.6907307002069069E-2</v>
      </c>
    </row>
    <row r="19" spans="2:25" ht="46" customHeight="1" x14ac:dyDescent="0.35">
      <c r="B19" s="21" t="s">
        <v>190</v>
      </c>
      <c r="C19" s="18">
        <v>3.2990993368576402E-2</v>
      </c>
      <c r="D19" s="18">
        <v>3.3321046951835631E-2</v>
      </c>
      <c r="E19" s="18">
        <v>3.2735441417247178E-2</v>
      </c>
      <c r="G19" s="18">
        <v>3.8268224019702042E-2</v>
      </c>
      <c r="H19" s="18">
        <v>3.6386826483595883E-2</v>
      </c>
      <c r="I19" s="18">
        <v>1.979623582447863E-2</v>
      </c>
      <c r="J19" s="18">
        <v>3.7574553114102127E-2</v>
      </c>
      <c r="L19" s="18">
        <v>3.7348663983296261E-2</v>
      </c>
      <c r="M19" s="18">
        <v>1.979623582447863E-2</v>
      </c>
      <c r="N19" s="18">
        <v>3.763480971293371E-2</v>
      </c>
      <c r="P19" s="18">
        <v>3.2588252787574448E-2</v>
      </c>
      <c r="Q19" s="18">
        <v>1.331194177273539E-2</v>
      </c>
      <c r="R19" s="18">
        <v>4.177272869772674E-2</v>
      </c>
      <c r="T19" s="18">
        <v>2.0042129614529381E-2</v>
      </c>
      <c r="U19" s="18">
        <v>1.8177673194047481E-2</v>
      </c>
      <c r="V19" s="18">
        <v>4.4741349738245E-2</v>
      </c>
      <c r="W19" s="18">
        <v>3.9423434640390637E-2</v>
      </c>
      <c r="X19" s="18">
        <v>2.0343165100072041E-2</v>
      </c>
      <c r="Y19" s="18">
        <v>5.7289938053625138E-2</v>
      </c>
    </row>
    <row r="21" spans="2:25" x14ac:dyDescent="0.35">
      <c r="B21" t="s">
        <v>318</v>
      </c>
    </row>
    <row r="22" spans="2:25" x14ac:dyDescent="0.35">
      <c r="B22" t="s">
        <v>8</v>
      </c>
    </row>
    <row r="24" spans="2:25" x14ac:dyDescent="0.35">
      <c r="B24"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J16"/>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9" t="s">
        <v>335</v>
      </c>
    </row>
    <row r="6" spans="2:10" ht="74.150000000000006" customHeight="1" x14ac:dyDescent="0.35">
      <c r="C6" s="20" t="s">
        <v>199</v>
      </c>
      <c r="D6" s="20" t="s">
        <v>200</v>
      </c>
      <c r="E6" s="20" t="s">
        <v>201</v>
      </c>
      <c r="F6" s="20" t="s">
        <v>202</v>
      </c>
      <c r="G6" s="20" t="s">
        <v>203</v>
      </c>
      <c r="H6" s="20" t="s">
        <v>204</v>
      </c>
      <c r="I6" s="20" t="s">
        <v>205</v>
      </c>
      <c r="J6" s="20" t="s">
        <v>206</v>
      </c>
    </row>
    <row r="7" spans="2:10" ht="29" x14ac:dyDescent="0.35">
      <c r="B7" s="21" t="s">
        <v>167</v>
      </c>
      <c r="C7" s="18">
        <v>0.51995486719239969</v>
      </c>
      <c r="D7" s="18">
        <v>0.45139412962134018</v>
      </c>
      <c r="E7" s="18">
        <v>0.44059620382746989</v>
      </c>
      <c r="F7" s="18">
        <v>0.45879093259899861</v>
      </c>
      <c r="G7" s="18">
        <v>0.4770815094770931</v>
      </c>
      <c r="H7" s="18">
        <v>0.48009980871021668</v>
      </c>
      <c r="I7" s="18">
        <v>0.4254576323190804</v>
      </c>
      <c r="J7" s="18">
        <v>0.38349128543602851</v>
      </c>
    </row>
    <row r="8" spans="2:10" ht="29" x14ac:dyDescent="0.35">
      <c r="B8" s="21" t="s">
        <v>168</v>
      </c>
      <c r="C8" s="18">
        <v>0.3454179735887018</v>
      </c>
      <c r="D8" s="18">
        <v>0.38656826029066232</v>
      </c>
      <c r="E8" s="18">
        <v>0.39527709147976448</v>
      </c>
      <c r="F8" s="18">
        <v>0.39736155457658268</v>
      </c>
      <c r="G8" s="18">
        <v>0.36740599505554411</v>
      </c>
      <c r="H8" s="18">
        <v>0.37201852956983411</v>
      </c>
      <c r="I8" s="18">
        <v>0.42017335119646071</v>
      </c>
      <c r="J8" s="18">
        <v>0.40641015997033142</v>
      </c>
    </row>
    <row r="9" spans="2:10" ht="29" x14ac:dyDescent="0.35">
      <c r="B9" s="21" t="s">
        <v>169</v>
      </c>
      <c r="C9" s="18">
        <v>0.13462715921889859</v>
      </c>
      <c r="D9" s="18">
        <v>0.16203761008799741</v>
      </c>
      <c r="E9" s="18">
        <v>0.16412670469276561</v>
      </c>
      <c r="F9" s="18">
        <v>0.1438475128244186</v>
      </c>
      <c r="G9" s="18">
        <v>0.15551249546736279</v>
      </c>
      <c r="H9" s="18">
        <v>0.14788166171994921</v>
      </c>
      <c r="I9" s="18">
        <v>0.15436901648445889</v>
      </c>
      <c r="J9" s="18">
        <v>0.2100985545936401</v>
      </c>
    </row>
    <row r="12" spans="2:10" x14ac:dyDescent="0.35">
      <c r="B12" t="s">
        <v>318</v>
      </c>
    </row>
    <row r="13" spans="2:10" x14ac:dyDescent="0.35">
      <c r="B13" t="s">
        <v>8</v>
      </c>
    </row>
    <row r="16" spans="2:10" x14ac:dyDescent="0.35">
      <c r="B16" t="str">
        <f>HYPERLINK("#Contents!A1", "Return to Contents")</f>
        <v>Return to Contents</v>
      </c>
    </row>
  </sheetData>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191</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0.51995486719239969</v>
      </c>
      <c r="D9" s="18">
        <v>0.51192839159397174</v>
      </c>
      <c r="E9" s="18">
        <v>0.527672393674123</v>
      </c>
      <c r="G9" s="18">
        <v>0.5233220605672716</v>
      </c>
      <c r="H9" s="18">
        <v>0.53908683484134745</v>
      </c>
      <c r="I9" s="18">
        <v>0.52578266421940678</v>
      </c>
      <c r="J9" s="18">
        <v>0.49163476280291418</v>
      </c>
      <c r="L9" s="18">
        <v>0.53093667779073894</v>
      </c>
      <c r="M9" s="18">
        <v>0.52578266421940678</v>
      </c>
      <c r="N9" s="18">
        <v>0.49161820823104507</v>
      </c>
      <c r="P9" s="18">
        <v>0.51646680740651618</v>
      </c>
      <c r="Q9" s="18">
        <v>0.56216071840225013</v>
      </c>
      <c r="R9" s="18">
        <v>0.53737950530111833</v>
      </c>
      <c r="T9" s="18">
        <v>0.62539352895007705</v>
      </c>
      <c r="U9" s="18">
        <v>0.5689689218442292</v>
      </c>
      <c r="V9" s="18">
        <v>0.49923603033982911</v>
      </c>
      <c r="W9" s="18">
        <v>0.50455464425197083</v>
      </c>
      <c r="X9" s="18">
        <v>0.51841496799626896</v>
      </c>
      <c r="Y9" s="18">
        <v>0.39688074213667668</v>
      </c>
    </row>
    <row r="10" spans="2:27" ht="46" customHeight="1" x14ac:dyDescent="0.35">
      <c r="B10" s="21" t="s">
        <v>168</v>
      </c>
      <c r="C10" s="18">
        <v>0.3454179735887018</v>
      </c>
      <c r="D10" s="18">
        <v>0.35135349911930441</v>
      </c>
      <c r="E10" s="18">
        <v>0.33948595326352082</v>
      </c>
      <c r="G10" s="18">
        <v>0.35912298254045982</v>
      </c>
      <c r="H10" s="18">
        <v>0.34251153574473342</v>
      </c>
      <c r="I10" s="18">
        <v>0.32996925015683393</v>
      </c>
      <c r="J10" s="18">
        <v>0.34991341623404282</v>
      </c>
      <c r="L10" s="18">
        <v>0.35101624004664572</v>
      </c>
      <c r="M10" s="18">
        <v>0.32996925015683393</v>
      </c>
      <c r="N10" s="18">
        <v>0.34967586884012392</v>
      </c>
      <c r="P10" s="18">
        <v>0.34805432646071449</v>
      </c>
      <c r="Q10" s="18">
        <v>0.35478430773642822</v>
      </c>
      <c r="R10" s="18">
        <v>0.32237694618564439</v>
      </c>
      <c r="T10" s="18">
        <v>0.27793253162617387</v>
      </c>
      <c r="U10" s="18">
        <v>0.32590396258848048</v>
      </c>
      <c r="V10" s="18">
        <v>0.37116244279316579</v>
      </c>
      <c r="W10" s="18">
        <v>0.33546273464694443</v>
      </c>
      <c r="X10" s="18">
        <v>0.33846171928797242</v>
      </c>
      <c r="Y10" s="18">
        <v>0.41136637846891411</v>
      </c>
    </row>
    <row r="11" spans="2:27" ht="32.15" customHeight="1" x14ac:dyDescent="0.35">
      <c r="B11" s="21" t="s">
        <v>169</v>
      </c>
      <c r="C11" s="18">
        <v>0.13462715921889859</v>
      </c>
      <c r="D11" s="18">
        <v>0.13671810928672379</v>
      </c>
      <c r="E11" s="18">
        <v>0.13284165306235629</v>
      </c>
      <c r="G11" s="18">
        <v>0.11755495689226871</v>
      </c>
      <c r="H11" s="18">
        <v>0.1184016294139193</v>
      </c>
      <c r="I11" s="18">
        <v>0.14424808562375929</v>
      </c>
      <c r="J11" s="18">
        <v>0.15845182096304281</v>
      </c>
      <c r="L11" s="18">
        <v>0.1180470821626156</v>
      </c>
      <c r="M11" s="18">
        <v>0.14424808562375929</v>
      </c>
      <c r="N11" s="18">
        <v>0.1587059229288309</v>
      </c>
      <c r="P11" s="18">
        <v>0.13547886613276941</v>
      </c>
      <c r="Q11" s="18">
        <v>8.3054973861321546E-2</v>
      </c>
      <c r="R11" s="18">
        <v>0.1402435485132372</v>
      </c>
      <c r="T11" s="18">
        <v>9.6673939423749203E-2</v>
      </c>
      <c r="U11" s="18">
        <v>0.10512711556729031</v>
      </c>
      <c r="V11" s="18">
        <v>0.12960152686700521</v>
      </c>
      <c r="W11" s="18">
        <v>0.1599826211010848</v>
      </c>
      <c r="X11" s="18">
        <v>0.14312331271575851</v>
      </c>
      <c r="Y11" s="18">
        <v>0.1917528793944091</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192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0.45139412962134018</v>
      </c>
      <c r="D9" s="18">
        <v>0.46530113260525002</v>
      </c>
      <c r="E9" s="18">
        <v>0.43754209837282571</v>
      </c>
      <c r="G9" s="18">
        <v>0.466712560324825</v>
      </c>
      <c r="H9" s="18">
        <v>0.46982618143805688</v>
      </c>
      <c r="I9" s="18">
        <v>0.45100506936392898</v>
      </c>
      <c r="J9" s="18">
        <v>0.41890197255159811</v>
      </c>
      <c r="L9" s="18">
        <v>0.46796135453755272</v>
      </c>
      <c r="M9" s="18">
        <v>0.45100506936392898</v>
      </c>
      <c r="N9" s="18">
        <v>0.4187687797179041</v>
      </c>
      <c r="P9" s="18">
        <v>0.44917422231270948</v>
      </c>
      <c r="Q9" s="18">
        <v>0.49317070943736158</v>
      </c>
      <c r="R9" s="18">
        <v>0.46273241861712378</v>
      </c>
      <c r="T9" s="18">
        <v>0.5914061475460205</v>
      </c>
      <c r="U9" s="18">
        <v>0.46693493856813378</v>
      </c>
      <c r="V9" s="18">
        <v>0.39930193999490821</v>
      </c>
      <c r="W9" s="18">
        <v>0.46495670020301783</v>
      </c>
      <c r="X9" s="18">
        <v>0.41586277356430279</v>
      </c>
      <c r="Y9" s="18">
        <v>0.4708449804367717</v>
      </c>
    </row>
    <row r="10" spans="2:27" ht="46" customHeight="1" x14ac:dyDescent="0.35">
      <c r="B10" s="21" t="s">
        <v>168</v>
      </c>
      <c r="C10" s="18">
        <v>0.38656826029066232</v>
      </c>
      <c r="D10" s="18">
        <v>0.37382614657345609</v>
      </c>
      <c r="E10" s="18">
        <v>0.3988948110912221</v>
      </c>
      <c r="G10" s="18">
        <v>0.38016756202221091</v>
      </c>
      <c r="H10" s="18">
        <v>0.39376090905053102</v>
      </c>
      <c r="I10" s="18">
        <v>0.36895699608064347</v>
      </c>
      <c r="J10" s="18">
        <v>0.40230357664168181</v>
      </c>
      <c r="L10" s="18">
        <v>0.38719300937555617</v>
      </c>
      <c r="M10" s="18">
        <v>0.36895699608064347</v>
      </c>
      <c r="N10" s="18">
        <v>0.40215004496097218</v>
      </c>
      <c r="P10" s="18">
        <v>0.38456812712795718</v>
      </c>
      <c r="Q10" s="18">
        <v>0.41116167672014631</v>
      </c>
      <c r="R10" s="18">
        <v>0.3776010242131328</v>
      </c>
      <c r="T10" s="18">
        <v>0.30964231060953118</v>
      </c>
      <c r="U10" s="18">
        <v>0.38249054475106881</v>
      </c>
      <c r="V10" s="18">
        <v>0.42073834725324177</v>
      </c>
      <c r="W10" s="18">
        <v>0.38313602192705593</v>
      </c>
      <c r="X10" s="18">
        <v>0.3902384757130577</v>
      </c>
      <c r="Y10" s="18">
        <v>0.36107157700584541</v>
      </c>
    </row>
    <row r="11" spans="2:27" ht="32.15" customHeight="1" x14ac:dyDescent="0.35">
      <c r="B11" s="21" t="s">
        <v>169</v>
      </c>
      <c r="C11" s="18">
        <v>0.16203761008799741</v>
      </c>
      <c r="D11" s="18">
        <v>0.16087272082129381</v>
      </c>
      <c r="E11" s="18">
        <v>0.16356309053595219</v>
      </c>
      <c r="G11" s="18">
        <v>0.15311987765296431</v>
      </c>
      <c r="H11" s="18">
        <v>0.13641290951141219</v>
      </c>
      <c r="I11" s="18">
        <v>0.18003793455542749</v>
      </c>
      <c r="J11" s="18">
        <v>0.17879445080671999</v>
      </c>
      <c r="L11" s="18">
        <v>0.14484563608689119</v>
      </c>
      <c r="M11" s="18">
        <v>0.18003793455542749</v>
      </c>
      <c r="N11" s="18">
        <v>0.17908117532112361</v>
      </c>
      <c r="P11" s="18">
        <v>0.16625765055933331</v>
      </c>
      <c r="Q11" s="18">
        <v>9.5667613842491825E-2</v>
      </c>
      <c r="R11" s="18">
        <v>0.15966655716974329</v>
      </c>
      <c r="T11" s="18">
        <v>9.8951541844448362E-2</v>
      </c>
      <c r="U11" s="18">
        <v>0.15057451668079749</v>
      </c>
      <c r="V11" s="18">
        <v>0.17995971275185019</v>
      </c>
      <c r="W11" s="18">
        <v>0.1519072778699263</v>
      </c>
      <c r="X11" s="18">
        <v>0.19389875072263951</v>
      </c>
      <c r="Y11" s="18">
        <v>0.16808344255738281</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193</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0.44059620382746989</v>
      </c>
      <c r="D9" s="18">
        <v>0.46351931088794118</v>
      </c>
      <c r="E9" s="18">
        <v>0.41822800233007662</v>
      </c>
      <c r="G9" s="18">
        <v>0.40593378457780188</v>
      </c>
      <c r="H9" s="18">
        <v>0.45617442003336461</v>
      </c>
      <c r="I9" s="18">
        <v>0.47742849690933969</v>
      </c>
      <c r="J9" s="18">
        <v>0.42262690025901278</v>
      </c>
      <c r="L9" s="18">
        <v>0.43131915907478618</v>
      </c>
      <c r="M9" s="18">
        <v>0.47742849690933969</v>
      </c>
      <c r="N9" s="18">
        <v>0.42330464776294208</v>
      </c>
      <c r="P9" s="18">
        <v>0.42385146859924189</v>
      </c>
      <c r="Q9" s="18">
        <v>0.60739467442419093</v>
      </c>
      <c r="R9" s="18">
        <v>0.4807206600999096</v>
      </c>
      <c r="T9" s="18">
        <v>0.60286207331486885</v>
      </c>
      <c r="U9" s="18">
        <v>0.49158274682436309</v>
      </c>
      <c r="V9" s="18">
        <v>0.38536428943322981</v>
      </c>
      <c r="W9" s="18">
        <v>0.44357164276796612</v>
      </c>
      <c r="X9" s="18">
        <v>0.39274783500655552</v>
      </c>
      <c r="Y9" s="18">
        <v>0.40370362097161422</v>
      </c>
    </row>
    <row r="10" spans="2:27" ht="46" customHeight="1" x14ac:dyDescent="0.35">
      <c r="B10" s="21" t="s">
        <v>168</v>
      </c>
      <c r="C10" s="18">
        <v>0.39527709147976448</v>
      </c>
      <c r="D10" s="18">
        <v>0.37844909975442292</v>
      </c>
      <c r="E10" s="18">
        <v>0.41197875403943801</v>
      </c>
      <c r="G10" s="18">
        <v>0.43163120940426569</v>
      </c>
      <c r="H10" s="18">
        <v>0.39987556476754488</v>
      </c>
      <c r="I10" s="18">
        <v>0.35240527095018331</v>
      </c>
      <c r="J10" s="18">
        <v>0.39794284991236761</v>
      </c>
      <c r="L10" s="18">
        <v>0.41540471001121698</v>
      </c>
      <c r="M10" s="18">
        <v>0.35240527095018331</v>
      </c>
      <c r="N10" s="18">
        <v>0.39778232513288858</v>
      </c>
      <c r="P10" s="18">
        <v>0.41194831739741677</v>
      </c>
      <c r="Q10" s="18">
        <v>0.29175206227131129</v>
      </c>
      <c r="R10" s="18">
        <v>0.36336802533790191</v>
      </c>
      <c r="T10" s="18">
        <v>0.28931092455985652</v>
      </c>
      <c r="U10" s="18">
        <v>0.38532415404486431</v>
      </c>
      <c r="V10" s="18">
        <v>0.43388028738973661</v>
      </c>
      <c r="W10" s="18">
        <v>0.38372277622586642</v>
      </c>
      <c r="X10" s="18">
        <v>0.4202805750264747</v>
      </c>
      <c r="Y10" s="18">
        <v>0.37639706864308808</v>
      </c>
    </row>
    <row r="11" spans="2:27" ht="32.15" customHeight="1" x14ac:dyDescent="0.35">
      <c r="B11" s="21" t="s">
        <v>169</v>
      </c>
      <c r="C11" s="18">
        <v>0.16412670469276561</v>
      </c>
      <c r="D11" s="18">
        <v>0.1580315893576357</v>
      </c>
      <c r="E11" s="18">
        <v>0.16979324363048551</v>
      </c>
      <c r="G11" s="18">
        <v>0.16243500601793251</v>
      </c>
      <c r="H11" s="18">
        <v>0.14395001519909059</v>
      </c>
      <c r="I11" s="18">
        <v>0.1701662321404771</v>
      </c>
      <c r="J11" s="18">
        <v>0.17943024982861949</v>
      </c>
      <c r="L11" s="18">
        <v>0.15327613091399689</v>
      </c>
      <c r="M11" s="18">
        <v>0.1701662321404771</v>
      </c>
      <c r="N11" s="18">
        <v>0.17891302710416909</v>
      </c>
      <c r="P11" s="18">
        <v>0.16420021400334131</v>
      </c>
      <c r="Q11" s="18">
        <v>0.10085326330449761</v>
      </c>
      <c r="R11" s="18">
        <v>0.15591131456218851</v>
      </c>
      <c r="T11" s="18">
        <v>0.1078270021252748</v>
      </c>
      <c r="U11" s="18">
        <v>0.1230930991307726</v>
      </c>
      <c r="V11" s="18">
        <v>0.1807554231770338</v>
      </c>
      <c r="W11" s="18">
        <v>0.17270558100616751</v>
      </c>
      <c r="X11" s="18">
        <v>0.18697158996696969</v>
      </c>
      <c r="Y11" s="18">
        <v>0.2198993103852977</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194</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0.45879093259899861</v>
      </c>
      <c r="D9" s="18">
        <v>0.47054858292657348</v>
      </c>
      <c r="E9" s="18">
        <v>0.44710070504336802</v>
      </c>
      <c r="G9" s="18">
        <v>0.49999937277387091</v>
      </c>
      <c r="H9" s="18">
        <v>0.48620081951225319</v>
      </c>
      <c r="I9" s="18">
        <v>0.43710235426457661</v>
      </c>
      <c r="J9" s="18">
        <v>0.41282098049887278</v>
      </c>
      <c r="L9" s="18">
        <v>0.49280158283300379</v>
      </c>
      <c r="M9" s="18">
        <v>0.43710235426457661</v>
      </c>
      <c r="N9" s="18">
        <v>0.41267803585529012</v>
      </c>
      <c r="P9" s="18">
        <v>0.44658314948984262</v>
      </c>
      <c r="Q9" s="18">
        <v>0.6267958014803453</v>
      </c>
      <c r="R9" s="18">
        <v>0.51205205120102837</v>
      </c>
      <c r="T9" s="18">
        <v>0.61302760467152595</v>
      </c>
      <c r="U9" s="18">
        <v>0.47941089356573668</v>
      </c>
      <c r="V9" s="18">
        <v>0.42760889253511242</v>
      </c>
      <c r="W9" s="18">
        <v>0.44751545979747742</v>
      </c>
      <c r="X9" s="18">
        <v>0.42692826604872669</v>
      </c>
      <c r="Y9" s="18">
        <v>0.44632952180760482</v>
      </c>
    </row>
    <row r="10" spans="2:27" ht="46" customHeight="1" x14ac:dyDescent="0.35">
      <c r="B10" s="21" t="s">
        <v>168</v>
      </c>
      <c r="C10" s="18">
        <v>0.39736155457658268</v>
      </c>
      <c r="D10" s="18">
        <v>0.39677976420320332</v>
      </c>
      <c r="E10" s="18">
        <v>0.39795714120146908</v>
      </c>
      <c r="G10" s="18">
        <v>0.35940062245345827</v>
      </c>
      <c r="H10" s="18">
        <v>0.40481573610750649</v>
      </c>
      <c r="I10" s="18">
        <v>0.42720711384209448</v>
      </c>
      <c r="J10" s="18">
        <v>0.39768566817728312</v>
      </c>
      <c r="L10" s="18">
        <v>0.3823433949695621</v>
      </c>
      <c r="M10" s="18">
        <v>0.42720711384209448</v>
      </c>
      <c r="N10" s="18">
        <v>0.39752473096717339</v>
      </c>
      <c r="P10" s="18">
        <v>0.40968091837212761</v>
      </c>
      <c r="Q10" s="18">
        <v>0.25551809978209589</v>
      </c>
      <c r="R10" s="18">
        <v>0.35866598892839241</v>
      </c>
      <c r="T10" s="18">
        <v>0.31180440415016919</v>
      </c>
      <c r="U10" s="18">
        <v>0.40348817353026922</v>
      </c>
      <c r="V10" s="18">
        <v>0.40685147325143189</v>
      </c>
      <c r="W10" s="18">
        <v>0.4091330386402644</v>
      </c>
      <c r="X10" s="18">
        <v>0.39947831811096901</v>
      </c>
      <c r="Y10" s="18">
        <v>0.38816615474151722</v>
      </c>
    </row>
    <row r="11" spans="2:27" ht="32.15" customHeight="1" x14ac:dyDescent="0.35">
      <c r="B11" s="21" t="s">
        <v>169</v>
      </c>
      <c r="C11" s="18">
        <v>0.1438475128244186</v>
      </c>
      <c r="D11" s="18">
        <v>0.13267165287022309</v>
      </c>
      <c r="E11" s="18">
        <v>0.15494215375516299</v>
      </c>
      <c r="G11" s="18">
        <v>0.14060000477267079</v>
      </c>
      <c r="H11" s="18">
        <v>0.10898344438024039</v>
      </c>
      <c r="I11" s="18">
        <v>0.13569053189332911</v>
      </c>
      <c r="J11" s="18">
        <v>0.18949335132384401</v>
      </c>
      <c r="L11" s="18">
        <v>0.1248550221974343</v>
      </c>
      <c r="M11" s="18">
        <v>0.13569053189332911</v>
      </c>
      <c r="N11" s="18">
        <v>0.18979723317753619</v>
      </c>
      <c r="P11" s="18">
        <v>0.14373593213802979</v>
      </c>
      <c r="Q11" s="18">
        <v>0.1176860987375586</v>
      </c>
      <c r="R11" s="18">
        <v>0.12928195987057911</v>
      </c>
      <c r="T11" s="18">
        <v>7.5167991178304736E-2</v>
      </c>
      <c r="U11" s="18">
        <v>0.11710093290399411</v>
      </c>
      <c r="V11" s="18">
        <v>0.1655396342134558</v>
      </c>
      <c r="W11" s="18">
        <v>0.1433515015622582</v>
      </c>
      <c r="X11" s="18">
        <v>0.17359341584030419</v>
      </c>
      <c r="Y11" s="18">
        <v>0.16550432345087779</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195</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0.4770815094770931</v>
      </c>
      <c r="D9" s="18">
        <v>0.47419680837187561</v>
      </c>
      <c r="E9" s="18">
        <v>0.48022710267707508</v>
      </c>
      <c r="G9" s="18">
        <v>0.48394741178661338</v>
      </c>
      <c r="H9" s="18">
        <v>0.50976417046978884</v>
      </c>
      <c r="I9" s="18">
        <v>0.45416006149167498</v>
      </c>
      <c r="J9" s="18">
        <v>0.46133539315492761</v>
      </c>
      <c r="L9" s="18">
        <v>0.49715196746906748</v>
      </c>
      <c r="M9" s="18">
        <v>0.45416006149167498</v>
      </c>
      <c r="N9" s="18">
        <v>0.46047156126793559</v>
      </c>
      <c r="P9" s="18">
        <v>0.45801261344025362</v>
      </c>
      <c r="Q9" s="18">
        <v>0.5965395975262987</v>
      </c>
      <c r="R9" s="18">
        <v>0.56479504302868422</v>
      </c>
      <c r="T9" s="18">
        <v>0.62654770826245476</v>
      </c>
      <c r="U9" s="18">
        <v>0.54303086134867984</v>
      </c>
      <c r="V9" s="18">
        <v>0.4209829619839659</v>
      </c>
      <c r="W9" s="18">
        <v>0.47329268743994168</v>
      </c>
      <c r="X9" s="18">
        <v>0.42959633033739281</v>
      </c>
      <c r="Y9" s="18">
        <v>0.4184471028618546</v>
      </c>
    </row>
    <row r="10" spans="2:27" ht="46" customHeight="1" x14ac:dyDescent="0.35">
      <c r="B10" s="21" t="s">
        <v>168</v>
      </c>
      <c r="C10" s="18">
        <v>0.36740599505554411</v>
      </c>
      <c r="D10" s="18">
        <v>0.36958190663676349</v>
      </c>
      <c r="E10" s="18">
        <v>0.36461962672932302</v>
      </c>
      <c r="G10" s="18">
        <v>0.37323051666403939</v>
      </c>
      <c r="H10" s="18">
        <v>0.35146983425085432</v>
      </c>
      <c r="I10" s="18">
        <v>0.37462182523265669</v>
      </c>
      <c r="J10" s="18">
        <v>0.36921329995842289</v>
      </c>
      <c r="L10" s="18">
        <v>0.3619733818682051</v>
      </c>
      <c r="M10" s="18">
        <v>0.37462182523265669</v>
      </c>
      <c r="N10" s="18">
        <v>0.3698053905052171</v>
      </c>
      <c r="P10" s="18">
        <v>0.38115996524299511</v>
      </c>
      <c r="Q10" s="18">
        <v>0.29206736664842342</v>
      </c>
      <c r="R10" s="18">
        <v>0.33304887712973491</v>
      </c>
      <c r="T10" s="18">
        <v>0.30917531030821632</v>
      </c>
      <c r="U10" s="18">
        <v>0.33631224580856289</v>
      </c>
      <c r="V10" s="18">
        <v>0.39039486391022149</v>
      </c>
      <c r="W10" s="18">
        <v>0.37165574934995621</v>
      </c>
      <c r="X10" s="18">
        <v>0.38422108698583479</v>
      </c>
      <c r="Y10" s="18">
        <v>0.39783908801798562</v>
      </c>
    </row>
    <row r="11" spans="2:27" ht="32.15" customHeight="1" x14ac:dyDescent="0.35">
      <c r="B11" s="21" t="s">
        <v>169</v>
      </c>
      <c r="C11" s="18">
        <v>0.15551249546736279</v>
      </c>
      <c r="D11" s="18">
        <v>0.1562212849913609</v>
      </c>
      <c r="E11" s="18">
        <v>0.15515327059360179</v>
      </c>
      <c r="G11" s="18">
        <v>0.14282207154934731</v>
      </c>
      <c r="H11" s="18">
        <v>0.1387659952793569</v>
      </c>
      <c r="I11" s="18">
        <v>0.17121811327566841</v>
      </c>
      <c r="J11" s="18">
        <v>0.16945130688664939</v>
      </c>
      <c r="L11" s="18">
        <v>0.14087465066272761</v>
      </c>
      <c r="M11" s="18">
        <v>0.17121811327566841</v>
      </c>
      <c r="N11" s="18">
        <v>0.16972304822684711</v>
      </c>
      <c r="P11" s="18">
        <v>0.1608274213167514</v>
      </c>
      <c r="Q11" s="18">
        <v>0.11139303582527781</v>
      </c>
      <c r="R11" s="18">
        <v>0.1021560798415808</v>
      </c>
      <c r="T11" s="18">
        <v>6.4276981429328972E-2</v>
      </c>
      <c r="U11" s="18">
        <v>0.1206568928427572</v>
      </c>
      <c r="V11" s="18">
        <v>0.18862217410581281</v>
      </c>
      <c r="W11" s="18">
        <v>0.15505156321010199</v>
      </c>
      <c r="X11" s="18">
        <v>0.1861825826767724</v>
      </c>
      <c r="Y11" s="18">
        <v>0.18371380912015961</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196</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0.48009980871021668</v>
      </c>
      <c r="D9" s="18">
        <v>0.48514550407836948</v>
      </c>
      <c r="E9" s="18">
        <v>0.4753369326399855</v>
      </c>
      <c r="G9" s="18">
        <v>0.48824173762030371</v>
      </c>
      <c r="H9" s="18">
        <v>0.49563975081493078</v>
      </c>
      <c r="I9" s="18">
        <v>0.48789188226542668</v>
      </c>
      <c r="J9" s="18">
        <v>0.44952538773186618</v>
      </c>
      <c r="L9" s="18">
        <v>0.49222870346189979</v>
      </c>
      <c r="M9" s="18">
        <v>0.48789188226542668</v>
      </c>
      <c r="N9" s="18">
        <v>0.44864261667727279</v>
      </c>
      <c r="P9" s="18">
        <v>0.46940611909742808</v>
      </c>
      <c r="Q9" s="18">
        <v>0.57168930782828875</v>
      </c>
      <c r="R9" s="18">
        <v>0.5208929230060686</v>
      </c>
      <c r="T9" s="18">
        <v>0.59758385353905996</v>
      </c>
      <c r="U9" s="18">
        <v>0.53673946391695293</v>
      </c>
      <c r="V9" s="18">
        <v>0.44470752761523719</v>
      </c>
      <c r="W9" s="18">
        <v>0.45317310643200109</v>
      </c>
      <c r="X9" s="18">
        <v>0.44411470448032409</v>
      </c>
      <c r="Y9" s="18">
        <v>0.45189366478132409</v>
      </c>
    </row>
    <row r="10" spans="2:27" ht="46" customHeight="1" x14ac:dyDescent="0.35">
      <c r="B10" s="21" t="s">
        <v>168</v>
      </c>
      <c r="C10" s="18">
        <v>0.37201852956983411</v>
      </c>
      <c r="D10" s="18">
        <v>0.37517696534538908</v>
      </c>
      <c r="E10" s="18">
        <v>0.36826184433032078</v>
      </c>
      <c r="G10" s="18">
        <v>0.3676806050987651</v>
      </c>
      <c r="H10" s="18">
        <v>0.37743889213114529</v>
      </c>
      <c r="I10" s="18">
        <v>0.36744286917497809</v>
      </c>
      <c r="J10" s="18">
        <v>0.37442678110273481</v>
      </c>
      <c r="L10" s="18">
        <v>0.37219806150148488</v>
      </c>
      <c r="M10" s="18">
        <v>0.36744286917497809</v>
      </c>
      <c r="N10" s="18">
        <v>0.37502723227169987</v>
      </c>
      <c r="P10" s="18">
        <v>0.38497267151766762</v>
      </c>
      <c r="Q10" s="18">
        <v>0.33530318541766579</v>
      </c>
      <c r="R10" s="18">
        <v>0.31720326050897041</v>
      </c>
      <c r="T10" s="18">
        <v>0.31028928195852468</v>
      </c>
      <c r="U10" s="18">
        <v>0.35019259264720443</v>
      </c>
      <c r="V10" s="18">
        <v>0.39217302758604372</v>
      </c>
      <c r="W10" s="18">
        <v>0.3799876563387255</v>
      </c>
      <c r="X10" s="18">
        <v>0.38216849027126831</v>
      </c>
      <c r="Y10" s="18">
        <v>0.38841654622302407</v>
      </c>
    </row>
    <row r="11" spans="2:27" ht="32.15" customHeight="1" x14ac:dyDescent="0.35">
      <c r="B11" s="21" t="s">
        <v>169</v>
      </c>
      <c r="C11" s="18">
        <v>0.14788166171994921</v>
      </c>
      <c r="D11" s="18">
        <v>0.1396775305762413</v>
      </c>
      <c r="E11" s="18">
        <v>0.1564012230296937</v>
      </c>
      <c r="G11" s="18">
        <v>0.1440776572809313</v>
      </c>
      <c r="H11" s="18">
        <v>0.12692135705392399</v>
      </c>
      <c r="I11" s="18">
        <v>0.14466524855959531</v>
      </c>
      <c r="J11" s="18">
        <v>0.1760478311653989</v>
      </c>
      <c r="L11" s="18">
        <v>0.13557323503661561</v>
      </c>
      <c r="M11" s="18">
        <v>0.14466524855959531</v>
      </c>
      <c r="N11" s="18">
        <v>0.17633015105102709</v>
      </c>
      <c r="P11" s="18">
        <v>0.14562120938490419</v>
      </c>
      <c r="Q11" s="18">
        <v>9.3007506754045274E-2</v>
      </c>
      <c r="R11" s="18">
        <v>0.16190381648496091</v>
      </c>
      <c r="T11" s="18">
        <v>9.2126864502415404E-2</v>
      </c>
      <c r="U11" s="18">
        <v>0.1130679434358426</v>
      </c>
      <c r="V11" s="18">
        <v>0.16311944479871909</v>
      </c>
      <c r="W11" s="18">
        <v>0.16683923722927341</v>
      </c>
      <c r="X11" s="18">
        <v>0.17371680524840749</v>
      </c>
      <c r="Y11" s="18">
        <v>0.15968978899565159</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197</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0.4254576323190804</v>
      </c>
      <c r="D9" s="18">
        <v>0.45700271598856429</v>
      </c>
      <c r="E9" s="18">
        <v>0.39452304843466057</v>
      </c>
      <c r="G9" s="18">
        <v>0.4270886827189706</v>
      </c>
      <c r="H9" s="18">
        <v>0.47592634259167238</v>
      </c>
      <c r="I9" s="18">
        <v>0.43022992073851091</v>
      </c>
      <c r="J9" s="18">
        <v>0.36944592867352322</v>
      </c>
      <c r="L9" s="18">
        <v>0.45178404396693927</v>
      </c>
      <c r="M9" s="18">
        <v>0.43022992073851091</v>
      </c>
      <c r="N9" s="18">
        <v>0.36923342543561188</v>
      </c>
      <c r="P9" s="18">
        <v>0.41411591611997728</v>
      </c>
      <c r="Q9" s="18">
        <v>0.51618699960618775</v>
      </c>
      <c r="R9" s="18">
        <v>0.48910463038849561</v>
      </c>
      <c r="T9" s="18">
        <v>0.5885596889914172</v>
      </c>
      <c r="U9" s="18">
        <v>0.48771866670874831</v>
      </c>
      <c r="V9" s="18">
        <v>0.39037133879114011</v>
      </c>
      <c r="W9" s="18">
        <v>0.39413181550937831</v>
      </c>
      <c r="X9" s="18">
        <v>0.37045434280324802</v>
      </c>
      <c r="Y9" s="18">
        <v>0.38602661452924047</v>
      </c>
    </row>
    <row r="10" spans="2:27" ht="46" customHeight="1" x14ac:dyDescent="0.35">
      <c r="B10" s="21" t="s">
        <v>168</v>
      </c>
      <c r="C10" s="18">
        <v>0.42017335119646071</v>
      </c>
      <c r="D10" s="18">
        <v>0.40251125075745081</v>
      </c>
      <c r="E10" s="18">
        <v>0.43690585806915089</v>
      </c>
      <c r="G10" s="18">
        <v>0.43477255262455428</v>
      </c>
      <c r="H10" s="18">
        <v>0.37178289877544463</v>
      </c>
      <c r="I10" s="18">
        <v>0.41077966165991597</v>
      </c>
      <c r="J10" s="18">
        <v>0.46228810085082372</v>
      </c>
      <c r="L10" s="18">
        <v>0.40291270855682121</v>
      </c>
      <c r="M10" s="18">
        <v>0.41077966165991597</v>
      </c>
      <c r="N10" s="18">
        <v>0.46223076361853238</v>
      </c>
      <c r="P10" s="18">
        <v>0.42555019856858789</v>
      </c>
      <c r="Q10" s="18">
        <v>0.35484630614583429</v>
      </c>
      <c r="R10" s="18">
        <v>0.39411879566810071</v>
      </c>
      <c r="T10" s="18">
        <v>0.309257658016869</v>
      </c>
      <c r="U10" s="18">
        <v>0.38382808381943018</v>
      </c>
      <c r="V10" s="18">
        <v>0.42954495427781442</v>
      </c>
      <c r="W10" s="18">
        <v>0.44098945580452392</v>
      </c>
      <c r="X10" s="18">
        <v>0.47300645424783783</v>
      </c>
      <c r="Y10" s="18">
        <v>0.44484339446469179</v>
      </c>
    </row>
    <row r="11" spans="2:27" ht="32.15" customHeight="1" x14ac:dyDescent="0.35">
      <c r="B11" s="21" t="s">
        <v>169</v>
      </c>
      <c r="C11" s="18">
        <v>0.15436901648445889</v>
      </c>
      <c r="D11" s="18">
        <v>0.14048603325398479</v>
      </c>
      <c r="E11" s="18">
        <v>0.16857109349618851</v>
      </c>
      <c r="G11" s="18">
        <v>0.1381387646564752</v>
      </c>
      <c r="H11" s="18">
        <v>0.15229075863288299</v>
      </c>
      <c r="I11" s="18">
        <v>0.1589904176015732</v>
      </c>
      <c r="J11" s="18">
        <v>0.168265970475653</v>
      </c>
      <c r="L11" s="18">
        <v>0.14530324747623979</v>
      </c>
      <c r="M11" s="18">
        <v>0.1589904176015732</v>
      </c>
      <c r="N11" s="18">
        <v>0.1685358109458554</v>
      </c>
      <c r="P11" s="18">
        <v>0.16033388531143489</v>
      </c>
      <c r="Q11" s="18">
        <v>0.1289666942479776</v>
      </c>
      <c r="R11" s="18">
        <v>0.1167765739434035</v>
      </c>
      <c r="T11" s="18">
        <v>0.10218265299171379</v>
      </c>
      <c r="U11" s="18">
        <v>0.12845324947182149</v>
      </c>
      <c r="V11" s="18">
        <v>0.18008370693104561</v>
      </c>
      <c r="W11" s="18">
        <v>0.16487872868609779</v>
      </c>
      <c r="X11" s="18">
        <v>0.1565392029489141</v>
      </c>
      <c r="Y11" s="18">
        <v>0.16912999100606771</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198</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167</v>
      </c>
      <c r="C9" s="18">
        <v>0.38349128543602851</v>
      </c>
      <c r="D9" s="18">
        <v>0.39183736214246923</v>
      </c>
      <c r="E9" s="18">
        <v>0.37601985024473528</v>
      </c>
      <c r="G9" s="18">
        <v>0.42535257741058941</v>
      </c>
      <c r="H9" s="18">
        <v>0.38443435199466508</v>
      </c>
      <c r="I9" s="18">
        <v>0.36278008876991658</v>
      </c>
      <c r="J9" s="18">
        <v>0.3621706786560574</v>
      </c>
      <c r="L9" s="18">
        <v>0.40511678704125159</v>
      </c>
      <c r="M9" s="18">
        <v>0.36278008876991658</v>
      </c>
      <c r="N9" s="18">
        <v>0.36275147527194967</v>
      </c>
      <c r="P9" s="18">
        <v>0.36831565741013439</v>
      </c>
      <c r="Q9" s="18">
        <v>0.59870514952038156</v>
      </c>
      <c r="R9" s="18">
        <v>0.41420751694418001</v>
      </c>
      <c r="T9" s="18">
        <v>0.61294924015963015</v>
      </c>
      <c r="U9" s="18">
        <v>0.41844935729867089</v>
      </c>
      <c r="V9" s="18">
        <v>0.33755902975913421</v>
      </c>
      <c r="W9" s="18">
        <v>0.34357432467615012</v>
      </c>
      <c r="X9" s="18">
        <v>0.33800364394247179</v>
      </c>
      <c r="Y9" s="18">
        <v>0.39591959921795322</v>
      </c>
    </row>
    <row r="10" spans="2:27" ht="46" customHeight="1" x14ac:dyDescent="0.35">
      <c r="B10" s="21" t="s">
        <v>168</v>
      </c>
      <c r="C10" s="18">
        <v>0.40641015997033142</v>
      </c>
      <c r="D10" s="18">
        <v>0.39975734307081451</v>
      </c>
      <c r="E10" s="18">
        <v>0.41315842086034082</v>
      </c>
      <c r="G10" s="18">
        <v>0.38838372611519861</v>
      </c>
      <c r="H10" s="18">
        <v>0.41079268612873482</v>
      </c>
      <c r="I10" s="18">
        <v>0.43533836668607401</v>
      </c>
      <c r="J10" s="18">
        <v>0.39181499529814862</v>
      </c>
      <c r="L10" s="18">
        <v>0.39982688034973302</v>
      </c>
      <c r="M10" s="18">
        <v>0.43533836668607401</v>
      </c>
      <c r="N10" s="18">
        <v>0.39083967671664971</v>
      </c>
      <c r="P10" s="18">
        <v>0.42011051429976531</v>
      </c>
      <c r="Q10" s="18">
        <v>0.27894538848773259</v>
      </c>
      <c r="R10" s="18">
        <v>0.40020401967821972</v>
      </c>
      <c r="T10" s="18">
        <v>0.28838830293020817</v>
      </c>
      <c r="U10" s="18">
        <v>0.42789591925424958</v>
      </c>
      <c r="V10" s="18">
        <v>0.44257422954171921</v>
      </c>
      <c r="W10" s="18">
        <v>0.38320457548857362</v>
      </c>
      <c r="X10" s="18">
        <v>0.419298922906507</v>
      </c>
      <c r="Y10" s="18">
        <v>0.37723307147799379</v>
      </c>
    </row>
    <row r="11" spans="2:27" ht="32.15" customHeight="1" x14ac:dyDescent="0.35">
      <c r="B11" s="21" t="s">
        <v>169</v>
      </c>
      <c r="C11" s="18">
        <v>0.2100985545936401</v>
      </c>
      <c r="D11" s="18">
        <v>0.20840529478671621</v>
      </c>
      <c r="E11" s="18">
        <v>0.2108217288949239</v>
      </c>
      <c r="G11" s="18">
        <v>0.18626369647421209</v>
      </c>
      <c r="H11" s="18">
        <v>0.20477296187660021</v>
      </c>
      <c r="I11" s="18">
        <v>0.2018815445440095</v>
      </c>
      <c r="J11" s="18">
        <v>0.24601432604579401</v>
      </c>
      <c r="L11" s="18">
        <v>0.19505633260901539</v>
      </c>
      <c r="M11" s="18">
        <v>0.2018815445440095</v>
      </c>
      <c r="N11" s="18">
        <v>0.24640884801140039</v>
      </c>
      <c r="P11" s="18">
        <v>0.21157382829010021</v>
      </c>
      <c r="Q11" s="18">
        <v>0.1223494619918858</v>
      </c>
      <c r="R11" s="18">
        <v>0.18558846337760021</v>
      </c>
      <c r="T11" s="18">
        <v>9.8662456910161678E-2</v>
      </c>
      <c r="U11" s="18">
        <v>0.15365472344707959</v>
      </c>
      <c r="V11" s="18">
        <v>0.21986674069914661</v>
      </c>
      <c r="W11" s="18">
        <v>0.27322109983527632</v>
      </c>
      <c r="X11" s="18">
        <v>0.24269743315102121</v>
      </c>
      <c r="Y11" s="18">
        <v>0.22684732930405269</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A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179</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199</v>
      </c>
      <c r="C9" s="18">
        <v>9.486512626059887E-2</v>
      </c>
      <c r="D9" s="18">
        <v>8.9793739506154754E-2</v>
      </c>
      <c r="E9" s="18">
        <v>9.9663743533372276E-2</v>
      </c>
      <c r="G9" s="18">
        <v>8.4659970106245541E-2</v>
      </c>
      <c r="H9" s="18">
        <v>9.1410624538352317E-2</v>
      </c>
      <c r="I9" s="18">
        <v>9.587516435954932E-2</v>
      </c>
      <c r="J9" s="18">
        <v>0.10668540543755591</v>
      </c>
      <c r="L9" s="18">
        <v>8.8088408781227298E-2</v>
      </c>
      <c r="M9" s="18">
        <v>9.587516435954932E-2</v>
      </c>
      <c r="N9" s="18">
        <v>0.10685649196138269</v>
      </c>
      <c r="P9" s="18">
        <v>8.9291196734440539E-2</v>
      </c>
      <c r="Q9" s="18">
        <v>0.15510026036761121</v>
      </c>
      <c r="R9" s="18">
        <v>8.3288255658319585E-2</v>
      </c>
      <c r="T9" s="18">
        <v>0.12643160742806739</v>
      </c>
      <c r="U9" s="18">
        <v>6.6085832492767033E-2</v>
      </c>
      <c r="V9" s="18">
        <v>0.1001421781713366</v>
      </c>
      <c r="W9" s="18">
        <v>0.1159320755968325</v>
      </c>
      <c r="X9" s="18">
        <v>8.9182040084925085E-2</v>
      </c>
      <c r="Y9" s="18">
        <v>8.8065691978171004E-2</v>
      </c>
    </row>
    <row r="10" spans="2:27" ht="46" customHeight="1" x14ac:dyDescent="0.35">
      <c r="B10" s="21" t="s">
        <v>200</v>
      </c>
      <c r="C10" s="18">
        <v>0.13881045869647091</v>
      </c>
      <c r="D10" s="18">
        <v>0.14292657411712609</v>
      </c>
      <c r="E10" s="18">
        <v>0.13501302768351819</v>
      </c>
      <c r="G10" s="18">
        <v>0.15439481671656119</v>
      </c>
      <c r="H10" s="18">
        <v>0.1196605589210834</v>
      </c>
      <c r="I10" s="18">
        <v>0.14816945962844821</v>
      </c>
      <c r="J10" s="18">
        <v>0.1332793382362277</v>
      </c>
      <c r="L10" s="18">
        <v>0.13709718669926099</v>
      </c>
      <c r="M10" s="18">
        <v>0.14816945962844821</v>
      </c>
      <c r="N10" s="18">
        <v>0.13349307223839271</v>
      </c>
      <c r="P10" s="18">
        <v>0.14402401782359869</v>
      </c>
      <c r="Q10" s="18">
        <v>0.10089987071997519</v>
      </c>
      <c r="R10" s="18">
        <v>0.1249879424012631</v>
      </c>
      <c r="T10" s="18">
        <v>5.5851078501018107E-2</v>
      </c>
      <c r="U10" s="18">
        <v>0.11669466376420599</v>
      </c>
      <c r="V10" s="18">
        <v>0.16869814223603191</v>
      </c>
      <c r="W10" s="18">
        <v>0.13867802315167441</v>
      </c>
      <c r="X10" s="18">
        <v>0.14059251690974811</v>
      </c>
      <c r="Y10" s="18">
        <v>0.18398431478482941</v>
      </c>
    </row>
    <row r="11" spans="2:27" ht="60" customHeight="1" x14ac:dyDescent="0.35">
      <c r="B11" s="21" t="s">
        <v>201</v>
      </c>
      <c r="C11" s="18">
        <v>0.14035017389162341</v>
      </c>
      <c r="D11" s="18">
        <v>0.1227956163830748</v>
      </c>
      <c r="E11" s="18">
        <v>0.15738358660158039</v>
      </c>
      <c r="G11" s="18">
        <v>0.13180559438318479</v>
      </c>
      <c r="H11" s="18">
        <v>0.13149709221815711</v>
      </c>
      <c r="I11" s="18">
        <v>0.1366931419442361</v>
      </c>
      <c r="J11" s="18">
        <v>0.1615885202671519</v>
      </c>
      <c r="L11" s="18">
        <v>0.13172773975968741</v>
      </c>
      <c r="M11" s="18">
        <v>0.1366931419442361</v>
      </c>
      <c r="N11" s="18">
        <v>0.16024399797738201</v>
      </c>
      <c r="P11" s="18">
        <v>0.14130116096377651</v>
      </c>
      <c r="Q11" s="18">
        <v>0.1190751924982323</v>
      </c>
      <c r="R11" s="18">
        <v>0.14389270878897051</v>
      </c>
      <c r="T11" s="18">
        <v>0.1377640144168388</v>
      </c>
      <c r="U11" s="18">
        <v>0.14235640820410431</v>
      </c>
      <c r="V11" s="18">
        <v>0.1329865159424071</v>
      </c>
      <c r="W11" s="18">
        <v>0.16366713203547631</v>
      </c>
      <c r="X11" s="18">
        <v>0.13014370762952529</v>
      </c>
      <c r="Y11" s="18">
        <v>0.12154165011276021</v>
      </c>
    </row>
    <row r="12" spans="2:27" ht="46" customHeight="1" x14ac:dyDescent="0.35">
      <c r="B12" s="21" t="s">
        <v>202</v>
      </c>
      <c r="C12" s="18">
        <v>0.18050032262265911</v>
      </c>
      <c r="D12" s="18">
        <v>0.20846692067957279</v>
      </c>
      <c r="E12" s="18">
        <v>0.1529913771339842</v>
      </c>
      <c r="G12" s="18">
        <v>0.177670690889635</v>
      </c>
      <c r="H12" s="18">
        <v>0.22443351839673509</v>
      </c>
      <c r="I12" s="18">
        <v>0.18816612267808519</v>
      </c>
      <c r="J12" s="18">
        <v>0.1321455380558782</v>
      </c>
      <c r="L12" s="18">
        <v>0.20118252342091389</v>
      </c>
      <c r="M12" s="18">
        <v>0.18816612267808519</v>
      </c>
      <c r="N12" s="18">
        <v>0.13235745383435299</v>
      </c>
      <c r="P12" s="18">
        <v>0.17231769656095969</v>
      </c>
      <c r="Q12" s="18">
        <v>0.21515088900379581</v>
      </c>
      <c r="R12" s="18">
        <v>0.20770696948019071</v>
      </c>
      <c r="T12" s="18">
        <v>0.27179616695940401</v>
      </c>
      <c r="U12" s="18">
        <v>0.21134943297819769</v>
      </c>
      <c r="V12" s="18">
        <v>0.17330399037409799</v>
      </c>
      <c r="W12" s="18">
        <v>0.14581305662898331</v>
      </c>
      <c r="X12" s="18">
        <v>0.17976510519856581</v>
      </c>
      <c r="Y12" s="18">
        <v>0.12143811468901609</v>
      </c>
    </row>
    <row r="13" spans="2:27" ht="32.15" customHeight="1" x14ac:dyDescent="0.35">
      <c r="B13" s="21" t="s">
        <v>203</v>
      </c>
      <c r="C13" s="18">
        <v>0.11216202450259639</v>
      </c>
      <c r="D13" s="18">
        <v>0.1100171180579826</v>
      </c>
      <c r="E13" s="18">
        <v>0.11417203877666091</v>
      </c>
      <c r="G13" s="18">
        <v>0.1228668456059695</v>
      </c>
      <c r="H13" s="18">
        <v>8.4423656649598167E-2</v>
      </c>
      <c r="I13" s="18">
        <v>0.1140713871169734</v>
      </c>
      <c r="J13" s="18">
        <v>0.1266910573339958</v>
      </c>
      <c r="L13" s="18">
        <v>0.1036942759710891</v>
      </c>
      <c r="M13" s="18">
        <v>0.1140713871169734</v>
      </c>
      <c r="N13" s="18">
        <v>0.1268942260102576</v>
      </c>
      <c r="P13" s="18">
        <v>0.1147680507328824</v>
      </c>
      <c r="Q13" s="18">
        <v>0.1080206448355357</v>
      </c>
      <c r="R13" s="18">
        <v>0.1051133600443233</v>
      </c>
      <c r="T13" s="18">
        <v>9.3133216572444694E-2</v>
      </c>
      <c r="U13" s="18">
        <v>0.12562807471171461</v>
      </c>
      <c r="V13" s="18">
        <v>9.8869894682102777E-2</v>
      </c>
      <c r="W13" s="18">
        <v>9.4913328759097443E-2</v>
      </c>
      <c r="X13" s="18">
        <v>0.12636966404472769</v>
      </c>
      <c r="Y13" s="18">
        <v>0.15151965909337381</v>
      </c>
    </row>
    <row r="14" spans="2:27" ht="46" customHeight="1" x14ac:dyDescent="0.35">
      <c r="B14" s="21" t="s">
        <v>204</v>
      </c>
      <c r="C14" s="18">
        <v>8.0061823495479217E-2</v>
      </c>
      <c r="D14" s="18">
        <v>8.4270630286364862E-2</v>
      </c>
      <c r="E14" s="18">
        <v>7.6040334006613697E-2</v>
      </c>
      <c r="G14" s="18">
        <v>0.1017178415872962</v>
      </c>
      <c r="H14" s="18">
        <v>8.2453170226611763E-2</v>
      </c>
      <c r="I14" s="18">
        <v>5.9583185021386452E-2</v>
      </c>
      <c r="J14" s="18">
        <v>7.6679018218637193E-2</v>
      </c>
      <c r="L14" s="18">
        <v>9.2133397553662205E-2</v>
      </c>
      <c r="M14" s="18">
        <v>5.9583185021386452E-2</v>
      </c>
      <c r="N14" s="18">
        <v>7.6801984866452497E-2</v>
      </c>
      <c r="P14" s="18">
        <v>8.5250989939865601E-2</v>
      </c>
      <c r="Q14" s="18">
        <v>7.3705054867456377E-2</v>
      </c>
      <c r="R14" s="18">
        <v>5.7668575165120042E-2</v>
      </c>
      <c r="T14" s="18">
        <v>5.7491074028484079E-2</v>
      </c>
      <c r="U14" s="18">
        <v>0.1028221283728471</v>
      </c>
      <c r="V14" s="18">
        <v>7.3509290957209997E-2</v>
      </c>
      <c r="W14" s="18">
        <v>7.1502889337061809E-2</v>
      </c>
      <c r="X14" s="18">
        <v>7.9505498232165531E-2</v>
      </c>
      <c r="Y14" s="18">
        <v>8.1074998272792909E-2</v>
      </c>
    </row>
    <row r="15" spans="2:27" ht="46" customHeight="1" x14ac:dyDescent="0.35">
      <c r="B15" s="21" t="s">
        <v>205</v>
      </c>
      <c r="C15" s="18">
        <v>8.7484326683715433E-2</v>
      </c>
      <c r="D15" s="18">
        <v>8.5754993619799574E-2</v>
      </c>
      <c r="E15" s="18">
        <v>8.9406238606804023E-2</v>
      </c>
      <c r="G15" s="18">
        <v>7.9856161008657223E-2</v>
      </c>
      <c r="H15" s="18">
        <v>8.7284511259497752E-2</v>
      </c>
      <c r="I15" s="18">
        <v>7.4676198499462276E-2</v>
      </c>
      <c r="J15" s="18">
        <v>0.1082224786671669</v>
      </c>
      <c r="L15" s="18">
        <v>8.362105083070015E-2</v>
      </c>
      <c r="M15" s="18">
        <v>7.4676198499462276E-2</v>
      </c>
      <c r="N15" s="18">
        <v>0.1083960301252988</v>
      </c>
      <c r="P15" s="18">
        <v>8.56072272392365E-2</v>
      </c>
      <c r="Q15" s="18">
        <v>9.4217895032633378E-2</v>
      </c>
      <c r="R15" s="18">
        <v>0.11039233266153969</v>
      </c>
      <c r="T15" s="18">
        <v>9.7521119850431312E-2</v>
      </c>
      <c r="U15" s="18">
        <v>6.7773564874318806E-2</v>
      </c>
      <c r="V15" s="18">
        <v>0.1022109797297001</v>
      </c>
      <c r="W15" s="18">
        <v>8.6745682403274071E-2</v>
      </c>
      <c r="X15" s="18">
        <v>7.8085768866092406E-2</v>
      </c>
      <c r="Y15" s="18">
        <v>0.1020108385186481</v>
      </c>
    </row>
    <row r="16" spans="2:27" ht="60" customHeight="1" x14ac:dyDescent="0.35">
      <c r="B16" s="21" t="s">
        <v>206</v>
      </c>
      <c r="C16" s="18">
        <v>0.1657657438468568</v>
      </c>
      <c r="D16" s="18">
        <v>0.15597440734992449</v>
      </c>
      <c r="E16" s="18">
        <v>0.17532965365746611</v>
      </c>
      <c r="G16" s="18">
        <v>0.1470280797024506</v>
      </c>
      <c r="H16" s="18">
        <v>0.17883686778996449</v>
      </c>
      <c r="I16" s="18">
        <v>0.18276534075185921</v>
      </c>
      <c r="J16" s="18">
        <v>0.15470864378338631</v>
      </c>
      <c r="L16" s="18">
        <v>0.16245541698345911</v>
      </c>
      <c r="M16" s="18">
        <v>0.18276534075185921</v>
      </c>
      <c r="N16" s="18">
        <v>0.15495674298648049</v>
      </c>
      <c r="P16" s="18">
        <v>0.1674396600052401</v>
      </c>
      <c r="Q16" s="18">
        <v>0.1338301926747599</v>
      </c>
      <c r="R16" s="18">
        <v>0.16694985580027299</v>
      </c>
      <c r="T16" s="18">
        <v>0.1600117222433115</v>
      </c>
      <c r="U16" s="18">
        <v>0.16728989460184451</v>
      </c>
      <c r="V16" s="18">
        <v>0.15027900790711371</v>
      </c>
      <c r="W16" s="18">
        <v>0.18274781208760019</v>
      </c>
      <c r="X16" s="18">
        <v>0.17635569903425011</v>
      </c>
      <c r="Y16" s="18">
        <v>0.15036473255040861</v>
      </c>
    </row>
    <row r="18" spans="2:2" x14ac:dyDescent="0.35">
      <c r="B18" t="s">
        <v>318</v>
      </c>
    </row>
    <row r="19" spans="2:2" x14ac:dyDescent="0.35">
      <c r="B19" t="s">
        <v>8</v>
      </c>
    </row>
    <row r="21" spans="2:2" x14ac:dyDescent="0.35">
      <c r="B21"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207</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208</v>
      </c>
      <c r="C9" s="18">
        <v>0.24567849212159121</v>
      </c>
      <c r="D9" s="18">
        <v>0.24677332649256539</v>
      </c>
      <c r="E9" s="18">
        <v>0.24513585200391519</v>
      </c>
      <c r="G9" s="18">
        <v>0.25183872395432721</v>
      </c>
      <c r="H9" s="18">
        <v>0.23706514179432789</v>
      </c>
      <c r="I9" s="18">
        <v>0.26461529370271081</v>
      </c>
      <c r="J9" s="18">
        <v>0.22964712117323349</v>
      </c>
      <c r="L9" s="18">
        <v>0.24458965307378391</v>
      </c>
      <c r="M9" s="18">
        <v>0.26461529370271081</v>
      </c>
      <c r="N9" s="18">
        <v>0.23001539579811969</v>
      </c>
      <c r="P9" s="18">
        <v>0.22173043036938889</v>
      </c>
      <c r="Q9" s="18">
        <v>0.44247375173316639</v>
      </c>
      <c r="R9" s="18">
        <v>0.31519472367743362</v>
      </c>
      <c r="T9" s="18">
        <v>0.39507142971838682</v>
      </c>
      <c r="U9" s="18">
        <v>0.2715172286773837</v>
      </c>
      <c r="V9" s="18">
        <v>0.24611825163557169</v>
      </c>
      <c r="W9" s="18">
        <v>0.2177150375701481</v>
      </c>
      <c r="X9" s="18">
        <v>0.20981005238551689</v>
      </c>
      <c r="Y9" s="18">
        <v>0.1764210835631648</v>
      </c>
    </row>
    <row r="10" spans="2:27" ht="32.15" customHeight="1" x14ac:dyDescent="0.35">
      <c r="B10" s="21" t="s">
        <v>209</v>
      </c>
      <c r="C10" s="18">
        <v>0.52579683249079678</v>
      </c>
      <c r="D10" s="18">
        <v>0.51610808130443642</v>
      </c>
      <c r="E10" s="18">
        <v>0.53518653581066511</v>
      </c>
      <c r="G10" s="18">
        <v>0.57289232365477039</v>
      </c>
      <c r="H10" s="18">
        <v>0.5440320896080173</v>
      </c>
      <c r="I10" s="18">
        <v>0.52580438931826268</v>
      </c>
      <c r="J10" s="18">
        <v>0.46061742874825468</v>
      </c>
      <c r="L10" s="18">
        <v>0.55819728278069303</v>
      </c>
      <c r="M10" s="18">
        <v>0.52580438931826268</v>
      </c>
      <c r="N10" s="18">
        <v>0.46055113309099499</v>
      </c>
      <c r="P10" s="18">
        <v>0.5462057802798107</v>
      </c>
      <c r="Q10" s="18">
        <v>0.39690457982204241</v>
      </c>
      <c r="R10" s="18">
        <v>0.52145317005448788</v>
      </c>
      <c r="T10" s="18">
        <v>0.46974053885301542</v>
      </c>
      <c r="U10" s="18">
        <v>0.56197396145021361</v>
      </c>
      <c r="V10" s="18">
        <v>0.52835865693221107</v>
      </c>
      <c r="W10" s="18">
        <v>0.51779149897398347</v>
      </c>
      <c r="X10" s="18">
        <v>0.52027613746169687</v>
      </c>
      <c r="Y10" s="18">
        <v>0.49951643914668692</v>
      </c>
    </row>
    <row r="11" spans="2:27" ht="32.15" customHeight="1" x14ac:dyDescent="0.35">
      <c r="B11" s="21" t="s">
        <v>210</v>
      </c>
      <c r="C11" s="18">
        <v>0.20103894793336849</v>
      </c>
      <c r="D11" s="18">
        <v>0.20171710301537379</v>
      </c>
      <c r="E11" s="18">
        <v>0.20003096209704921</v>
      </c>
      <c r="G11" s="18">
        <v>0.14758847379807549</v>
      </c>
      <c r="H11" s="18">
        <v>0.20274425610534119</v>
      </c>
      <c r="I11" s="18">
        <v>0.19188841080508279</v>
      </c>
      <c r="J11" s="18">
        <v>0.26131797995104411</v>
      </c>
      <c r="L11" s="18">
        <v>0.17528418787023831</v>
      </c>
      <c r="M11" s="18">
        <v>0.19188841080508279</v>
      </c>
      <c r="N11" s="18">
        <v>0.26093835609260407</v>
      </c>
      <c r="P11" s="18">
        <v>0.2071797012623329</v>
      </c>
      <c r="Q11" s="18">
        <v>0.13609989719393439</v>
      </c>
      <c r="R11" s="18">
        <v>0.15074769735099239</v>
      </c>
      <c r="T11" s="18">
        <v>0.12539816560891009</v>
      </c>
      <c r="U11" s="18">
        <v>0.15996295367948951</v>
      </c>
      <c r="V11" s="18">
        <v>0.19464122347324869</v>
      </c>
      <c r="W11" s="18">
        <v>0.22299167541238099</v>
      </c>
      <c r="X11" s="18">
        <v>0.2241537203587087</v>
      </c>
      <c r="Y11" s="18">
        <v>0.29881239685387062</v>
      </c>
    </row>
    <row r="12" spans="2:27" ht="32.15" customHeight="1" x14ac:dyDescent="0.35">
      <c r="B12" s="21" t="s">
        <v>211</v>
      </c>
      <c r="C12" s="18">
        <v>2.7485727454243471E-2</v>
      </c>
      <c r="D12" s="18">
        <v>3.5401489187624237E-2</v>
      </c>
      <c r="E12" s="18">
        <v>1.9646650088370549E-2</v>
      </c>
      <c r="G12" s="18">
        <v>2.768047859282706E-2</v>
      </c>
      <c r="H12" s="18">
        <v>1.6158512492313589E-2</v>
      </c>
      <c r="I12" s="18">
        <v>1.7691906173943891E-2</v>
      </c>
      <c r="J12" s="18">
        <v>4.8417470127467631E-2</v>
      </c>
      <c r="L12" s="18">
        <v>2.1928876275284899E-2</v>
      </c>
      <c r="M12" s="18">
        <v>1.7691906173943891E-2</v>
      </c>
      <c r="N12" s="18">
        <v>4.8495115018281132E-2</v>
      </c>
      <c r="P12" s="18">
        <v>2.488408808846744E-2</v>
      </c>
      <c r="Q12" s="18">
        <v>2.4521771250856549E-2</v>
      </c>
      <c r="R12" s="18">
        <v>1.260440891708583E-2</v>
      </c>
      <c r="T12" s="18">
        <v>9.7898658196877812E-3</v>
      </c>
      <c r="U12" s="18">
        <v>6.5458561929133061E-3</v>
      </c>
      <c r="V12" s="18">
        <v>3.0881867958968811E-2</v>
      </c>
      <c r="W12" s="18">
        <v>4.1501788043487427E-2</v>
      </c>
      <c r="X12" s="18">
        <v>4.5760089794077412E-2</v>
      </c>
      <c r="Y12" s="18">
        <v>2.525008043627764E-2</v>
      </c>
    </row>
    <row r="14" spans="2:27" x14ac:dyDescent="0.35">
      <c r="B14" t="s">
        <v>318</v>
      </c>
    </row>
    <row r="15" spans="2:27" x14ac:dyDescent="0.35">
      <c r="B15"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I19"/>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19" t="s">
        <v>336</v>
      </c>
    </row>
    <row r="6" spans="2:9" ht="50.15" customHeight="1" x14ac:dyDescent="0.35">
      <c r="C6" s="20" t="s">
        <v>337</v>
      </c>
      <c r="D6" s="20" t="s">
        <v>338</v>
      </c>
      <c r="E6" s="20" t="s">
        <v>339</v>
      </c>
      <c r="F6" s="20" t="s">
        <v>340</v>
      </c>
      <c r="G6" s="20" t="s">
        <v>341</v>
      </c>
      <c r="H6" s="20" t="s">
        <v>342</v>
      </c>
      <c r="I6" s="20" t="s">
        <v>343</v>
      </c>
    </row>
    <row r="7" spans="2:9" x14ac:dyDescent="0.35">
      <c r="B7" s="21" t="s">
        <v>213</v>
      </c>
      <c r="C7" s="18">
        <v>0.19326255415733659</v>
      </c>
      <c r="D7" s="18">
        <v>0.1619751229640353</v>
      </c>
      <c r="E7" s="18">
        <v>0.2024218733589889</v>
      </c>
      <c r="F7" s="18">
        <v>0.26570176189465422</v>
      </c>
      <c r="G7" s="18">
        <v>0.34533313431822488</v>
      </c>
      <c r="H7" s="18">
        <v>0.37639037246558638</v>
      </c>
      <c r="I7" s="18">
        <v>0.36153005556600581</v>
      </c>
    </row>
    <row r="8" spans="2:9" x14ac:dyDescent="0.35">
      <c r="B8" s="21" t="s">
        <v>214</v>
      </c>
      <c r="C8" s="18">
        <v>0.50262165002552694</v>
      </c>
      <c r="D8" s="18">
        <v>0.45542269084441878</v>
      </c>
      <c r="E8" s="18">
        <v>0.40095953385640798</v>
      </c>
      <c r="F8" s="18">
        <v>0.39472952886370349</v>
      </c>
      <c r="G8" s="18">
        <v>0.3592456167111226</v>
      </c>
      <c r="H8" s="18">
        <v>0.38004383995549701</v>
      </c>
      <c r="I8" s="18">
        <v>0.37440092933465069</v>
      </c>
    </row>
    <row r="9" spans="2:9" x14ac:dyDescent="0.35">
      <c r="B9" s="21" t="s">
        <v>215</v>
      </c>
      <c r="C9" s="18">
        <v>0.19985734266905689</v>
      </c>
      <c r="D9" s="18">
        <v>0.24210556588468071</v>
      </c>
      <c r="E9" s="18">
        <v>0.22808105938629561</v>
      </c>
      <c r="F9" s="18">
        <v>0.17238694337999161</v>
      </c>
      <c r="G9" s="18">
        <v>0.15431647163015819</v>
      </c>
      <c r="H9" s="18">
        <v>0.153329782053581</v>
      </c>
      <c r="I9" s="18">
        <v>0.1725832162193387</v>
      </c>
    </row>
    <row r="10" spans="2:9" x14ac:dyDescent="0.35">
      <c r="B10" s="21" t="s">
        <v>216</v>
      </c>
      <c r="C10" s="18">
        <v>5.9647987688199219E-2</v>
      </c>
      <c r="D10" s="18">
        <v>9.0734665152169963E-2</v>
      </c>
      <c r="E10" s="18">
        <v>0.1031619108270868</v>
      </c>
      <c r="F10" s="18">
        <v>9.4508161162459706E-2</v>
      </c>
      <c r="G10" s="18">
        <v>7.3688840664085459E-2</v>
      </c>
      <c r="H10" s="18">
        <v>5.3615116985113717E-2</v>
      </c>
      <c r="I10" s="18">
        <v>4.1856519652645398E-2</v>
      </c>
    </row>
    <row r="11" spans="2:9" x14ac:dyDescent="0.35">
      <c r="B11" s="21" t="s">
        <v>217</v>
      </c>
      <c r="C11" s="18">
        <v>2.8940592917494179E-2</v>
      </c>
      <c r="D11" s="18">
        <v>3.6204458981684021E-2</v>
      </c>
      <c r="E11" s="18">
        <v>5.2262488190419863E-2</v>
      </c>
      <c r="F11" s="18">
        <v>5.9385513536821151E-2</v>
      </c>
      <c r="G11" s="18">
        <v>5.6345137909857353E-2</v>
      </c>
      <c r="H11" s="18">
        <v>2.715443337016156E-2</v>
      </c>
      <c r="I11" s="18">
        <v>3.3101159245196132E-2</v>
      </c>
    </row>
    <row r="12" spans="2:9" x14ac:dyDescent="0.35">
      <c r="B12" s="21" t="s">
        <v>218</v>
      </c>
      <c r="C12" s="18">
        <v>1.5669872542386099E-2</v>
      </c>
      <c r="D12" s="18">
        <v>1.355749617301113E-2</v>
      </c>
      <c r="E12" s="18">
        <v>1.3113134380800671E-2</v>
      </c>
      <c r="F12" s="18">
        <v>1.328809116236972E-2</v>
      </c>
      <c r="G12" s="18">
        <v>1.107079876655166E-2</v>
      </c>
      <c r="H12" s="18">
        <v>9.4664551700603429E-3</v>
      </c>
      <c r="I12" s="18">
        <v>1.652811998216331E-2</v>
      </c>
    </row>
    <row r="15" spans="2:9" x14ac:dyDescent="0.35">
      <c r="B15" t="s">
        <v>318</v>
      </c>
    </row>
    <row r="16" spans="2:9" x14ac:dyDescent="0.35">
      <c r="B16" t="s">
        <v>8</v>
      </c>
    </row>
    <row r="19" spans="2:2" x14ac:dyDescent="0.35">
      <c r="B19" t="str">
        <f>HYPERLINK("#Contents!A1", "Return to Contents")</f>
        <v>Return to Contents</v>
      </c>
    </row>
  </sheetData>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A19"/>
  <sheetViews>
    <sheetView showGridLines="0" workbookViewId="0">
      <pane xSplit="2" topLeftCell="C1" activePane="topRight" state="frozen"/>
      <selection pane="topRight" activeCell="B19" sqref="B19"/>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212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213</v>
      </c>
      <c r="C9" s="18">
        <v>0.19326255415733659</v>
      </c>
      <c r="D9" s="18">
        <v>0.2129373210546126</v>
      </c>
      <c r="E9" s="18">
        <v>0.17405815556460411</v>
      </c>
      <c r="G9" s="18">
        <v>0.21014704016221161</v>
      </c>
      <c r="H9" s="18">
        <v>0.1963331067155652</v>
      </c>
      <c r="I9" s="18">
        <v>0.18817372872863269</v>
      </c>
      <c r="J9" s="18">
        <v>0.17878554974713759</v>
      </c>
      <c r="L9" s="18">
        <v>0.20335412988715609</v>
      </c>
      <c r="M9" s="18">
        <v>0.18817372872863269</v>
      </c>
      <c r="N9" s="18">
        <v>0.17907225998731749</v>
      </c>
      <c r="P9" s="18">
        <v>0.16948391070972399</v>
      </c>
      <c r="Q9" s="18">
        <v>0.38137103866897609</v>
      </c>
      <c r="R9" s="18">
        <v>0.25727170103234331</v>
      </c>
      <c r="T9" s="18">
        <v>0.35683433739445969</v>
      </c>
      <c r="U9" s="18">
        <v>0.19311754644940429</v>
      </c>
      <c r="V9" s="18">
        <v>0.14842514727599071</v>
      </c>
      <c r="W9" s="18">
        <v>0.17859652091313019</v>
      </c>
      <c r="X9" s="18">
        <v>0.22903100298064771</v>
      </c>
      <c r="Y9" s="18">
        <v>0.1597567621386824</v>
      </c>
    </row>
    <row r="10" spans="2:27" ht="19" customHeight="1" x14ac:dyDescent="0.35">
      <c r="B10" s="21" t="s">
        <v>214</v>
      </c>
      <c r="C10" s="18">
        <v>0.50262165002552694</v>
      </c>
      <c r="D10" s="18">
        <v>0.49561438574425892</v>
      </c>
      <c r="E10" s="18">
        <v>0.51074093410285704</v>
      </c>
      <c r="G10" s="18">
        <v>0.54865247300295628</v>
      </c>
      <c r="H10" s="18">
        <v>0.554456797205373</v>
      </c>
      <c r="I10" s="18">
        <v>0.51762211206791275</v>
      </c>
      <c r="J10" s="18">
        <v>0.39092307631849338</v>
      </c>
      <c r="L10" s="18">
        <v>0.55187676467216473</v>
      </c>
      <c r="M10" s="18">
        <v>0.51762211206791275</v>
      </c>
      <c r="N10" s="18">
        <v>0.39154998184448048</v>
      </c>
      <c r="P10" s="18">
        <v>0.51290358943676595</v>
      </c>
      <c r="Q10" s="18">
        <v>0.46669713970178062</v>
      </c>
      <c r="R10" s="18">
        <v>0.51693582130018301</v>
      </c>
      <c r="T10" s="18">
        <v>0.47677333525998672</v>
      </c>
      <c r="U10" s="18">
        <v>0.54232232427537908</v>
      </c>
      <c r="V10" s="18">
        <v>0.51302500313463484</v>
      </c>
      <c r="W10" s="18">
        <v>0.50994284667707557</v>
      </c>
      <c r="X10" s="18">
        <v>0.45347372662820612</v>
      </c>
      <c r="Y10" s="18">
        <v>0.45209445706591223</v>
      </c>
    </row>
    <row r="11" spans="2:27" ht="19" customHeight="1" x14ac:dyDescent="0.35">
      <c r="B11" s="21" t="s">
        <v>215</v>
      </c>
      <c r="C11" s="18">
        <v>0.19985734266905689</v>
      </c>
      <c r="D11" s="18">
        <v>0.19910067720541819</v>
      </c>
      <c r="E11" s="18">
        <v>0.2000808540245777</v>
      </c>
      <c r="G11" s="18">
        <v>0.18830353174899381</v>
      </c>
      <c r="H11" s="18">
        <v>0.17886121065931129</v>
      </c>
      <c r="I11" s="18">
        <v>0.18185386550206431</v>
      </c>
      <c r="J11" s="18">
        <v>0.25063425022625802</v>
      </c>
      <c r="L11" s="18">
        <v>0.18310530361508831</v>
      </c>
      <c r="M11" s="18">
        <v>0.18185386550206431</v>
      </c>
      <c r="N11" s="18">
        <v>0.25023749335723772</v>
      </c>
      <c r="P11" s="18">
        <v>0.2077394116508996</v>
      </c>
      <c r="Q11" s="18">
        <v>0.1036484578198759</v>
      </c>
      <c r="R11" s="18">
        <v>0.1905195798692825</v>
      </c>
      <c r="T11" s="18">
        <v>8.600986113944642E-2</v>
      </c>
      <c r="U11" s="18">
        <v>0.17506926395969791</v>
      </c>
      <c r="V11" s="18">
        <v>0.22281418171209089</v>
      </c>
      <c r="W11" s="18">
        <v>0.20666181570852851</v>
      </c>
      <c r="X11" s="18">
        <v>0.21231105604417411</v>
      </c>
      <c r="Y11" s="18">
        <v>0.2570974383511242</v>
      </c>
    </row>
    <row r="12" spans="2:27" ht="19" customHeight="1" x14ac:dyDescent="0.35">
      <c r="B12" s="21" t="s">
        <v>216</v>
      </c>
      <c r="C12" s="18">
        <v>5.9647987688199219E-2</v>
      </c>
      <c r="D12" s="18">
        <v>5.6042623451865663E-2</v>
      </c>
      <c r="E12" s="18">
        <v>6.2595598926426299E-2</v>
      </c>
      <c r="G12" s="18">
        <v>4.3913395743738128E-2</v>
      </c>
      <c r="H12" s="18">
        <v>4.5943040064203369E-2</v>
      </c>
      <c r="I12" s="18">
        <v>5.8277746411486808E-2</v>
      </c>
      <c r="J12" s="18">
        <v>8.9707638044099383E-2</v>
      </c>
      <c r="L12" s="18">
        <v>4.4954910933032152E-2</v>
      </c>
      <c r="M12" s="18">
        <v>5.8277746411486808E-2</v>
      </c>
      <c r="N12" s="18">
        <v>8.9046531255133232E-2</v>
      </c>
      <c r="P12" s="18">
        <v>6.5307196051339111E-2</v>
      </c>
      <c r="Q12" s="18">
        <v>3.0731861578199831E-2</v>
      </c>
      <c r="R12" s="18">
        <v>2.4251880854588619E-2</v>
      </c>
      <c r="T12" s="18">
        <v>4.5062248038606652E-2</v>
      </c>
      <c r="U12" s="18">
        <v>6.320177171988077E-2</v>
      </c>
      <c r="V12" s="18">
        <v>5.2038771959916769E-2</v>
      </c>
      <c r="W12" s="18">
        <v>6.3526524510648524E-2</v>
      </c>
      <c r="X12" s="18">
        <v>6.5018431616424663E-2</v>
      </c>
      <c r="Y12" s="18">
        <v>6.8505187912962728E-2</v>
      </c>
    </row>
    <row r="13" spans="2:27" ht="19" customHeight="1" x14ac:dyDescent="0.35">
      <c r="B13" s="21" t="s">
        <v>217</v>
      </c>
      <c r="C13" s="18">
        <v>2.8940592917494179E-2</v>
      </c>
      <c r="D13" s="18">
        <v>2.0732048617889111E-2</v>
      </c>
      <c r="E13" s="18">
        <v>3.7198237321387731E-2</v>
      </c>
      <c r="G13" s="18">
        <v>8.9835593421004056E-3</v>
      </c>
      <c r="H13" s="18">
        <v>1.8123497517192669E-2</v>
      </c>
      <c r="I13" s="18">
        <v>3.4625354074786979E-2</v>
      </c>
      <c r="J13" s="18">
        <v>5.3993154565291121E-2</v>
      </c>
      <c r="L13" s="18">
        <v>1.356406327783863E-2</v>
      </c>
      <c r="M13" s="18">
        <v>3.4625354074786979E-2</v>
      </c>
      <c r="N13" s="18">
        <v>5.4079740927194413E-2</v>
      </c>
      <c r="P13" s="18">
        <v>2.9862959355491828E-2</v>
      </c>
      <c r="Q13" s="18">
        <v>1.1816494845711499E-2</v>
      </c>
      <c r="R13" s="18">
        <v>0</v>
      </c>
      <c r="T13" s="18">
        <v>2.4372430813871339E-2</v>
      </c>
      <c r="U13" s="18">
        <v>1.7998686686487179E-2</v>
      </c>
      <c r="V13" s="18">
        <v>3.487948956896568E-2</v>
      </c>
      <c r="W13" s="18">
        <v>3.7195646705930167E-2</v>
      </c>
      <c r="X13" s="18">
        <v>2.4550414795118859E-2</v>
      </c>
      <c r="Y13" s="18">
        <v>3.3657302453576787E-2</v>
      </c>
    </row>
    <row r="14" spans="2:27" ht="19" customHeight="1" x14ac:dyDescent="0.35">
      <c r="B14" s="21" t="s">
        <v>218</v>
      </c>
      <c r="C14" s="18">
        <v>1.5669872542386099E-2</v>
      </c>
      <c r="D14" s="18">
        <v>1.5572943925955421E-2</v>
      </c>
      <c r="E14" s="18">
        <v>1.532622006014718E-2</v>
      </c>
      <c r="G14" s="18">
        <v>0</v>
      </c>
      <c r="H14" s="18">
        <v>6.2823478383545427E-3</v>
      </c>
      <c r="I14" s="18">
        <v>1.9447193215116482E-2</v>
      </c>
      <c r="J14" s="18">
        <v>3.5956331098720373E-2</v>
      </c>
      <c r="L14" s="18">
        <v>3.1448276147203018E-3</v>
      </c>
      <c r="M14" s="18">
        <v>1.9447193215116482E-2</v>
      </c>
      <c r="N14" s="18">
        <v>3.6013992628636408E-2</v>
      </c>
      <c r="P14" s="18">
        <v>1.4702932795779489E-2</v>
      </c>
      <c r="Q14" s="18">
        <v>5.7350073854559921E-3</v>
      </c>
      <c r="R14" s="18">
        <v>1.102101694360251E-2</v>
      </c>
      <c r="T14" s="18">
        <v>1.094778735362921E-2</v>
      </c>
      <c r="U14" s="18">
        <v>8.290406909150826E-3</v>
      </c>
      <c r="V14" s="18">
        <v>2.881740634840126E-2</v>
      </c>
      <c r="W14" s="18">
        <v>4.0766454846868708E-3</v>
      </c>
      <c r="X14" s="18">
        <v>1.5615367935428519E-2</v>
      </c>
      <c r="Y14" s="18">
        <v>2.888885207774165E-2</v>
      </c>
    </row>
    <row r="16" spans="2:27" x14ac:dyDescent="0.35">
      <c r="B16" t="s">
        <v>318</v>
      </c>
    </row>
    <row r="17" spans="2:2" x14ac:dyDescent="0.35">
      <c r="B17" t="s">
        <v>8</v>
      </c>
    </row>
    <row r="19" spans="2:2" x14ac:dyDescent="0.35">
      <c r="B19" s="26"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219</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1698</v>
      </c>
      <c r="D7" s="25">
        <v>850</v>
      </c>
      <c r="E7" s="25">
        <v>843</v>
      </c>
      <c r="G7" s="25">
        <v>73</v>
      </c>
      <c r="H7" s="25">
        <v>534</v>
      </c>
      <c r="I7" s="25">
        <v>544</v>
      </c>
      <c r="J7" s="25">
        <v>545</v>
      </c>
      <c r="L7" s="25">
        <v>606</v>
      </c>
      <c r="M7" s="25">
        <v>544</v>
      </c>
      <c r="N7" s="25">
        <v>543</v>
      </c>
      <c r="P7" s="25">
        <v>1287</v>
      </c>
      <c r="Q7" s="25">
        <v>138</v>
      </c>
      <c r="R7" s="25">
        <v>161</v>
      </c>
      <c r="T7" s="25">
        <v>176</v>
      </c>
      <c r="U7" s="25">
        <v>433</v>
      </c>
      <c r="V7" s="25">
        <v>392</v>
      </c>
      <c r="W7" s="25">
        <v>356</v>
      </c>
      <c r="X7" s="25">
        <v>218</v>
      </c>
      <c r="Y7" s="25">
        <v>118</v>
      </c>
    </row>
    <row r="8" spans="2:27" x14ac:dyDescent="0.35">
      <c r="B8" s="7" t="s">
        <v>51</v>
      </c>
      <c r="C8" s="13">
        <v>1633</v>
      </c>
      <c r="D8" s="13">
        <v>820</v>
      </c>
      <c r="E8" s="13">
        <v>810</v>
      </c>
      <c r="G8" s="13">
        <v>80</v>
      </c>
      <c r="H8" s="13">
        <v>509</v>
      </c>
      <c r="I8" s="13">
        <v>522</v>
      </c>
      <c r="J8" s="13">
        <v>520</v>
      </c>
      <c r="L8" s="13">
        <v>588</v>
      </c>
      <c r="M8" s="13">
        <v>522</v>
      </c>
      <c r="N8" s="13">
        <v>519</v>
      </c>
      <c r="P8" s="13">
        <v>1247</v>
      </c>
      <c r="Q8" s="13">
        <v>126</v>
      </c>
      <c r="R8" s="13">
        <v>152</v>
      </c>
      <c r="T8" s="13">
        <v>139</v>
      </c>
      <c r="U8" s="13">
        <v>389</v>
      </c>
      <c r="V8" s="13">
        <v>410</v>
      </c>
      <c r="W8" s="13">
        <v>330</v>
      </c>
      <c r="X8" s="13">
        <v>242</v>
      </c>
      <c r="Y8" s="13">
        <v>119</v>
      </c>
    </row>
    <row r="9" spans="2:27" ht="19" customHeight="1" x14ac:dyDescent="0.35">
      <c r="B9" s="21" t="s">
        <v>213</v>
      </c>
      <c r="C9" s="18">
        <v>0.1619751229640353</v>
      </c>
      <c r="D9" s="18">
        <v>0.17845033865167739</v>
      </c>
      <c r="E9" s="18">
        <v>0.14577755041851639</v>
      </c>
      <c r="G9" s="18">
        <v>0.25795296663909312</v>
      </c>
      <c r="H9" s="18">
        <v>0.18428797226254029</v>
      </c>
      <c r="I9" s="18">
        <v>0.14760960380270649</v>
      </c>
      <c r="J9" s="18">
        <v>0.14003469027320301</v>
      </c>
      <c r="L9" s="18">
        <v>0.1945396210447542</v>
      </c>
      <c r="M9" s="18">
        <v>0.14760960380270649</v>
      </c>
      <c r="N9" s="18">
        <v>0.14026056251650559</v>
      </c>
      <c r="P9" s="18">
        <v>0.14977958122618981</v>
      </c>
      <c r="Q9" s="18">
        <v>0.28972627264364248</v>
      </c>
      <c r="R9" s="18">
        <v>0.18260236113657491</v>
      </c>
      <c r="T9" s="18">
        <v>0.26058744764187491</v>
      </c>
      <c r="U9" s="18">
        <v>0.1724259223167578</v>
      </c>
      <c r="V9" s="18">
        <v>0.17508607432610801</v>
      </c>
      <c r="W9" s="18">
        <v>0.12869825291010459</v>
      </c>
      <c r="X9" s="18">
        <v>0.1308335152902734</v>
      </c>
      <c r="Y9" s="18">
        <v>0.12100155278444689</v>
      </c>
    </row>
    <row r="10" spans="2:27" ht="19" customHeight="1" x14ac:dyDescent="0.35">
      <c r="B10" s="21" t="s">
        <v>214</v>
      </c>
      <c r="C10" s="18">
        <v>0.45542269084441878</v>
      </c>
      <c r="D10" s="18">
        <v>0.45547674513893849</v>
      </c>
      <c r="E10" s="18">
        <v>0.45593509645102859</v>
      </c>
      <c r="G10" s="18">
        <v>0.49382553451917549</v>
      </c>
      <c r="H10" s="18">
        <v>0.48841956046387452</v>
      </c>
      <c r="I10" s="18">
        <v>0.50497143889811236</v>
      </c>
      <c r="J10" s="18">
        <v>0.36825404715049942</v>
      </c>
      <c r="L10" s="18">
        <v>0.48863123418735471</v>
      </c>
      <c r="M10" s="18">
        <v>0.50497143889811236</v>
      </c>
      <c r="N10" s="18">
        <v>0.36884803116669462</v>
      </c>
      <c r="P10" s="18">
        <v>0.46461339095762733</v>
      </c>
      <c r="Q10" s="18">
        <v>0.43992592251666962</v>
      </c>
      <c r="R10" s="18">
        <v>0.49114074337576291</v>
      </c>
      <c r="T10" s="18">
        <v>0.53752830346803926</v>
      </c>
      <c r="U10" s="18">
        <v>0.50306572150209061</v>
      </c>
      <c r="V10" s="18">
        <v>0.40311458294735392</v>
      </c>
      <c r="W10" s="18">
        <v>0.45239621731678659</v>
      </c>
      <c r="X10" s="18">
        <v>0.45026070720148381</v>
      </c>
      <c r="Y10" s="18">
        <v>0.40895454539724341</v>
      </c>
    </row>
    <row r="11" spans="2:27" ht="19" customHeight="1" x14ac:dyDescent="0.35">
      <c r="B11" s="21" t="s">
        <v>215</v>
      </c>
      <c r="C11" s="18">
        <v>0.24210556588468071</v>
      </c>
      <c r="D11" s="18">
        <v>0.2270296649301736</v>
      </c>
      <c r="E11" s="18">
        <v>0.25753929781221868</v>
      </c>
      <c r="G11" s="18">
        <v>0.18010973408018</v>
      </c>
      <c r="H11" s="18">
        <v>0.2429942653415762</v>
      </c>
      <c r="I11" s="18">
        <v>0.2266427185181604</v>
      </c>
      <c r="J11" s="18">
        <v>0.26675938122041631</v>
      </c>
      <c r="L11" s="18">
        <v>0.23465505453029889</v>
      </c>
      <c r="M11" s="18">
        <v>0.2266427185181604</v>
      </c>
      <c r="N11" s="18">
        <v>0.26638632815207158</v>
      </c>
      <c r="P11" s="18">
        <v>0.24010475358513461</v>
      </c>
      <c r="Q11" s="18">
        <v>0.19785534305984151</v>
      </c>
      <c r="R11" s="18">
        <v>0.25150481304510819</v>
      </c>
      <c r="T11" s="18">
        <v>0.115272027986124</v>
      </c>
      <c r="U11" s="18">
        <v>0.22562604347876869</v>
      </c>
      <c r="V11" s="18">
        <v>0.25005750074811339</v>
      </c>
      <c r="W11" s="18">
        <v>0.26672084974398852</v>
      </c>
      <c r="X11" s="18">
        <v>0.26597685690444578</v>
      </c>
      <c r="Y11" s="18">
        <v>0.29244098476107577</v>
      </c>
    </row>
    <row r="12" spans="2:27" ht="19" customHeight="1" x14ac:dyDescent="0.35">
      <c r="B12" s="21" t="s">
        <v>216</v>
      </c>
      <c r="C12" s="18">
        <v>9.0734665152169963E-2</v>
      </c>
      <c r="D12" s="18">
        <v>8.8804963908601653E-2</v>
      </c>
      <c r="E12" s="18">
        <v>9.245614531343041E-2</v>
      </c>
      <c r="G12" s="18">
        <v>2.4941067982542382E-2</v>
      </c>
      <c r="H12" s="18">
        <v>5.9183174615876737E-2</v>
      </c>
      <c r="I12" s="18">
        <v>7.1116495609124558E-2</v>
      </c>
      <c r="J12" s="18">
        <v>0.15083922862965399</v>
      </c>
      <c r="L12" s="18">
        <v>5.4566979747466708E-2</v>
      </c>
      <c r="M12" s="18">
        <v>7.1116495609124558E-2</v>
      </c>
      <c r="N12" s="18">
        <v>0.1510825283069136</v>
      </c>
      <c r="P12" s="18">
        <v>9.4567340825929075E-2</v>
      </c>
      <c r="Q12" s="18">
        <v>5.8666370656093703E-2</v>
      </c>
      <c r="R12" s="18">
        <v>5.7193273519594509E-2</v>
      </c>
      <c r="T12" s="18">
        <v>6.9321849895254056E-2</v>
      </c>
      <c r="U12" s="18">
        <v>7.0175137345958219E-2</v>
      </c>
      <c r="V12" s="18">
        <v>0.1036879336635609</v>
      </c>
      <c r="W12" s="18">
        <v>9.8300114672661032E-2</v>
      </c>
      <c r="X12" s="18">
        <v>0.10503659473661579</v>
      </c>
      <c r="Y12" s="18">
        <v>9.0435151414867604E-2</v>
      </c>
    </row>
    <row r="13" spans="2:27" ht="19" customHeight="1" x14ac:dyDescent="0.35">
      <c r="B13" s="21" t="s">
        <v>217</v>
      </c>
      <c r="C13" s="18">
        <v>3.6204458981684021E-2</v>
      </c>
      <c r="D13" s="18">
        <v>3.2836986681569383E-2</v>
      </c>
      <c r="E13" s="18">
        <v>3.9196381370585953E-2</v>
      </c>
      <c r="G13" s="18">
        <v>2.9230260276484229E-2</v>
      </c>
      <c r="H13" s="18">
        <v>2.3025925695193791E-2</v>
      </c>
      <c r="I13" s="18">
        <v>2.834605704617834E-2</v>
      </c>
      <c r="J13" s="18">
        <v>5.8121196485928901E-2</v>
      </c>
      <c r="L13" s="18">
        <v>2.3897083687970569E-2</v>
      </c>
      <c r="M13" s="18">
        <v>2.834605704617834E-2</v>
      </c>
      <c r="N13" s="18">
        <v>5.7405299822509942E-2</v>
      </c>
      <c r="P13" s="18">
        <v>3.7953109613660677E-2</v>
      </c>
      <c r="Q13" s="18">
        <v>6.8209471959464526E-3</v>
      </c>
      <c r="R13" s="18">
        <v>4.4411678566867417E-3</v>
      </c>
      <c r="T13" s="18">
        <v>1.095816807562937E-2</v>
      </c>
      <c r="U13" s="18">
        <v>2.2707289734212759E-2</v>
      </c>
      <c r="V13" s="18">
        <v>4.3225056158893022E-2</v>
      </c>
      <c r="W13" s="18">
        <v>4.8795521714836872E-2</v>
      </c>
      <c r="X13" s="18">
        <v>3.1714371921925957E-2</v>
      </c>
      <c r="Y13" s="18">
        <v>6.0851579710834762E-2</v>
      </c>
    </row>
    <row r="14" spans="2:27" ht="19" customHeight="1" x14ac:dyDescent="0.35">
      <c r="B14" s="21" t="s">
        <v>218</v>
      </c>
      <c r="C14" s="18">
        <v>1.355749617301113E-2</v>
      </c>
      <c r="D14" s="18">
        <v>1.7401300689039629E-2</v>
      </c>
      <c r="E14" s="18">
        <v>9.0955286342199234E-3</v>
      </c>
      <c r="G14" s="18">
        <v>1.394043650252481E-2</v>
      </c>
      <c r="H14" s="18">
        <v>2.089101620938357E-3</v>
      </c>
      <c r="I14" s="18">
        <v>2.1313686125717889E-2</v>
      </c>
      <c r="J14" s="18">
        <v>1.5991456240298331E-2</v>
      </c>
      <c r="L14" s="18">
        <v>3.7100268021550268E-3</v>
      </c>
      <c r="M14" s="18">
        <v>2.1313686125717889E-2</v>
      </c>
      <c r="N14" s="18">
        <v>1.6017250035304579E-2</v>
      </c>
      <c r="P14" s="18">
        <v>1.2981823791458451E-2</v>
      </c>
      <c r="Q14" s="18">
        <v>7.0051439278062001E-3</v>
      </c>
      <c r="R14" s="18">
        <v>1.311764106627269E-2</v>
      </c>
      <c r="T14" s="18">
        <v>6.3322029330785254E-3</v>
      </c>
      <c r="U14" s="18">
        <v>5.999885622211887E-3</v>
      </c>
      <c r="V14" s="18">
        <v>2.4828852155970721E-2</v>
      </c>
      <c r="W14" s="18">
        <v>5.0890436416225152E-3</v>
      </c>
      <c r="X14" s="18">
        <v>1.6177953945255411E-2</v>
      </c>
      <c r="Y14" s="18">
        <v>2.6316185931531469E-2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220</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1468</v>
      </c>
      <c r="D7" s="25">
        <v>737</v>
      </c>
      <c r="E7" s="25">
        <v>726</v>
      </c>
      <c r="G7" s="25">
        <v>24</v>
      </c>
      <c r="H7" s="25">
        <v>358</v>
      </c>
      <c r="I7" s="25">
        <v>540</v>
      </c>
      <c r="J7" s="25">
        <v>544</v>
      </c>
      <c r="L7" s="25">
        <v>381</v>
      </c>
      <c r="M7" s="25">
        <v>540</v>
      </c>
      <c r="N7" s="25">
        <v>542</v>
      </c>
      <c r="P7" s="25">
        <v>1086</v>
      </c>
      <c r="Q7" s="25">
        <v>125</v>
      </c>
      <c r="R7" s="25">
        <v>147</v>
      </c>
      <c r="T7" s="25">
        <v>144</v>
      </c>
      <c r="U7" s="25">
        <v>370</v>
      </c>
      <c r="V7" s="25">
        <v>338</v>
      </c>
      <c r="W7" s="25">
        <v>310</v>
      </c>
      <c r="X7" s="25">
        <v>197</v>
      </c>
      <c r="Y7" s="25">
        <v>104</v>
      </c>
    </row>
    <row r="8" spans="2:27" x14ac:dyDescent="0.35">
      <c r="B8" s="7" t="s">
        <v>51</v>
      </c>
      <c r="C8" s="13">
        <v>1402</v>
      </c>
      <c r="D8" s="13">
        <v>709</v>
      </c>
      <c r="E8" s="13">
        <v>690</v>
      </c>
      <c r="G8" s="13">
        <v>24</v>
      </c>
      <c r="H8" s="13">
        <v>339</v>
      </c>
      <c r="I8" s="13">
        <v>519</v>
      </c>
      <c r="J8" s="13">
        <v>519</v>
      </c>
      <c r="L8" s="13">
        <v>362</v>
      </c>
      <c r="M8" s="13">
        <v>519</v>
      </c>
      <c r="N8" s="13">
        <v>519</v>
      </c>
      <c r="P8" s="13">
        <v>1043</v>
      </c>
      <c r="Q8" s="13">
        <v>114</v>
      </c>
      <c r="R8" s="13">
        <v>139</v>
      </c>
      <c r="T8" s="13">
        <v>112</v>
      </c>
      <c r="U8" s="13">
        <v>329</v>
      </c>
      <c r="V8" s="13">
        <v>349</v>
      </c>
      <c r="W8" s="13">
        <v>285</v>
      </c>
      <c r="X8" s="13">
        <v>218</v>
      </c>
      <c r="Y8" s="13">
        <v>104</v>
      </c>
    </row>
    <row r="9" spans="2:27" ht="19" customHeight="1" x14ac:dyDescent="0.35">
      <c r="B9" s="21" t="s">
        <v>213</v>
      </c>
      <c r="C9" s="18">
        <v>0.2024218733589889</v>
      </c>
      <c r="D9" s="18">
        <v>0.2425453081578848</v>
      </c>
      <c r="E9" s="18">
        <v>0.1619080577531358</v>
      </c>
      <c r="G9" s="18">
        <v>0.39652786763907782</v>
      </c>
      <c r="H9" s="18">
        <v>0.28555120709380583</v>
      </c>
      <c r="I9" s="18">
        <v>0.1842859023464139</v>
      </c>
      <c r="J9" s="18">
        <v>0.1577544305011655</v>
      </c>
      <c r="L9" s="18">
        <v>0.29335493765932952</v>
      </c>
      <c r="M9" s="18">
        <v>0.1842859023464139</v>
      </c>
      <c r="N9" s="18">
        <v>0.15800927602797149</v>
      </c>
      <c r="P9" s="18">
        <v>0.18796781103164459</v>
      </c>
      <c r="Q9" s="18">
        <v>0.41412878615176829</v>
      </c>
      <c r="R9" s="18">
        <v>0.24174589918882841</v>
      </c>
      <c r="T9" s="18">
        <v>0.40367442809039872</v>
      </c>
      <c r="U9" s="18">
        <v>0.2099201909104946</v>
      </c>
      <c r="V9" s="18">
        <v>0.18715112976442991</v>
      </c>
      <c r="W9" s="18">
        <v>0.17398281670042079</v>
      </c>
      <c r="X9" s="18">
        <v>0.1741535912446158</v>
      </c>
      <c r="Y9" s="18">
        <v>0.15542027307485989</v>
      </c>
    </row>
    <row r="10" spans="2:27" ht="19" customHeight="1" x14ac:dyDescent="0.35">
      <c r="B10" s="21" t="s">
        <v>214</v>
      </c>
      <c r="C10" s="18">
        <v>0.40095953385640798</v>
      </c>
      <c r="D10" s="18">
        <v>0.38682666564838247</v>
      </c>
      <c r="E10" s="18">
        <v>0.41683034935127661</v>
      </c>
      <c r="G10" s="18">
        <v>0.34343943427822199</v>
      </c>
      <c r="H10" s="18">
        <v>0.39097816595384771</v>
      </c>
      <c r="I10" s="18">
        <v>0.45349293496559612</v>
      </c>
      <c r="J10" s="18">
        <v>0.35834951521012282</v>
      </c>
      <c r="L10" s="18">
        <v>0.38849453350167901</v>
      </c>
      <c r="M10" s="18">
        <v>0.45349293496559612</v>
      </c>
      <c r="N10" s="18">
        <v>0.35892841350600119</v>
      </c>
      <c r="P10" s="18">
        <v>0.40755606352575352</v>
      </c>
      <c r="Q10" s="18">
        <v>0.38218582371469789</v>
      </c>
      <c r="R10" s="18">
        <v>0.46828705196282761</v>
      </c>
      <c r="T10" s="18">
        <v>0.37785037820116929</v>
      </c>
      <c r="U10" s="18">
        <v>0.45717587715508629</v>
      </c>
      <c r="V10" s="18">
        <v>0.38944563055134662</v>
      </c>
      <c r="W10" s="18">
        <v>0.41603695210991842</v>
      </c>
      <c r="X10" s="18">
        <v>0.34715963006363482</v>
      </c>
      <c r="Y10" s="18">
        <v>0.35841901509815027</v>
      </c>
    </row>
    <row r="11" spans="2:27" ht="19" customHeight="1" x14ac:dyDescent="0.35">
      <c r="B11" s="21" t="s">
        <v>215</v>
      </c>
      <c r="C11" s="18">
        <v>0.22808105938629561</v>
      </c>
      <c r="D11" s="18">
        <v>0.22007683127722219</v>
      </c>
      <c r="E11" s="18">
        <v>0.2357489023099025</v>
      </c>
      <c r="G11" s="18">
        <v>0.2131361566857477</v>
      </c>
      <c r="H11" s="18">
        <v>0.20430048484408689</v>
      </c>
      <c r="I11" s="18">
        <v>0.22626888783281329</v>
      </c>
      <c r="J11" s="18">
        <v>0.2455189129894034</v>
      </c>
      <c r="L11" s="18">
        <v>0.2052257261301513</v>
      </c>
      <c r="M11" s="18">
        <v>0.22626888783281329</v>
      </c>
      <c r="N11" s="18">
        <v>0.24511097242065299</v>
      </c>
      <c r="P11" s="18">
        <v>0.2334548266522449</v>
      </c>
      <c r="Q11" s="18">
        <v>0.14630173354806439</v>
      </c>
      <c r="R11" s="18">
        <v>0.17067973010992929</v>
      </c>
      <c r="T11" s="18">
        <v>0.14759734059197741</v>
      </c>
      <c r="U11" s="18">
        <v>0.23643492526280729</v>
      </c>
      <c r="V11" s="18">
        <v>0.21988670736162011</v>
      </c>
      <c r="W11" s="18">
        <v>0.229319136168533</v>
      </c>
      <c r="X11" s="18">
        <v>0.25081538188104441</v>
      </c>
      <c r="Y11" s="18">
        <v>0.27122582502145559</v>
      </c>
    </row>
    <row r="12" spans="2:27" ht="19" customHeight="1" x14ac:dyDescent="0.35">
      <c r="B12" s="21" t="s">
        <v>216</v>
      </c>
      <c r="C12" s="18">
        <v>0.1031619108270868</v>
      </c>
      <c r="D12" s="18">
        <v>9.5719282168764686E-2</v>
      </c>
      <c r="E12" s="18">
        <v>0.1096981171007424</v>
      </c>
      <c r="G12" s="18">
        <v>0</v>
      </c>
      <c r="H12" s="18">
        <v>8.8411225589497155E-2</v>
      </c>
      <c r="I12" s="18">
        <v>9.0675564945526643E-2</v>
      </c>
      <c r="J12" s="18">
        <v>0.1294011922079045</v>
      </c>
      <c r="L12" s="18">
        <v>8.1049128828131631E-2</v>
      </c>
      <c r="M12" s="18">
        <v>9.0675564945526643E-2</v>
      </c>
      <c r="N12" s="18">
        <v>0.1296102342924455</v>
      </c>
      <c r="P12" s="18">
        <v>0.1129566438571883</v>
      </c>
      <c r="Q12" s="18">
        <v>3.3706895032839877E-2</v>
      </c>
      <c r="R12" s="18">
        <v>7.9734859249436379E-2</v>
      </c>
      <c r="T12" s="18">
        <v>5.0505998145076357E-2</v>
      </c>
      <c r="U12" s="18">
        <v>7.8277656489932221E-2</v>
      </c>
      <c r="V12" s="18">
        <v>0.1191745441437214</v>
      </c>
      <c r="W12" s="18">
        <v>9.6556542035873397E-2</v>
      </c>
      <c r="X12" s="18">
        <v>0.14072632166639221</v>
      </c>
      <c r="Y12" s="18">
        <v>0.1169650845572292</v>
      </c>
    </row>
    <row r="13" spans="2:27" ht="19" customHeight="1" x14ac:dyDescent="0.35">
      <c r="B13" s="21" t="s">
        <v>217</v>
      </c>
      <c r="C13" s="18">
        <v>5.2262488190419863E-2</v>
      </c>
      <c r="D13" s="18">
        <v>4.4466941306869227E-2</v>
      </c>
      <c r="E13" s="18">
        <v>5.9835113608944869E-2</v>
      </c>
      <c r="G13" s="18">
        <v>0</v>
      </c>
      <c r="H13" s="18">
        <v>2.4147141639007622E-2</v>
      </c>
      <c r="I13" s="18">
        <v>3.8892975719761011E-2</v>
      </c>
      <c r="J13" s="18">
        <v>8.6436146479318174E-2</v>
      </c>
      <c r="L13" s="18">
        <v>2.2593573007548589E-2</v>
      </c>
      <c r="M13" s="18">
        <v>3.8892975719761011E-2</v>
      </c>
      <c r="N13" s="18">
        <v>8.5764889054966958E-2</v>
      </c>
      <c r="P13" s="18">
        <v>4.5945362814469669E-2</v>
      </c>
      <c r="Q13" s="18">
        <v>2.367676155262936E-2</v>
      </c>
      <c r="R13" s="18">
        <v>2.498507459872434E-2</v>
      </c>
      <c r="T13" s="18">
        <v>2.0371854971378181E-2</v>
      </c>
      <c r="U13" s="18">
        <v>1.819135018167968E-2</v>
      </c>
      <c r="V13" s="18">
        <v>5.5599950568886891E-2</v>
      </c>
      <c r="W13" s="18">
        <v>7.700352360721803E-2</v>
      </c>
      <c r="X13" s="18">
        <v>6.6679621746970494E-2</v>
      </c>
      <c r="Y13" s="18">
        <v>8.0257893681565079E-2</v>
      </c>
    </row>
    <row r="14" spans="2:27" ht="19" customHeight="1" x14ac:dyDescent="0.35">
      <c r="B14" s="21" t="s">
        <v>218</v>
      </c>
      <c r="C14" s="18">
        <v>1.3113134380800671E-2</v>
      </c>
      <c r="D14" s="18">
        <v>1.036497144087669E-2</v>
      </c>
      <c r="E14" s="18">
        <v>1.5979459875997949E-2</v>
      </c>
      <c r="G14" s="18">
        <v>4.6896541396952547E-2</v>
      </c>
      <c r="H14" s="18">
        <v>6.6117748797548687E-3</v>
      </c>
      <c r="I14" s="18">
        <v>6.3837341898890709E-3</v>
      </c>
      <c r="J14" s="18">
        <v>2.2539802612085671E-2</v>
      </c>
      <c r="L14" s="18">
        <v>9.2821008731599538E-3</v>
      </c>
      <c r="M14" s="18">
        <v>6.3837341898890709E-3</v>
      </c>
      <c r="N14" s="18">
        <v>2.2576214697962001E-2</v>
      </c>
      <c r="P14" s="18">
        <v>1.2119292118699051E-2</v>
      </c>
      <c r="Q14" s="18">
        <v>0</v>
      </c>
      <c r="R14" s="18">
        <v>1.456738489025399E-2</v>
      </c>
      <c r="T14" s="18">
        <v>0</v>
      </c>
      <c r="U14" s="18">
        <v>0</v>
      </c>
      <c r="V14" s="18">
        <v>2.8742037609995129E-2</v>
      </c>
      <c r="W14" s="18">
        <v>7.1010293780363158E-3</v>
      </c>
      <c r="X14" s="18">
        <v>2.046545339734231E-2</v>
      </c>
      <c r="Y14" s="18">
        <v>1.77119085667399E-2</v>
      </c>
    </row>
    <row r="16" spans="2:27" x14ac:dyDescent="0.35">
      <c r="B16" s="22" t="s">
        <v>17</v>
      </c>
    </row>
    <row r="17" spans="2:2" x14ac:dyDescent="0.35">
      <c r="B17" t="s">
        <v>318</v>
      </c>
    </row>
    <row r="18" spans="2:2" x14ac:dyDescent="0.35">
      <c r="B18"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221</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1189</v>
      </c>
      <c r="D7" s="25">
        <v>594</v>
      </c>
      <c r="E7" s="25">
        <v>591</v>
      </c>
      <c r="G7" s="25">
        <v>18</v>
      </c>
      <c r="H7" s="25">
        <v>101</v>
      </c>
      <c r="I7" s="25">
        <v>529</v>
      </c>
      <c r="J7" s="25">
        <v>539</v>
      </c>
      <c r="L7" s="25">
        <v>119</v>
      </c>
      <c r="M7" s="25">
        <v>529</v>
      </c>
      <c r="N7" s="25">
        <v>537</v>
      </c>
      <c r="P7" s="25">
        <v>842</v>
      </c>
      <c r="Q7" s="25">
        <v>106</v>
      </c>
      <c r="R7" s="25">
        <v>132</v>
      </c>
      <c r="T7" s="25">
        <v>107</v>
      </c>
      <c r="U7" s="25">
        <v>290</v>
      </c>
      <c r="V7" s="25">
        <v>287</v>
      </c>
      <c r="W7" s="25">
        <v>254</v>
      </c>
      <c r="X7" s="25">
        <v>161</v>
      </c>
      <c r="Y7" s="25">
        <v>85</v>
      </c>
    </row>
    <row r="8" spans="2:27" x14ac:dyDescent="0.35">
      <c r="B8" s="7" t="s">
        <v>51</v>
      </c>
      <c r="C8" s="13">
        <v>1133</v>
      </c>
      <c r="D8" s="13">
        <v>569</v>
      </c>
      <c r="E8" s="13">
        <v>562</v>
      </c>
      <c r="G8" s="13">
        <v>18</v>
      </c>
      <c r="H8" s="13">
        <v>93</v>
      </c>
      <c r="I8" s="13">
        <v>508</v>
      </c>
      <c r="J8" s="13">
        <v>514</v>
      </c>
      <c r="L8" s="13">
        <v>110</v>
      </c>
      <c r="M8" s="13">
        <v>508</v>
      </c>
      <c r="N8" s="13">
        <v>514</v>
      </c>
      <c r="P8" s="13">
        <v>808</v>
      </c>
      <c r="Q8" s="13">
        <v>97</v>
      </c>
      <c r="R8" s="13">
        <v>124</v>
      </c>
      <c r="T8" s="13">
        <v>84</v>
      </c>
      <c r="U8" s="13">
        <v>256</v>
      </c>
      <c r="V8" s="13">
        <v>295</v>
      </c>
      <c r="W8" s="13">
        <v>232</v>
      </c>
      <c r="X8" s="13">
        <v>179</v>
      </c>
      <c r="Y8" s="13">
        <v>84</v>
      </c>
    </row>
    <row r="9" spans="2:27" ht="19" customHeight="1" x14ac:dyDescent="0.35">
      <c r="B9" s="21" t="s">
        <v>213</v>
      </c>
      <c r="C9" s="18">
        <v>0.26570176189465422</v>
      </c>
      <c r="D9" s="18">
        <v>0.29366053858041691</v>
      </c>
      <c r="E9" s="18">
        <v>0.23820475229262661</v>
      </c>
      <c r="G9" s="18">
        <v>0.58594909830604647</v>
      </c>
      <c r="H9" s="18">
        <v>0.29437038252051972</v>
      </c>
      <c r="I9" s="18">
        <v>0.27582702140247811</v>
      </c>
      <c r="J9" s="18">
        <v>0.2399613603018563</v>
      </c>
      <c r="L9" s="18">
        <v>0.34130135604752893</v>
      </c>
      <c r="M9" s="18">
        <v>0.27582702140247811</v>
      </c>
      <c r="N9" s="18">
        <v>0.24035283476919461</v>
      </c>
      <c r="P9" s="18">
        <v>0.24993046318616241</v>
      </c>
      <c r="Q9" s="18">
        <v>0.43690792039274812</v>
      </c>
      <c r="R9" s="18">
        <v>0.30046394029483059</v>
      </c>
      <c r="T9" s="18">
        <v>0.48287905756810062</v>
      </c>
      <c r="U9" s="18">
        <v>0.27107211829700689</v>
      </c>
      <c r="V9" s="18">
        <v>0.2583460005973956</v>
      </c>
      <c r="W9" s="18">
        <v>0.26432790870243222</v>
      </c>
      <c r="X9" s="18">
        <v>0.2073854782308337</v>
      </c>
      <c r="Y9" s="18">
        <v>0.18902234132423379</v>
      </c>
    </row>
    <row r="10" spans="2:27" ht="19" customHeight="1" x14ac:dyDescent="0.35">
      <c r="B10" s="21" t="s">
        <v>214</v>
      </c>
      <c r="C10" s="18">
        <v>0.39472952886370349</v>
      </c>
      <c r="D10" s="18">
        <v>0.36573558250615013</v>
      </c>
      <c r="E10" s="18">
        <v>0.42531190198017921</v>
      </c>
      <c r="G10" s="18">
        <v>0.18125920278383961</v>
      </c>
      <c r="H10" s="18">
        <v>0.3900669764632112</v>
      </c>
      <c r="I10" s="18">
        <v>0.43718035892452389</v>
      </c>
      <c r="J10" s="18">
        <v>0.36173771972705199</v>
      </c>
      <c r="L10" s="18">
        <v>0.35645837759007393</v>
      </c>
      <c r="M10" s="18">
        <v>0.43718035892452389</v>
      </c>
      <c r="N10" s="18">
        <v>0.36232786091048308</v>
      </c>
      <c r="P10" s="18">
        <v>0.4072353361359255</v>
      </c>
      <c r="Q10" s="18">
        <v>0.38444822509698351</v>
      </c>
      <c r="R10" s="18">
        <v>0.43002231066269642</v>
      </c>
      <c r="T10" s="18">
        <v>0.37795402188785249</v>
      </c>
      <c r="U10" s="18">
        <v>0.50404524146268681</v>
      </c>
      <c r="V10" s="18">
        <v>0.35137507774262999</v>
      </c>
      <c r="W10" s="18">
        <v>0.34436441082366709</v>
      </c>
      <c r="X10" s="18">
        <v>0.39419673910087077</v>
      </c>
      <c r="Y10" s="18">
        <v>0.37728494153348402</v>
      </c>
    </row>
    <row r="11" spans="2:27" ht="19" customHeight="1" x14ac:dyDescent="0.35">
      <c r="B11" s="21" t="s">
        <v>215</v>
      </c>
      <c r="C11" s="18">
        <v>0.17238694337999161</v>
      </c>
      <c r="D11" s="18">
        <v>0.17199509751931849</v>
      </c>
      <c r="E11" s="18">
        <v>0.17097937330784529</v>
      </c>
      <c r="G11" s="18">
        <v>0.16968290017799759</v>
      </c>
      <c r="H11" s="18">
        <v>0.21026847329937801</v>
      </c>
      <c r="I11" s="18">
        <v>0.13506830198955691</v>
      </c>
      <c r="J11" s="18">
        <v>0.2010452866624573</v>
      </c>
      <c r="L11" s="18">
        <v>0.20373603332821411</v>
      </c>
      <c r="M11" s="18">
        <v>0.13506830198955691</v>
      </c>
      <c r="N11" s="18">
        <v>0.2005607640236271</v>
      </c>
      <c r="P11" s="18">
        <v>0.1763097378006778</v>
      </c>
      <c r="Q11" s="18">
        <v>0.13114260261940619</v>
      </c>
      <c r="R11" s="18">
        <v>0.17848802308304179</v>
      </c>
      <c r="T11" s="18">
        <v>6.1747669884577493E-2</v>
      </c>
      <c r="U11" s="18">
        <v>0.1415188367037232</v>
      </c>
      <c r="V11" s="18">
        <v>0.2228016032245097</v>
      </c>
      <c r="W11" s="18">
        <v>0.1682885652673099</v>
      </c>
      <c r="X11" s="18">
        <v>0.17420095212682321</v>
      </c>
      <c r="Y11" s="18">
        <v>0.20698325932046741</v>
      </c>
    </row>
    <row r="12" spans="2:27" ht="19" customHeight="1" x14ac:dyDescent="0.35">
      <c r="B12" s="21" t="s">
        <v>216</v>
      </c>
      <c r="C12" s="18">
        <v>9.4508161162459706E-2</v>
      </c>
      <c r="D12" s="18">
        <v>9.5520038059578996E-2</v>
      </c>
      <c r="E12" s="18">
        <v>9.3774826190629573E-2</v>
      </c>
      <c r="G12" s="18">
        <v>0</v>
      </c>
      <c r="H12" s="18">
        <v>5.0975898842144707E-2</v>
      </c>
      <c r="I12" s="18">
        <v>9.6661852489685049E-2</v>
      </c>
      <c r="J12" s="18">
        <v>0.1036428121472492</v>
      </c>
      <c r="L12" s="18">
        <v>4.277108679805882E-2</v>
      </c>
      <c r="M12" s="18">
        <v>9.6661852489685049E-2</v>
      </c>
      <c r="N12" s="18">
        <v>0.103811895680647</v>
      </c>
      <c r="P12" s="18">
        <v>0.1001520876473234</v>
      </c>
      <c r="Q12" s="18">
        <v>2.8669680245275289E-2</v>
      </c>
      <c r="R12" s="18">
        <v>3.7461249564648517E-2</v>
      </c>
      <c r="T12" s="18">
        <v>5.7043816670191427E-2</v>
      </c>
      <c r="U12" s="18">
        <v>6.9026723463440437E-2</v>
      </c>
      <c r="V12" s="18">
        <v>7.797606175704315E-2</v>
      </c>
      <c r="W12" s="18">
        <v>0.1246345665630024</v>
      </c>
      <c r="X12" s="18">
        <v>0.13769606815388671</v>
      </c>
      <c r="Y12" s="18">
        <v>8.9321764045795601E-2</v>
      </c>
    </row>
    <row r="13" spans="2:27" ht="19" customHeight="1" x14ac:dyDescent="0.35">
      <c r="B13" s="21" t="s">
        <v>217</v>
      </c>
      <c r="C13" s="18">
        <v>5.9385513536821151E-2</v>
      </c>
      <c r="D13" s="18">
        <v>5.7888087649600871E-2</v>
      </c>
      <c r="E13" s="18">
        <v>6.0337106544921748E-2</v>
      </c>
      <c r="G13" s="18">
        <v>0</v>
      </c>
      <c r="H13" s="18">
        <v>4.2537420319639987E-2</v>
      </c>
      <c r="I13" s="18">
        <v>4.4389442972235051E-2</v>
      </c>
      <c r="J13" s="18">
        <v>7.9367074737308516E-2</v>
      </c>
      <c r="L13" s="18">
        <v>3.5690821309317527E-2</v>
      </c>
      <c r="M13" s="18">
        <v>4.4389442972235051E-2</v>
      </c>
      <c r="N13" s="18">
        <v>7.8677657591959035E-2</v>
      </c>
      <c r="P13" s="18">
        <v>5.1644675611319371E-2</v>
      </c>
      <c r="Q13" s="18">
        <v>1.8831571645587051E-2</v>
      </c>
      <c r="R13" s="18">
        <v>4.449302199487825E-2</v>
      </c>
      <c r="T13" s="18">
        <v>2.0375433989277821E-2</v>
      </c>
      <c r="U13" s="18">
        <v>6.315264462475035E-3</v>
      </c>
      <c r="V13" s="18">
        <v>6.7901690906989776E-2</v>
      </c>
      <c r="W13" s="18">
        <v>9.3961858930463729E-2</v>
      </c>
      <c r="X13" s="18">
        <v>7.3172031510073107E-2</v>
      </c>
      <c r="Y13" s="18">
        <v>9.9173379265899489E-2</v>
      </c>
    </row>
    <row r="14" spans="2:27" ht="19" customHeight="1" x14ac:dyDescent="0.35">
      <c r="B14" s="21" t="s">
        <v>218</v>
      </c>
      <c r="C14" s="18">
        <v>1.328809116236972E-2</v>
      </c>
      <c r="D14" s="18">
        <v>1.5200655684934681E-2</v>
      </c>
      <c r="E14" s="18">
        <v>1.139203968379764E-2</v>
      </c>
      <c r="G14" s="18">
        <v>6.3108798732116278E-2</v>
      </c>
      <c r="H14" s="18">
        <v>1.1780848555106589E-2</v>
      </c>
      <c r="I14" s="18">
        <v>1.0873022221521009E-2</v>
      </c>
      <c r="J14" s="18">
        <v>1.4245746424076611E-2</v>
      </c>
      <c r="L14" s="18">
        <v>2.004232492680702E-2</v>
      </c>
      <c r="M14" s="18">
        <v>1.0873022221521009E-2</v>
      </c>
      <c r="N14" s="18">
        <v>1.4268987024088979E-2</v>
      </c>
      <c r="P14" s="18">
        <v>1.4727699618591611E-2</v>
      </c>
      <c r="Q14" s="18">
        <v>0</v>
      </c>
      <c r="R14" s="18">
        <v>9.0714543999043523E-3</v>
      </c>
      <c r="T14" s="18">
        <v>0</v>
      </c>
      <c r="U14" s="18">
        <v>8.0218156106676326E-3</v>
      </c>
      <c r="V14" s="18">
        <v>2.1599565771431739E-2</v>
      </c>
      <c r="W14" s="18">
        <v>4.4226897131247056E-3</v>
      </c>
      <c r="X14" s="18">
        <v>1.3348730877512311E-2</v>
      </c>
      <c r="Y14" s="18">
        <v>3.8214314510119862E-2</v>
      </c>
    </row>
    <row r="16" spans="2:27" x14ac:dyDescent="0.35">
      <c r="B16" s="22" t="s">
        <v>18</v>
      </c>
    </row>
    <row r="17" spans="2:2" x14ac:dyDescent="0.35">
      <c r="B17" t="s">
        <v>318</v>
      </c>
    </row>
    <row r="18" spans="2:2" x14ac:dyDescent="0.35">
      <c r="B18"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222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868</v>
      </c>
      <c r="D7" s="25">
        <v>420</v>
      </c>
      <c r="E7" s="25">
        <v>446</v>
      </c>
      <c r="G7" s="25">
        <v>12</v>
      </c>
      <c r="H7" s="25">
        <v>36</v>
      </c>
      <c r="I7" s="25">
        <v>297</v>
      </c>
      <c r="J7" s="25">
        <v>523</v>
      </c>
      <c r="L7" s="25">
        <v>48</v>
      </c>
      <c r="M7" s="25">
        <v>297</v>
      </c>
      <c r="N7" s="25">
        <v>521</v>
      </c>
      <c r="P7" s="25">
        <v>570</v>
      </c>
      <c r="Q7" s="25">
        <v>89</v>
      </c>
      <c r="R7" s="25">
        <v>108</v>
      </c>
      <c r="T7" s="25">
        <v>69</v>
      </c>
      <c r="U7" s="25">
        <v>197</v>
      </c>
      <c r="V7" s="25">
        <v>223</v>
      </c>
      <c r="W7" s="25">
        <v>200</v>
      </c>
      <c r="X7" s="25">
        <v>120</v>
      </c>
      <c r="Y7" s="25">
        <v>55</v>
      </c>
    </row>
    <row r="8" spans="2:27" x14ac:dyDescent="0.35">
      <c r="B8" s="7" t="s">
        <v>51</v>
      </c>
      <c r="C8" s="13">
        <v>824</v>
      </c>
      <c r="D8" s="13">
        <v>400</v>
      </c>
      <c r="E8" s="13">
        <v>424</v>
      </c>
      <c r="G8" s="13">
        <v>12</v>
      </c>
      <c r="H8" s="13">
        <v>32</v>
      </c>
      <c r="I8" s="13">
        <v>281</v>
      </c>
      <c r="J8" s="13">
        <v>499</v>
      </c>
      <c r="L8" s="13">
        <v>45</v>
      </c>
      <c r="M8" s="13">
        <v>281</v>
      </c>
      <c r="N8" s="13">
        <v>498</v>
      </c>
      <c r="P8" s="13">
        <v>543</v>
      </c>
      <c r="Q8" s="13">
        <v>82</v>
      </c>
      <c r="R8" s="13">
        <v>102</v>
      </c>
      <c r="T8" s="13">
        <v>54</v>
      </c>
      <c r="U8" s="13">
        <v>173</v>
      </c>
      <c r="V8" s="13">
        <v>226</v>
      </c>
      <c r="W8" s="13">
        <v>182</v>
      </c>
      <c r="X8" s="13">
        <v>133</v>
      </c>
      <c r="Y8" s="13">
        <v>53</v>
      </c>
    </row>
    <row r="9" spans="2:27" ht="19" customHeight="1" x14ac:dyDescent="0.35">
      <c r="B9" s="21" t="s">
        <v>213</v>
      </c>
      <c r="C9" s="18">
        <v>0.34533313431822488</v>
      </c>
      <c r="D9" s="18">
        <v>0.35717005000340318</v>
      </c>
      <c r="E9" s="18">
        <v>0.3348515707101779</v>
      </c>
      <c r="G9" s="18">
        <v>0.24888058068759611</v>
      </c>
      <c r="H9" s="18">
        <v>0.4482619332619176</v>
      </c>
      <c r="I9" s="18">
        <v>0.32134528595374112</v>
      </c>
      <c r="J9" s="18">
        <v>0.35458201422023161</v>
      </c>
      <c r="L9" s="18">
        <v>0.39295226483232182</v>
      </c>
      <c r="M9" s="18">
        <v>0.32134528595374112</v>
      </c>
      <c r="N9" s="18">
        <v>0.35517868510012951</v>
      </c>
      <c r="P9" s="18">
        <v>0.33049431183551747</v>
      </c>
      <c r="Q9" s="18">
        <v>0.49069713262221548</v>
      </c>
      <c r="R9" s="18">
        <v>0.36900200500111008</v>
      </c>
      <c r="T9" s="18">
        <v>0.52708855262978183</v>
      </c>
      <c r="U9" s="18">
        <v>0.35851642721851051</v>
      </c>
      <c r="V9" s="18">
        <v>0.32257503504190499</v>
      </c>
      <c r="W9" s="18">
        <v>0.33360498562587149</v>
      </c>
      <c r="X9" s="18">
        <v>0.3445052833211904</v>
      </c>
      <c r="Y9" s="18">
        <v>0.26077176790601658</v>
      </c>
    </row>
    <row r="10" spans="2:27" ht="19" customHeight="1" x14ac:dyDescent="0.35">
      <c r="B10" s="21" t="s">
        <v>214</v>
      </c>
      <c r="C10" s="18">
        <v>0.3592456167111226</v>
      </c>
      <c r="D10" s="18">
        <v>0.34690294074140948</v>
      </c>
      <c r="E10" s="18">
        <v>0.3715974059467696</v>
      </c>
      <c r="G10" s="18">
        <v>0.42293272939382243</v>
      </c>
      <c r="H10" s="18">
        <v>0.35884246389672042</v>
      </c>
      <c r="I10" s="18">
        <v>0.41970807346097622</v>
      </c>
      <c r="J10" s="18">
        <v>0.32364346174474029</v>
      </c>
      <c r="L10" s="18">
        <v>0.3766215153899542</v>
      </c>
      <c r="M10" s="18">
        <v>0.41970807346097622</v>
      </c>
      <c r="N10" s="18">
        <v>0.32418807095036267</v>
      </c>
      <c r="P10" s="18">
        <v>0.37796959392356488</v>
      </c>
      <c r="Q10" s="18">
        <v>0.36480846616699558</v>
      </c>
      <c r="R10" s="18">
        <v>0.39339462330935571</v>
      </c>
      <c r="T10" s="18">
        <v>0.35575901438636431</v>
      </c>
      <c r="U10" s="18">
        <v>0.44470470452771987</v>
      </c>
      <c r="V10" s="18">
        <v>0.32896076191936913</v>
      </c>
      <c r="W10" s="18">
        <v>0.33166102387545437</v>
      </c>
      <c r="X10" s="18">
        <v>0.35404697638929078</v>
      </c>
      <c r="Y10" s="18">
        <v>0.32333658736054077</v>
      </c>
    </row>
    <row r="11" spans="2:27" ht="19" customHeight="1" x14ac:dyDescent="0.35">
      <c r="B11" s="21" t="s">
        <v>215</v>
      </c>
      <c r="C11" s="18">
        <v>0.15431647163015819</v>
      </c>
      <c r="D11" s="18">
        <v>0.14727424824031871</v>
      </c>
      <c r="E11" s="18">
        <v>0.15928638187745731</v>
      </c>
      <c r="G11" s="18">
        <v>0.23763749803341039</v>
      </c>
      <c r="H11" s="18">
        <v>0.16088280558655221</v>
      </c>
      <c r="I11" s="18">
        <v>0.1455172713333337</v>
      </c>
      <c r="J11" s="18">
        <v>0.15677971604963239</v>
      </c>
      <c r="L11" s="18">
        <v>0.18217505049731361</v>
      </c>
      <c r="M11" s="18">
        <v>0.1455172713333337</v>
      </c>
      <c r="N11" s="18">
        <v>0.1553607918837272</v>
      </c>
      <c r="P11" s="18">
        <v>0.14967388748312291</v>
      </c>
      <c r="Q11" s="18">
        <v>8.6488698217035309E-2</v>
      </c>
      <c r="R11" s="18">
        <v>0.14145093316711579</v>
      </c>
      <c r="T11" s="18">
        <v>4.2488919742430561E-2</v>
      </c>
      <c r="U11" s="18">
        <v>0.1086683422591416</v>
      </c>
      <c r="V11" s="18">
        <v>0.2009239033729483</v>
      </c>
      <c r="W11" s="18">
        <v>0.17320760313055991</v>
      </c>
      <c r="X11" s="18">
        <v>0.14211247612814329</v>
      </c>
      <c r="Y11" s="18">
        <v>0.1910966867875849</v>
      </c>
    </row>
    <row r="12" spans="2:27" ht="19" customHeight="1" x14ac:dyDescent="0.35">
      <c r="B12" s="21" t="s">
        <v>216</v>
      </c>
      <c r="C12" s="18">
        <v>7.3688840664085459E-2</v>
      </c>
      <c r="D12" s="18">
        <v>7.0975845749448152E-2</v>
      </c>
      <c r="E12" s="18">
        <v>7.6393407170412084E-2</v>
      </c>
      <c r="G12" s="18">
        <v>0</v>
      </c>
      <c r="H12" s="18">
        <v>3.2012797254809787E-2</v>
      </c>
      <c r="I12" s="18">
        <v>5.0491597104837853E-2</v>
      </c>
      <c r="J12" s="18">
        <v>9.1273843500894708E-2</v>
      </c>
      <c r="L12" s="18">
        <v>2.3132241581944709E-2</v>
      </c>
      <c r="M12" s="18">
        <v>5.0491597104837853E-2</v>
      </c>
      <c r="N12" s="18">
        <v>9.1427434045054462E-2</v>
      </c>
      <c r="P12" s="18">
        <v>7.0178712322110204E-2</v>
      </c>
      <c r="Q12" s="18">
        <v>3.6733539661421767E-2</v>
      </c>
      <c r="R12" s="18">
        <v>4.757001956235888E-2</v>
      </c>
      <c r="T12" s="18">
        <v>3.2929031950989222E-2</v>
      </c>
      <c r="U12" s="18">
        <v>5.7783152498918952E-2</v>
      </c>
      <c r="V12" s="18">
        <v>8.455166823552257E-2</v>
      </c>
      <c r="W12" s="18">
        <v>7.4755769407953032E-2</v>
      </c>
      <c r="X12" s="18">
        <v>8.3553352526841956E-2</v>
      </c>
      <c r="Y12" s="18">
        <v>7.5722222158682739E-2</v>
      </c>
    </row>
    <row r="13" spans="2:27" ht="19" customHeight="1" x14ac:dyDescent="0.35">
      <c r="B13" s="21" t="s">
        <v>217</v>
      </c>
      <c r="C13" s="18">
        <v>5.6345137909857353E-2</v>
      </c>
      <c r="D13" s="18">
        <v>5.9691209025712108E-2</v>
      </c>
      <c r="E13" s="18">
        <v>5.3300585912603372E-2</v>
      </c>
      <c r="G13" s="18">
        <v>0</v>
      </c>
      <c r="H13" s="18">
        <v>0</v>
      </c>
      <c r="I13" s="18">
        <v>5.5861090692232121E-2</v>
      </c>
      <c r="J13" s="18">
        <v>6.1657510943225607E-2</v>
      </c>
      <c r="L13" s="18">
        <v>0</v>
      </c>
      <c r="M13" s="18">
        <v>5.5861090692232121E-2</v>
      </c>
      <c r="N13" s="18">
        <v>6.1761264771201682E-2</v>
      </c>
      <c r="P13" s="18">
        <v>5.8565933201254021E-2</v>
      </c>
      <c r="Q13" s="18">
        <v>2.1272163332331721E-2</v>
      </c>
      <c r="R13" s="18">
        <v>2.9007511690586851E-2</v>
      </c>
      <c r="T13" s="18">
        <v>4.1734481290434222E-2</v>
      </c>
      <c r="U13" s="18">
        <v>2.448545613478632E-2</v>
      </c>
      <c r="V13" s="18">
        <v>4.943080362506562E-2</v>
      </c>
      <c r="W13" s="18">
        <v>7.7346359212481522E-2</v>
      </c>
      <c r="X13" s="18">
        <v>6.7567900869062766E-2</v>
      </c>
      <c r="Y13" s="18">
        <v>0.1069134330536924</v>
      </c>
    </row>
    <row r="14" spans="2:27" ht="19" customHeight="1" x14ac:dyDescent="0.35">
      <c r="B14" s="21" t="s">
        <v>218</v>
      </c>
      <c r="C14" s="18">
        <v>1.107079876655166E-2</v>
      </c>
      <c r="D14" s="18">
        <v>1.798570623970841E-2</v>
      </c>
      <c r="E14" s="18">
        <v>4.5706483825797908E-3</v>
      </c>
      <c r="G14" s="18">
        <v>9.0549191885171354E-2</v>
      </c>
      <c r="H14" s="18">
        <v>0</v>
      </c>
      <c r="I14" s="18">
        <v>7.0766814548790333E-3</v>
      </c>
      <c r="J14" s="18">
        <v>1.206345354127545E-2</v>
      </c>
      <c r="L14" s="18">
        <v>2.511892769846566E-2</v>
      </c>
      <c r="M14" s="18">
        <v>7.0766814548790333E-3</v>
      </c>
      <c r="N14" s="18">
        <v>1.208375324952464E-2</v>
      </c>
      <c r="P14" s="18">
        <v>1.311756123443052E-2</v>
      </c>
      <c r="Q14" s="18">
        <v>0</v>
      </c>
      <c r="R14" s="18">
        <v>1.957490726947269E-2</v>
      </c>
      <c r="T14" s="18">
        <v>0</v>
      </c>
      <c r="U14" s="18">
        <v>5.841917360922857E-3</v>
      </c>
      <c r="V14" s="18">
        <v>1.355782780518945E-2</v>
      </c>
      <c r="W14" s="18">
        <v>9.4242587476797077E-3</v>
      </c>
      <c r="X14" s="18">
        <v>8.2140107654707778E-3</v>
      </c>
      <c r="Y14" s="18">
        <v>4.2159302733482583E-2</v>
      </c>
    </row>
    <row r="16" spans="2:27" x14ac:dyDescent="0.35">
      <c r="B16" s="22" t="s">
        <v>19</v>
      </c>
    </row>
    <row r="17" spans="2:2" x14ac:dyDescent="0.35">
      <c r="B17" t="s">
        <v>318</v>
      </c>
    </row>
    <row r="18" spans="2:2" x14ac:dyDescent="0.35">
      <c r="B18"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223</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564</v>
      </c>
      <c r="D7" s="25">
        <v>269</v>
      </c>
      <c r="E7" s="25">
        <v>293</v>
      </c>
      <c r="G7" s="25">
        <v>5</v>
      </c>
      <c r="H7" s="25">
        <v>13</v>
      </c>
      <c r="I7" s="25">
        <v>71</v>
      </c>
      <c r="J7" s="25">
        <v>475</v>
      </c>
      <c r="L7" s="25">
        <v>18</v>
      </c>
      <c r="M7" s="25">
        <v>71</v>
      </c>
      <c r="N7" s="25">
        <v>473</v>
      </c>
      <c r="P7" s="25">
        <v>360</v>
      </c>
      <c r="Q7" s="25">
        <v>60</v>
      </c>
      <c r="R7" s="25">
        <v>74</v>
      </c>
      <c r="T7" s="25">
        <v>29</v>
      </c>
      <c r="U7" s="25">
        <v>114</v>
      </c>
      <c r="V7" s="25">
        <v>164</v>
      </c>
      <c r="W7" s="25">
        <v>135</v>
      </c>
      <c r="X7" s="25">
        <v>81</v>
      </c>
      <c r="Y7" s="25">
        <v>38</v>
      </c>
    </row>
    <row r="8" spans="2:27" x14ac:dyDescent="0.35">
      <c r="B8" s="7" t="s">
        <v>51</v>
      </c>
      <c r="C8" s="13">
        <v>537</v>
      </c>
      <c r="D8" s="13">
        <v>259</v>
      </c>
      <c r="E8" s="13">
        <v>277</v>
      </c>
      <c r="G8" s="13">
        <v>5</v>
      </c>
      <c r="H8" s="13">
        <v>12</v>
      </c>
      <c r="I8" s="13">
        <v>67</v>
      </c>
      <c r="J8" s="13">
        <v>453</v>
      </c>
      <c r="L8" s="13">
        <v>17</v>
      </c>
      <c r="M8" s="13">
        <v>67</v>
      </c>
      <c r="N8" s="13">
        <v>452</v>
      </c>
      <c r="P8" s="13">
        <v>345</v>
      </c>
      <c r="Q8" s="13">
        <v>56</v>
      </c>
      <c r="R8" s="13">
        <v>70</v>
      </c>
      <c r="T8" s="13">
        <v>23</v>
      </c>
      <c r="U8" s="13">
        <v>99</v>
      </c>
      <c r="V8" s="13">
        <v>165</v>
      </c>
      <c r="W8" s="13">
        <v>122</v>
      </c>
      <c r="X8" s="13">
        <v>90</v>
      </c>
      <c r="Y8" s="13">
        <v>37</v>
      </c>
    </row>
    <row r="9" spans="2:27" ht="19" customHeight="1" x14ac:dyDescent="0.35">
      <c r="B9" s="21" t="s">
        <v>213</v>
      </c>
      <c r="C9" s="18">
        <v>0.37639037246558638</v>
      </c>
      <c r="D9" s="18">
        <v>0.36664235452799659</v>
      </c>
      <c r="E9" s="18">
        <v>0.38511538985270599</v>
      </c>
      <c r="G9" s="18">
        <v>0.56555690494112554</v>
      </c>
      <c r="H9" s="18">
        <v>0.6145485188676868</v>
      </c>
      <c r="I9" s="18">
        <v>0.26769334574635739</v>
      </c>
      <c r="J9" s="18">
        <v>0.3842463624966142</v>
      </c>
      <c r="L9" s="18">
        <v>0.59935777190064798</v>
      </c>
      <c r="M9" s="18">
        <v>0.26769334574635739</v>
      </c>
      <c r="N9" s="18">
        <v>0.38402810675862747</v>
      </c>
      <c r="P9" s="18">
        <v>0.34674421112149623</v>
      </c>
      <c r="Q9" s="18">
        <v>0.61715525839409036</v>
      </c>
      <c r="R9" s="18">
        <v>0.3438521752858682</v>
      </c>
      <c r="T9" s="18">
        <v>0.66133694361328055</v>
      </c>
      <c r="U9" s="18">
        <v>0.39907138246117202</v>
      </c>
      <c r="V9" s="18">
        <v>0.36701820063272189</v>
      </c>
      <c r="W9" s="18">
        <v>0.40513838894710757</v>
      </c>
      <c r="X9" s="18">
        <v>0.30447121148180673</v>
      </c>
      <c r="Y9" s="18">
        <v>0.26093780539910583</v>
      </c>
    </row>
    <row r="10" spans="2:27" ht="19" customHeight="1" x14ac:dyDescent="0.35">
      <c r="B10" s="21" t="s">
        <v>214</v>
      </c>
      <c r="C10" s="18">
        <v>0.38004383995549701</v>
      </c>
      <c r="D10" s="18">
        <v>0.40356475587542279</v>
      </c>
      <c r="E10" s="18">
        <v>0.35922425323302593</v>
      </c>
      <c r="G10" s="18">
        <v>0</v>
      </c>
      <c r="H10" s="18">
        <v>0.3240795901344567</v>
      </c>
      <c r="I10" s="18">
        <v>0.44248796489491671</v>
      </c>
      <c r="J10" s="18">
        <v>0.37658768010647897</v>
      </c>
      <c r="L10" s="18">
        <v>0.2235927790999436</v>
      </c>
      <c r="M10" s="18">
        <v>0.44248796489491671</v>
      </c>
      <c r="N10" s="18">
        <v>0.37728593364276242</v>
      </c>
      <c r="P10" s="18">
        <v>0.39481188700013209</v>
      </c>
      <c r="Q10" s="18">
        <v>0.32167826796886878</v>
      </c>
      <c r="R10" s="18">
        <v>0.41802640888466008</v>
      </c>
      <c r="T10" s="18">
        <v>0.23854574415983221</v>
      </c>
      <c r="U10" s="18">
        <v>0.45573813537314589</v>
      </c>
      <c r="V10" s="18">
        <v>0.37775121957163571</v>
      </c>
      <c r="W10" s="18">
        <v>0.33856848553500762</v>
      </c>
      <c r="X10" s="18">
        <v>0.39719943680433428</v>
      </c>
      <c r="Y10" s="18">
        <v>0.35838365212683138</v>
      </c>
    </row>
    <row r="11" spans="2:27" ht="19" customHeight="1" x14ac:dyDescent="0.35">
      <c r="B11" s="21" t="s">
        <v>215</v>
      </c>
      <c r="C11" s="18">
        <v>0.153329782053581</v>
      </c>
      <c r="D11" s="18">
        <v>0.1437501276501621</v>
      </c>
      <c r="E11" s="18">
        <v>0.16123513886885171</v>
      </c>
      <c r="G11" s="18">
        <v>0.2202394401089538</v>
      </c>
      <c r="H11" s="18">
        <v>0</v>
      </c>
      <c r="I11" s="18">
        <v>0.18676780280141481</v>
      </c>
      <c r="J11" s="18">
        <v>0.15152612148702391</v>
      </c>
      <c r="L11" s="18">
        <v>6.8289271136739785E-2</v>
      </c>
      <c r="M11" s="18">
        <v>0.18676780280141481</v>
      </c>
      <c r="N11" s="18">
        <v>0.1508836254749617</v>
      </c>
      <c r="P11" s="18">
        <v>0.16527565498112631</v>
      </c>
      <c r="Q11" s="18">
        <v>2.9902595047593811E-2</v>
      </c>
      <c r="R11" s="18">
        <v>0.17002434043048251</v>
      </c>
      <c r="T11" s="18">
        <v>3.4849684831742597E-2</v>
      </c>
      <c r="U11" s="18">
        <v>8.5352444019836243E-2</v>
      </c>
      <c r="V11" s="18">
        <v>0.1846910948354116</v>
      </c>
      <c r="W11" s="18">
        <v>0.13653887278519791</v>
      </c>
      <c r="X11" s="18">
        <v>0.2038199802888801</v>
      </c>
      <c r="Y11" s="18">
        <v>0.20900636139125781</v>
      </c>
    </row>
    <row r="12" spans="2:27" ht="19" customHeight="1" x14ac:dyDescent="0.35">
      <c r="B12" s="21" t="s">
        <v>216</v>
      </c>
      <c r="C12" s="18">
        <v>5.3615116985113717E-2</v>
      </c>
      <c r="D12" s="18">
        <v>5.1865933916113632E-2</v>
      </c>
      <c r="E12" s="18">
        <v>5.5410902527583378E-2</v>
      </c>
      <c r="G12" s="18">
        <v>0</v>
      </c>
      <c r="H12" s="18">
        <v>0</v>
      </c>
      <c r="I12" s="18">
        <v>7.449407481115998E-2</v>
      </c>
      <c r="J12" s="18">
        <v>5.2508096289420263E-2</v>
      </c>
      <c r="L12" s="18">
        <v>0</v>
      </c>
      <c r="M12" s="18">
        <v>7.449407481115998E-2</v>
      </c>
      <c r="N12" s="18">
        <v>5.260545466266079E-2</v>
      </c>
      <c r="P12" s="18">
        <v>5.9824795457138827E-2</v>
      </c>
      <c r="Q12" s="18">
        <v>1.5693926475621931E-2</v>
      </c>
      <c r="R12" s="18">
        <v>3.7486318037631527E-2</v>
      </c>
      <c r="T12" s="18">
        <v>3.2332761712175827E-2</v>
      </c>
      <c r="U12" s="18">
        <v>3.6360113712318003E-2</v>
      </c>
      <c r="V12" s="18">
        <v>4.1033086659352513E-2</v>
      </c>
      <c r="W12" s="18">
        <v>8.3732467550099471E-2</v>
      </c>
      <c r="X12" s="18">
        <v>4.7770653469661632E-2</v>
      </c>
      <c r="Y12" s="18">
        <v>8.6479926801931492E-2</v>
      </c>
    </row>
    <row r="13" spans="2:27" ht="19" customHeight="1" x14ac:dyDescent="0.35">
      <c r="B13" s="21" t="s">
        <v>217</v>
      </c>
      <c r="C13" s="18">
        <v>2.715443337016156E-2</v>
      </c>
      <c r="D13" s="18">
        <v>2.5805442657163891E-2</v>
      </c>
      <c r="E13" s="18">
        <v>2.8496459664245209E-2</v>
      </c>
      <c r="G13" s="18">
        <v>0</v>
      </c>
      <c r="H13" s="18">
        <v>0</v>
      </c>
      <c r="I13" s="18">
        <v>1.121686968770695E-2</v>
      </c>
      <c r="J13" s="18">
        <v>3.053663349179887E-2</v>
      </c>
      <c r="L13" s="18">
        <v>0</v>
      </c>
      <c r="M13" s="18">
        <v>1.121686968770695E-2</v>
      </c>
      <c r="N13" s="18">
        <v>3.0593253273720072E-2</v>
      </c>
      <c r="P13" s="18">
        <v>2.824246183188861E-2</v>
      </c>
      <c r="Q13" s="18">
        <v>1.556995211382514E-2</v>
      </c>
      <c r="R13" s="18">
        <v>0</v>
      </c>
      <c r="T13" s="18">
        <v>3.2934865682968988E-2</v>
      </c>
      <c r="U13" s="18">
        <v>2.3477924433527791E-2</v>
      </c>
      <c r="V13" s="18">
        <v>2.2704906389600221E-2</v>
      </c>
      <c r="W13" s="18">
        <v>3.016910879005227E-2</v>
      </c>
      <c r="X13" s="18">
        <v>2.3587291449450008E-2</v>
      </c>
      <c r="Y13" s="18">
        <v>5.3358904089925482E-2</v>
      </c>
    </row>
    <row r="14" spans="2:27" ht="19" customHeight="1" x14ac:dyDescent="0.35">
      <c r="B14" s="21" t="s">
        <v>218</v>
      </c>
      <c r="C14" s="18">
        <v>9.4664551700603429E-3</v>
      </c>
      <c r="D14" s="18">
        <v>8.3713853731410756E-3</v>
      </c>
      <c r="E14" s="18">
        <v>1.05178558535879E-2</v>
      </c>
      <c r="G14" s="18">
        <v>0.2142036549499208</v>
      </c>
      <c r="H14" s="18">
        <v>6.1371890997856407E-2</v>
      </c>
      <c r="I14" s="18">
        <v>1.7339942058443861E-2</v>
      </c>
      <c r="J14" s="18">
        <v>4.5951061286637609E-3</v>
      </c>
      <c r="L14" s="18">
        <v>0.1087601778626686</v>
      </c>
      <c r="M14" s="18">
        <v>1.7339942058443861E-2</v>
      </c>
      <c r="N14" s="18">
        <v>4.6036261872674546E-3</v>
      </c>
      <c r="P14" s="18">
        <v>5.1009896082178817E-3</v>
      </c>
      <c r="Q14" s="18">
        <v>0</v>
      </c>
      <c r="R14" s="18">
        <v>3.06107573613577E-2</v>
      </c>
      <c r="T14" s="18">
        <v>0</v>
      </c>
      <c r="U14" s="18">
        <v>0</v>
      </c>
      <c r="V14" s="18">
        <v>6.8014919112780329E-3</v>
      </c>
      <c r="W14" s="18">
        <v>5.8526763925351053E-3</v>
      </c>
      <c r="X14" s="18">
        <v>2.3151426505867111E-2</v>
      </c>
      <c r="Y14" s="18">
        <v>3.1833350190948143E-2</v>
      </c>
    </row>
    <row r="16" spans="2:27" x14ac:dyDescent="0.35">
      <c r="B16" s="22" t="s">
        <v>16</v>
      </c>
    </row>
    <row r="17" spans="2:2" x14ac:dyDescent="0.35">
      <c r="B17" t="s">
        <v>318</v>
      </c>
    </row>
    <row r="18" spans="2:2" x14ac:dyDescent="0.35">
      <c r="B18"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224</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229</v>
      </c>
      <c r="D7" s="25">
        <v>106</v>
      </c>
      <c r="E7" s="25">
        <v>122</v>
      </c>
      <c r="G7" s="25">
        <v>0</v>
      </c>
      <c r="H7" s="25">
        <v>5</v>
      </c>
      <c r="I7" s="25">
        <v>25</v>
      </c>
      <c r="J7" s="25">
        <v>199</v>
      </c>
      <c r="L7" s="25">
        <v>5</v>
      </c>
      <c r="M7" s="25">
        <v>25</v>
      </c>
      <c r="N7" s="25">
        <v>198</v>
      </c>
      <c r="P7" s="25">
        <v>147</v>
      </c>
      <c r="Q7" s="25">
        <v>26</v>
      </c>
      <c r="R7" s="25">
        <v>38</v>
      </c>
      <c r="T7" s="25">
        <v>10</v>
      </c>
      <c r="U7" s="25">
        <v>53</v>
      </c>
      <c r="V7" s="25">
        <v>65</v>
      </c>
      <c r="W7" s="25">
        <v>47</v>
      </c>
      <c r="X7" s="25">
        <v>35</v>
      </c>
      <c r="Y7" s="25">
        <v>17</v>
      </c>
    </row>
    <row r="8" spans="2:27" x14ac:dyDescent="0.35">
      <c r="B8" s="7" t="s">
        <v>51</v>
      </c>
      <c r="C8" s="13">
        <v>217</v>
      </c>
      <c r="D8" s="13">
        <v>102</v>
      </c>
      <c r="E8" s="13">
        <v>114</v>
      </c>
      <c r="G8" s="13">
        <v>0</v>
      </c>
      <c r="H8" s="13">
        <v>4</v>
      </c>
      <c r="I8" s="13">
        <v>23</v>
      </c>
      <c r="J8" s="13">
        <v>189</v>
      </c>
      <c r="L8" s="13">
        <v>4</v>
      </c>
      <c r="M8" s="13">
        <v>23</v>
      </c>
      <c r="N8" s="13">
        <v>189</v>
      </c>
      <c r="P8" s="13">
        <v>140</v>
      </c>
      <c r="Q8" s="13">
        <v>24</v>
      </c>
      <c r="R8" s="13">
        <v>36</v>
      </c>
      <c r="T8" s="13">
        <v>8</v>
      </c>
      <c r="U8" s="13">
        <v>46</v>
      </c>
      <c r="V8" s="13">
        <v>63</v>
      </c>
      <c r="W8" s="13">
        <v>43</v>
      </c>
      <c r="X8" s="13">
        <v>39</v>
      </c>
      <c r="Y8" s="13">
        <v>17</v>
      </c>
    </row>
    <row r="9" spans="2:27" ht="19" customHeight="1" x14ac:dyDescent="0.35">
      <c r="B9" s="21" t="s">
        <v>213</v>
      </c>
      <c r="C9" s="18">
        <v>0.36153005556600581</v>
      </c>
      <c r="D9" s="18">
        <v>0.35156764584428463</v>
      </c>
      <c r="E9" s="18">
        <v>0.37172276641060681</v>
      </c>
      <c r="G9" s="18">
        <v>0</v>
      </c>
      <c r="H9" s="18">
        <v>0.79769128682136636</v>
      </c>
      <c r="I9" s="18">
        <v>0.43166897420893091</v>
      </c>
      <c r="J9" s="18">
        <v>0.34253706213974677</v>
      </c>
      <c r="L9" s="18">
        <v>0.79769128682136636</v>
      </c>
      <c r="M9" s="18">
        <v>0.43166897420893091</v>
      </c>
      <c r="N9" s="18">
        <v>0.34329454067625748</v>
      </c>
      <c r="P9" s="18">
        <v>0.35746676409139633</v>
      </c>
      <c r="Q9" s="18">
        <v>0.46492367159466069</v>
      </c>
      <c r="R9" s="18">
        <v>0.39973047774042619</v>
      </c>
      <c r="T9" s="18">
        <v>0.60063803699123319</v>
      </c>
      <c r="U9" s="18">
        <v>0.38613790291224309</v>
      </c>
      <c r="V9" s="18">
        <v>0.30610354525287309</v>
      </c>
      <c r="W9" s="18">
        <v>0.44636848649375571</v>
      </c>
      <c r="X9" s="18">
        <v>0.35542063984092992</v>
      </c>
      <c r="Y9" s="18">
        <v>0.17664243203882299</v>
      </c>
    </row>
    <row r="10" spans="2:27" ht="19" customHeight="1" x14ac:dyDescent="0.35">
      <c r="B10" s="21" t="s">
        <v>214</v>
      </c>
      <c r="C10" s="18">
        <v>0.37440092933465069</v>
      </c>
      <c r="D10" s="18">
        <v>0.35042381373842418</v>
      </c>
      <c r="E10" s="18">
        <v>0.3971254285998661</v>
      </c>
      <c r="G10" s="18">
        <v>0</v>
      </c>
      <c r="H10" s="18">
        <v>0.20230871317863361</v>
      </c>
      <c r="I10" s="18">
        <v>0.1964830435181385</v>
      </c>
      <c r="J10" s="18">
        <v>0.40038362484361839</v>
      </c>
      <c r="L10" s="18">
        <v>0.20230871317863361</v>
      </c>
      <c r="M10" s="18">
        <v>0.1964830435181385</v>
      </c>
      <c r="N10" s="18">
        <v>0.40126902393093128</v>
      </c>
      <c r="P10" s="18">
        <v>0.3949201134914051</v>
      </c>
      <c r="Q10" s="18">
        <v>0.38293825025039269</v>
      </c>
      <c r="R10" s="18">
        <v>0.34897227702354772</v>
      </c>
      <c r="T10" s="18">
        <v>0.39936196300876692</v>
      </c>
      <c r="U10" s="18">
        <v>0.41381115923205952</v>
      </c>
      <c r="V10" s="18">
        <v>0.45055368583973698</v>
      </c>
      <c r="W10" s="18">
        <v>0.23506546868669059</v>
      </c>
      <c r="X10" s="18">
        <v>0.35994741280391579</v>
      </c>
      <c r="Y10" s="18">
        <v>0.35028648820360392</v>
      </c>
    </row>
    <row r="11" spans="2:27" ht="19" customHeight="1" x14ac:dyDescent="0.35">
      <c r="B11" s="21" t="s">
        <v>215</v>
      </c>
      <c r="C11" s="18">
        <v>0.1725832162193387</v>
      </c>
      <c r="D11" s="18">
        <v>0.18106762341415339</v>
      </c>
      <c r="E11" s="18">
        <v>0.16200899870644611</v>
      </c>
      <c r="G11" s="18">
        <v>0</v>
      </c>
      <c r="H11" s="18">
        <v>0</v>
      </c>
      <c r="I11" s="18">
        <v>0.20997330151418939</v>
      </c>
      <c r="J11" s="18">
        <v>0.17208206628313771</v>
      </c>
      <c r="L11" s="18">
        <v>0</v>
      </c>
      <c r="M11" s="18">
        <v>0.20997330151418939</v>
      </c>
      <c r="N11" s="18">
        <v>0.17025122771383011</v>
      </c>
      <c r="P11" s="18">
        <v>0.17440352074791571</v>
      </c>
      <c r="Q11" s="18">
        <v>8.0326537772300186E-2</v>
      </c>
      <c r="R11" s="18">
        <v>0.18674787140096291</v>
      </c>
      <c r="T11" s="18">
        <v>0</v>
      </c>
      <c r="U11" s="18">
        <v>8.958747450212852E-2</v>
      </c>
      <c r="V11" s="18">
        <v>0.19962244956403</v>
      </c>
      <c r="W11" s="18">
        <v>0.15790715244716669</v>
      </c>
      <c r="X11" s="18">
        <v>0.23021406476472989</v>
      </c>
      <c r="Y11" s="18">
        <v>0.29548804636419229</v>
      </c>
    </row>
    <row r="12" spans="2:27" ht="19" customHeight="1" x14ac:dyDescent="0.35">
      <c r="B12" s="21" t="s">
        <v>216</v>
      </c>
      <c r="C12" s="18">
        <v>4.1856519652645398E-2</v>
      </c>
      <c r="D12" s="18">
        <v>4.4231576128583458E-2</v>
      </c>
      <c r="E12" s="18">
        <v>3.9893290456335002E-2</v>
      </c>
      <c r="G12" s="18">
        <v>0</v>
      </c>
      <c r="H12" s="18">
        <v>0</v>
      </c>
      <c r="I12" s="18">
        <v>0.12645826208241789</v>
      </c>
      <c r="J12" s="18">
        <v>3.2439919429772132E-2</v>
      </c>
      <c r="L12" s="18">
        <v>0</v>
      </c>
      <c r="M12" s="18">
        <v>0.12645826208241789</v>
      </c>
      <c r="N12" s="18">
        <v>3.2511656317280563E-2</v>
      </c>
      <c r="P12" s="18">
        <v>2.1672306211951139E-2</v>
      </c>
      <c r="Q12" s="18">
        <v>7.1811540382646297E-2</v>
      </c>
      <c r="R12" s="18">
        <v>4.2991185272724178E-2</v>
      </c>
      <c r="T12" s="18">
        <v>0</v>
      </c>
      <c r="U12" s="18">
        <v>7.6507735969109258E-2</v>
      </c>
      <c r="V12" s="18">
        <v>1.478431605893081E-2</v>
      </c>
      <c r="W12" s="18">
        <v>8.0737434071896111E-2</v>
      </c>
      <c r="X12" s="18">
        <v>0</v>
      </c>
      <c r="Y12" s="18">
        <v>6.8709227525734121E-2</v>
      </c>
    </row>
    <row r="13" spans="2:27" ht="19" customHeight="1" x14ac:dyDescent="0.35">
      <c r="B13" s="21" t="s">
        <v>217</v>
      </c>
      <c r="C13" s="18">
        <v>3.3101159245196132E-2</v>
      </c>
      <c r="D13" s="18">
        <v>5.4108760919701959E-2</v>
      </c>
      <c r="E13" s="18">
        <v>1.450738250490812E-2</v>
      </c>
      <c r="G13" s="18">
        <v>0</v>
      </c>
      <c r="H13" s="18">
        <v>0</v>
      </c>
      <c r="I13" s="18">
        <v>0</v>
      </c>
      <c r="J13" s="18">
        <v>3.7960920885462317E-2</v>
      </c>
      <c r="L13" s="18">
        <v>0</v>
      </c>
      <c r="M13" s="18">
        <v>0</v>
      </c>
      <c r="N13" s="18">
        <v>3.804486678789195E-2</v>
      </c>
      <c r="P13" s="18">
        <v>3.1606758977661159E-2</v>
      </c>
      <c r="Q13" s="18">
        <v>0</v>
      </c>
      <c r="R13" s="18">
        <v>2.1558188562338789E-2</v>
      </c>
      <c r="T13" s="18">
        <v>0</v>
      </c>
      <c r="U13" s="18">
        <v>3.3955727384459469E-2</v>
      </c>
      <c r="V13" s="18">
        <v>1.473701968036842E-2</v>
      </c>
      <c r="W13" s="18">
        <v>4.2331980230740508E-2</v>
      </c>
      <c r="X13" s="18">
        <v>2.687472208647829E-2</v>
      </c>
      <c r="Y13" s="18">
        <v>0.1088738058676465</v>
      </c>
    </row>
    <row r="14" spans="2:27" ht="19" customHeight="1" x14ac:dyDescent="0.35">
      <c r="B14" s="21" t="s">
        <v>218</v>
      </c>
      <c r="C14" s="18">
        <v>1.652811998216331E-2</v>
      </c>
      <c r="D14" s="18">
        <v>1.8600579954852241E-2</v>
      </c>
      <c r="E14" s="18">
        <v>1.4742133321837979E-2</v>
      </c>
      <c r="G14" s="18">
        <v>0</v>
      </c>
      <c r="H14" s="18">
        <v>0</v>
      </c>
      <c r="I14" s="18">
        <v>3.5416418676323148E-2</v>
      </c>
      <c r="J14" s="18">
        <v>1.45964064182627E-2</v>
      </c>
      <c r="L14" s="18">
        <v>0</v>
      </c>
      <c r="M14" s="18">
        <v>3.5416418676323148E-2</v>
      </c>
      <c r="N14" s="18">
        <v>1.462868457380871E-2</v>
      </c>
      <c r="P14" s="18">
        <v>1.99305364796705E-2</v>
      </c>
      <c r="Q14" s="18">
        <v>0</v>
      </c>
      <c r="R14" s="18">
        <v>0</v>
      </c>
      <c r="T14" s="18">
        <v>0</v>
      </c>
      <c r="U14" s="18">
        <v>0</v>
      </c>
      <c r="V14" s="18">
        <v>1.419898360406076E-2</v>
      </c>
      <c r="W14" s="18">
        <v>3.7589478069750493E-2</v>
      </c>
      <c r="X14" s="18">
        <v>2.7543160503946191E-2</v>
      </c>
      <c r="Y14" s="18">
        <v>0</v>
      </c>
    </row>
    <row r="16" spans="2:27" x14ac:dyDescent="0.35">
      <c r="B16" s="22" t="s">
        <v>20</v>
      </c>
    </row>
    <row r="17" spans="2:2" x14ac:dyDescent="0.35">
      <c r="B17" t="s">
        <v>318</v>
      </c>
    </row>
    <row r="18" spans="2:2" x14ac:dyDescent="0.35">
      <c r="B18"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225</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226</v>
      </c>
      <c r="C9" s="18">
        <v>8.2051996112182474E-2</v>
      </c>
      <c r="D9" s="18">
        <v>9.095115096736886E-2</v>
      </c>
      <c r="E9" s="18">
        <v>7.33535862564932E-2</v>
      </c>
      <c r="G9" s="18">
        <v>6.9861869536301899E-2</v>
      </c>
      <c r="H9" s="18">
        <v>7.1930081874831964E-2</v>
      </c>
      <c r="I9" s="18">
        <v>6.086082305867533E-2</v>
      </c>
      <c r="J9" s="18">
        <v>0.1255952164834083</v>
      </c>
      <c r="L9" s="18">
        <v>7.0937766603817648E-2</v>
      </c>
      <c r="M9" s="18">
        <v>6.086082305867533E-2</v>
      </c>
      <c r="N9" s="18">
        <v>0.1257966278096275</v>
      </c>
      <c r="P9" s="18">
        <v>7.0869214621801985E-2</v>
      </c>
      <c r="Q9" s="18">
        <v>0.17446027000462411</v>
      </c>
      <c r="R9" s="18">
        <v>8.7052475780044547E-2</v>
      </c>
      <c r="T9" s="18">
        <v>0.1376597136990004</v>
      </c>
      <c r="U9" s="18">
        <v>6.3727477063393281E-2</v>
      </c>
      <c r="V9" s="18">
        <v>8.0451602617554643E-2</v>
      </c>
      <c r="W9" s="18">
        <v>5.5831096532301963E-2</v>
      </c>
      <c r="X9" s="18">
        <v>0.1040596875197284</v>
      </c>
      <c r="Y9" s="18">
        <v>0.11085460719659571</v>
      </c>
    </row>
    <row r="10" spans="2:27" ht="19" customHeight="1" x14ac:dyDescent="0.35">
      <c r="B10" s="21" t="s">
        <v>227</v>
      </c>
      <c r="C10" s="18">
        <v>0.39191577130384009</v>
      </c>
      <c r="D10" s="18">
        <v>0.37954014394275443</v>
      </c>
      <c r="E10" s="18">
        <v>0.40474278508209671</v>
      </c>
      <c r="G10" s="18">
        <v>0.40704960017773961</v>
      </c>
      <c r="H10" s="18">
        <v>0.36810751618176968</v>
      </c>
      <c r="I10" s="18">
        <v>0.41197812332028089</v>
      </c>
      <c r="J10" s="18">
        <v>0.38122812611271378</v>
      </c>
      <c r="L10" s="18">
        <v>0.38779239621586192</v>
      </c>
      <c r="M10" s="18">
        <v>0.41197812332028089</v>
      </c>
      <c r="N10" s="18">
        <v>0.3810345174480072</v>
      </c>
      <c r="P10" s="18">
        <v>0.3791179879149148</v>
      </c>
      <c r="Q10" s="18">
        <v>0.50771793475181493</v>
      </c>
      <c r="R10" s="18">
        <v>0.47012258290027248</v>
      </c>
      <c r="T10" s="18">
        <v>0.52294426335401323</v>
      </c>
      <c r="U10" s="18">
        <v>0.45023219228727662</v>
      </c>
      <c r="V10" s="18">
        <v>0.37742471766996077</v>
      </c>
      <c r="W10" s="18">
        <v>0.3707037122948853</v>
      </c>
      <c r="X10" s="18">
        <v>0.33039679002425881</v>
      </c>
      <c r="Y10" s="18">
        <v>0.32437339371334589</v>
      </c>
    </row>
    <row r="11" spans="2:27" ht="19" customHeight="1" x14ac:dyDescent="0.35">
      <c r="B11" s="21" t="s">
        <v>228</v>
      </c>
      <c r="C11" s="18">
        <v>0.31708338157773658</v>
      </c>
      <c r="D11" s="18">
        <v>0.31453163894811309</v>
      </c>
      <c r="E11" s="18">
        <v>0.31936101804220418</v>
      </c>
      <c r="G11" s="18">
        <v>0.35442766616531712</v>
      </c>
      <c r="H11" s="18">
        <v>0.32624997685216639</v>
      </c>
      <c r="I11" s="18">
        <v>0.28393548207521108</v>
      </c>
      <c r="J11" s="18">
        <v>0.30436282415448218</v>
      </c>
      <c r="L11" s="18">
        <v>0.33994737190517621</v>
      </c>
      <c r="M11" s="18">
        <v>0.28393548207521108</v>
      </c>
      <c r="N11" s="18">
        <v>0.30405222935145249</v>
      </c>
      <c r="P11" s="18">
        <v>0.32902810685004008</v>
      </c>
      <c r="Q11" s="18">
        <v>0.24978736469546811</v>
      </c>
      <c r="R11" s="18">
        <v>0.27946329662526492</v>
      </c>
      <c r="T11" s="18">
        <v>0.21951648189941331</v>
      </c>
      <c r="U11" s="18">
        <v>0.33809085243059522</v>
      </c>
      <c r="V11" s="18">
        <v>0.3443770137216482</v>
      </c>
      <c r="W11" s="18">
        <v>0.35638972006182662</v>
      </c>
      <c r="X11" s="18">
        <v>0.26142597570944143</v>
      </c>
      <c r="Y11" s="18">
        <v>0.26773325556136057</v>
      </c>
    </row>
    <row r="12" spans="2:27" ht="19" customHeight="1" x14ac:dyDescent="0.35">
      <c r="B12" s="21" t="s">
        <v>229</v>
      </c>
      <c r="C12" s="18">
        <v>0.1886576627310399</v>
      </c>
      <c r="D12" s="18">
        <v>0.1916475744598756</v>
      </c>
      <c r="E12" s="18">
        <v>0.18523848010354141</v>
      </c>
      <c r="G12" s="18">
        <v>0.14793533782144649</v>
      </c>
      <c r="H12" s="18">
        <v>0.21814557693758041</v>
      </c>
      <c r="I12" s="18">
        <v>0.22538249409603581</v>
      </c>
      <c r="J12" s="18">
        <v>0.1617632839416496</v>
      </c>
      <c r="L12" s="18">
        <v>0.18316723720710451</v>
      </c>
      <c r="M12" s="18">
        <v>0.22538249409603581</v>
      </c>
      <c r="N12" s="18">
        <v>0.1620226963497374</v>
      </c>
      <c r="P12" s="18">
        <v>0.20060324533412369</v>
      </c>
      <c r="Q12" s="18">
        <v>6.2386841186539067E-2</v>
      </c>
      <c r="R12" s="18">
        <v>0.15896941463739769</v>
      </c>
      <c r="T12" s="18">
        <v>0.1103120984367469</v>
      </c>
      <c r="U12" s="18">
        <v>0.14005739887755431</v>
      </c>
      <c r="V12" s="18">
        <v>0.17751697260750959</v>
      </c>
      <c r="W12" s="18">
        <v>0.19653677121824761</v>
      </c>
      <c r="X12" s="18">
        <v>0.26516842324235979</v>
      </c>
      <c r="Y12" s="18">
        <v>0.2659064312661632</v>
      </c>
    </row>
    <row r="13" spans="2:27" ht="19" customHeight="1" x14ac:dyDescent="0.35">
      <c r="B13" s="21" t="s">
        <v>230</v>
      </c>
      <c r="C13" s="18">
        <v>2.029118827520078E-2</v>
      </c>
      <c r="D13" s="18">
        <v>2.3329491681888082E-2</v>
      </c>
      <c r="E13" s="18">
        <v>1.7304130515664439E-2</v>
      </c>
      <c r="G13" s="18">
        <v>2.072552629919501E-2</v>
      </c>
      <c r="H13" s="18">
        <v>1.5566848153651589E-2</v>
      </c>
      <c r="I13" s="18">
        <v>1.7843077449796851E-2</v>
      </c>
      <c r="J13" s="18">
        <v>2.7050549307746009E-2</v>
      </c>
      <c r="L13" s="18">
        <v>1.8155228068039861E-2</v>
      </c>
      <c r="M13" s="18">
        <v>1.7843077449796851E-2</v>
      </c>
      <c r="N13" s="18">
        <v>2.7093929041175201E-2</v>
      </c>
      <c r="P13" s="18">
        <v>2.038144527911959E-2</v>
      </c>
      <c r="Q13" s="18">
        <v>5.6475893615537181E-3</v>
      </c>
      <c r="R13" s="18">
        <v>4.3922300570204886E-3</v>
      </c>
      <c r="T13" s="18">
        <v>9.5674426108263606E-3</v>
      </c>
      <c r="U13" s="18">
        <v>7.8920793411806356E-3</v>
      </c>
      <c r="V13" s="18">
        <v>2.0229693383326919E-2</v>
      </c>
      <c r="W13" s="18">
        <v>2.0538699892738672E-2</v>
      </c>
      <c r="X13" s="18">
        <v>3.894912350421148E-2</v>
      </c>
      <c r="Y13" s="18">
        <v>3.1132312262534542E-2</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G19"/>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19" t="s">
        <v>344</v>
      </c>
    </row>
    <row r="6" spans="2:7" ht="74.150000000000006" customHeight="1" x14ac:dyDescent="0.35">
      <c r="C6" s="20" t="s">
        <v>345</v>
      </c>
      <c r="D6" s="20" t="s">
        <v>346</v>
      </c>
      <c r="E6" s="20" t="s">
        <v>347</v>
      </c>
      <c r="F6" s="20" t="s">
        <v>348</v>
      </c>
      <c r="G6" s="20" t="s">
        <v>349</v>
      </c>
    </row>
    <row r="7" spans="2:7" x14ac:dyDescent="0.35">
      <c r="B7" s="21" t="s">
        <v>232</v>
      </c>
      <c r="C7" s="18">
        <v>8.7055273059608584E-2</v>
      </c>
      <c r="D7" s="18">
        <v>7.1906805840890292E-2</v>
      </c>
      <c r="E7" s="18">
        <v>4.9161596824811457E-2</v>
      </c>
      <c r="F7" s="18">
        <v>0.11855663592704099</v>
      </c>
      <c r="G7" s="18">
        <v>8.6135304878654451E-2</v>
      </c>
    </row>
    <row r="8" spans="2:7" x14ac:dyDescent="0.35">
      <c r="B8" s="21" t="s">
        <v>233</v>
      </c>
      <c r="C8" s="18">
        <v>0.32956797249034558</v>
      </c>
      <c r="D8" s="18">
        <v>0.22045994310269171</v>
      </c>
      <c r="E8" s="18">
        <v>0.18701480837162529</v>
      </c>
      <c r="F8" s="18">
        <v>0.36634799128597328</v>
      </c>
      <c r="G8" s="18">
        <v>0.29451149026952378</v>
      </c>
    </row>
    <row r="9" spans="2:7" x14ac:dyDescent="0.35">
      <c r="B9" s="21" t="s">
        <v>234</v>
      </c>
      <c r="C9" s="18">
        <v>0.39828911967075958</v>
      </c>
      <c r="D9" s="18">
        <v>0.38801855619474879</v>
      </c>
      <c r="E9" s="18">
        <v>0.44105749065237038</v>
      </c>
      <c r="F9" s="18">
        <v>0.36231180017888048</v>
      </c>
      <c r="G9" s="18">
        <v>0.35926535223700912</v>
      </c>
    </row>
    <row r="10" spans="2:7" x14ac:dyDescent="0.35">
      <c r="B10" s="21" t="s">
        <v>235</v>
      </c>
      <c r="C10" s="18">
        <v>0.1518899260283825</v>
      </c>
      <c r="D10" s="18">
        <v>0.24592285448184081</v>
      </c>
      <c r="E10" s="18">
        <v>0.25460208709311433</v>
      </c>
      <c r="F10" s="18">
        <v>0.12039833991854471</v>
      </c>
      <c r="G10" s="18">
        <v>0.19934034595451319</v>
      </c>
    </row>
    <row r="11" spans="2:7" x14ac:dyDescent="0.35">
      <c r="B11" s="21" t="s">
        <v>236</v>
      </c>
      <c r="C11" s="18">
        <v>2.420138332663771E-2</v>
      </c>
      <c r="D11" s="18">
        <v>5.5542408508200421E-2</v>
      </c>
      <c r="E11" s="18">
        <v>5.1691981665067499E-2</v>
      </c>
      <c r="F11" s="18">
        <v>2.2451867578711149E-2</v>
      </c>
      <c r="G11" s="18">
        <v>4.3126254280677442E-2</v>
      </c>
    </row>
    <row r="12" spans="2:7" x14ac:dyDescent="0.35">
      <c r="B12" s="21" t="s">
        <v>115</v>
      </c>
      <c r="C12" s="18">
        <v>8.9963254242660211E-3</v>
      </c>
      <c r="D12" s="18">
        <v>1.8149431871627961E-2</v>
      </c>
      <c r="E12" s="18">
        <v>1.6472035393011061E-2</v>
      </c>
      <c r="F12" s="18">
        <v>9.933365110849331E-3</v>
      </c>
      <c r="G12" s="18">
        <v>1.7621252379622102E-2</v>
      </c>
    </row>
    <row r="15" spans="2:7" x14ac:dyDescent="0.35">
      <c r="B15" t="s">
        <v>318</v>
      </c>
    </row>
    <row r="16" spans="2:7" x14ac:dyDescent="0.35">
      <c r="B16" t="s">
        <v>8</v>
      </c>
    </row>
    <row r="19" spans="2:2" x14ac:dyDescent="0.35">
      <c r="B19" t="str">
        <f>HYPERLINK("#Contents!A1", "Return to Contents")</f>
        <v>Return to Contents</v>
      </c>
    </row>
  </sheetData>
  <pageMargins left="0.75" right="0.75" top="1" bottom="1" header="0.5" footer="0.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231</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232</v>
      </c>
      <c r="C9" s="18">
        <v>8.7055273059608584E-2</v>
      </c>
      <c r="D9" s="18">
        <v>9.9318521839859827E-2</v>
      </c>
      <c r="E9" s="18">
        <v>7.5010406834929752E-2</v>
      </c>
      <c r="G9" s="18">
        <v>9.6942019942857269E-2</v>
      </c>
      <c r="H9" s="18">
        <v>5.784858671010449E-2</v>
      </c>
      <c r="I9" s="18">
        <v>7.7531905176147761E-2</v>
      </c>
      <c r="J9" s="18">
        <v>0.11599846993065881</v>
      </c>
      <c r="L9" s="18">
        <v>7.7428888300164186E-2</v>
      </c>
      <c r="M9" s="18">
        <v>7.7531905176147761E-2</v>
      </c>
      <c r="N9" s="18">
        <v>0.11618449139168489</v>
      </c>
      <c r="P9" s="18">
        <v>7.153213234582223E-2</v>
      </c>
      <c r="Q9" s="18">
        <v>0.186156284278366</v>
      </c>
      <c r="R9" s="18">
        <v>0.12594909862618259</v>
      </c>
      <c r="T9" s="18">
        <v>0.14004432651453241</v>
      </c>
      <c r="U9" s="18">
        <v>9.0497290288450369E-2</v>
      </c>
      <c r="V9" s="18">
        <v>8.4746998029661166E-2</v>
      </c>
      <c r="W9" s="18">
        <v>7.4373258073579557E-2</v>
      </c>
      <c r="X9" s="18">
        <v>8.5193928616710476E-2</v>
      </c>
      <c r="Y9" s="18">
        <v>7.0178718444665528E-2</v>
      </c>
    </row>
    <row r="10" spans="2:27" ht="19" customHeight="1" x14ac:dyDescent="0.35">
      <c r="B10" s="21" t="s">
        <v>233</v>
      </c>
      <c r="C10" s="18">
        <v>0.32956797249034558</v>
      </c>
      <c r="D10" s="18">
        <v>0.3159546581376555</v>
      </c>
      <c r="E10" s="18">
        <v>0.34291083729234711</v>
      </c>
      <c r="G10" s="18">
        <v>0.35591586639693767</v>
      </c>
      <c r="H10" s="18">
        <v>0.31367230829824722</v>
      </c>
      <c r="I10" s="18">
        <v>0.3042261761296321</v>
      </c>
      <c r="J10" s="18">
        <v>0.34503635885202211</v>
      </c>
      <c r="L10" s="18">
        <v>0.33439532190736437</v>
      </c>
      <c r="M10" s="18">
        <v>0.3042261761296321</v>
      </c>
      <c r="N10" s="18">
        <v>0.34478471109915371</v>
      </c>
      <c r="P10" s="18">
        <v>0.32400660055328862</v>
      </c>
      <c r="Q10" s="18">
        <v>0.42587263254814278</v>
      </c>
      <c r="R10" s="18">
        <v>0.38617013026884323</v>
      </c>
      <c r="T10" s="18">
        <v>0.41456107526854241</v>
      </c>
      <c r="U10" s="18">
        <v>0.39356561762470721</v>
      </c>
      <c r="V10" s="18">
        <v>0.29659074850078287</v>
      </c>
      <c r="W10" s="18">
        <v>0.31925685628859751</v>
      </c>
      <c r="X10" s="18">
        <v>0.2945285155977399</v>
      </c>
      <c r="Y10" s="18">
        <v>0.26760989776094563</v>
      </c>
    </row>
    <row r="11" spans="2:27" ht="19" customHeight="1" x14ac:dyDescent="0.35">
      <c r="B11" s="21" t="s">
        <v>234</v>
      </c>
      <c r="C11" s="18">
        <v>0.39828911967075958</v>
      </c>
      <c r="D11" s="18">
        <v>0.39476361795426501</v>
      </c>
      <c r="E11" s="18">
        <v>0.40230034615212312</v>
      </c>
      <c r="G11" s="18">
        <v>0.41825492371314232</v>
      </c>
      <c r="H11" s="18">
        <v>0.42345799061787698</v>
      </c>
      <c r="I11" s="18">
        <v>0.39181907162401408</v>
      </c>
      <c r="J11" s="18">
        <v>0.36042524281427069</v>
      </c>
      <c r="L11" s="18">
        <v>0.42110247921578248</v>
      </c>
      <c r="M11" s="18">
        <v>0.39181907162401408</v>
      </c>
      <c r="N11" s="18">
        <v>0.36020455275769148</v>
      </c>
      <c r="P11" s="18">
        <v>0.41755677482974612</v>
      </c>
      <c r="Q11" s="18">
        <v>0.26700895137076008</v>
      </c>
      <c r="R11" s="18">
        <v>0.3518573861458989</v>
      </c>
      <c r="T11" s="18">
        <v>0.30279132498701272</v>
      </c>
      <c r="U11" s="18">
        <v>0.39745500318844601</v>
      </c>
      <c r="V11" s="18">
        <v>0.42816250576882331</v>
      </c>
      <c r="W11" s="18">
        <v>0.38873735690581812</v>
      </c>
      <c r="X11" s="18">
        <v>0.39053256592407398</v>
      </c>
      <c r="Y11" s="18">
        <v>0.43230696634446081</v>
      </c>
    </row>
    <row r="12" spans="2:27" ht="19" customHeight="1" x14ac:dyDescent="0.35">
      <c r="B12" s="21" t="s">
        <v>235</v>
      </c>
      <c r="C12" s="18">
        <v>0.1518899260283825</v>
      </c>
      <c r="D12" s="18">
        <v>0.1518179485777543</v>
      </c>
      <c r="E12" s="18">
        <v>0.15144444908651741</v>
      </c>
      <c r="G12" s="18">
        <v>0.1083484980819699</v>
      </c>
      <c r="H12" s="18">
        <v>0.17971459316490679</v>
      </c>
      <c r="I12" s="18">
        <v>0.18753991168786549</v>
      </c>
      <c r="J12" s="18">
        <v>0.13047427226457789</v>
      </c>
      <c r="L12" s="18">
        <v>0.14413599867403129</v>
      </c>
      <c r="M12" s="18">
        <v>0.18753991168786549</v>
      </c>
      <c r="N12" s="18">
        <v>0.13068350791025049</v>
      </c>
      <c r="P12" s="18">
        <v>0.15793037765065371</v>
      </c>
      <c r="Q12" s="18">
        <v>8.790738428604096E-2</v>
      </c>
      <c r="R12" s="18">
        <v>0.10966925674047059</v>
      </c>
      <c r="T12" s="18">
        <v>0.1221839240972464</v>
      </c>
      <c r="U12" s="18">
        <v>0.1039512366266656</v>
      </c>
      <c r="V12" s="18">
        <v>0.14005841737607269</v>
      </c>
      <c r="W12" s="18">
        <v>0.197505324195868</v>
      </c>
      <c r="X12" s="18">
        <v>0.18141082460529431</v>
      </c>
      <c r="Y12" s="18">
        <v>0.18356632784155211</v>
      </c>
    </row>
    <row r="13" spans="2:27" ht="19" customHeight="1" x14ac:dyDescent="0.35">
      <c r="B13" s="21" t="s">
        <v>236</v>
      </c>
      <c r="C13" s="18">
        <v>2.420138332663771E-2</v>
      </c>
      <c r="D13" s="18">
        <v>2.6673279466126552E-2</v>
      </c>
      <c r="E13" s="18">
        <v>2.178840477535977E-2</v>
      </c>
      <c r="G13" s="18">
        <v>1.596855786998953E-2</v>
      </c>
      <c r="H13" s="18">
        <v>2.173864462082303E-2</v>
      </c>
      <c r="I13" s="18">
        <v>2.5491245956864771E-2</v>
      </c>
      <c r="J13" s="18">
        <v>3.3615904765100062E-2</v>
      </c>
      <c r="L13" s="18">
        <v>1.8866234367315701E-2</v>
      </c>
      <c r="M13" s="18">
        <v>2.5491245956864771E-2</v>
      </c>
      <c r="N13" s="18">
        <v>3.3669813059940983E-2</v>
      </c>
      <c r="P13" s="18">
        <v>2.2451621245738351E-2</v>
      </c>
      <c r="Q13" s="18">
        <v>2.028366226514761E-2</v>
      </c>
      <c r="R13" s="18">
        <v>2.0814391251901619E-2</v>
      </c>
      <c r="T13" s="18">
        <v>2.041934913266593E-2</v>
      </c>
      <c r="U13" s="18">
        <v>1.453085227173094E-2</v>
      </c>
      <c r="V13" s="18">
        <v>3.627283890029228E-2</v>
      </c>
      <c r="W13" s="18">
        <v>1.1065954476549639E-2</v>
      </c>
      <c r="X13" s="18">
        <v>4.0914738355851382E-2</v>
      </c>
      <c r="Y13" s="18">
        <v>2.0553818860453519E-2</v>
      </c>
    </row>
    <row r="14" spans="2:27" ht="19" customHeight="1" x14ac:dyDescent="0.35">
      <c r="B14" s="21" t="s">
        <v>115</v>
      </c>
      <c r="C14" s="18">
        <v>8.9963254242660211E-3</v>
      </c>
      <c r="D14" s="18">
        <v>1.1471974024338791E-2</v>
      </c>
      <c r="E14" s="18">
        <v>6.5455558587229484E-3</v>
      </c>
      <c r="G14" s="18">
        <v>4.5701339951034117E-3</v>
      </c>
      <c r="H14" s="18">
        <v>3.567876588041567E-3</v>
      </c>
      <c r="I14" s="18">
        <v>1.3391689425475729E-2</v>
      </c>
      <c r="J14" s="18">
        <v>1.4449751373370319E-2</v>
      </c>
      <c r="L14" s="18">
        <v>4.071077535341988E-3</v>
      </c>
      <c r="M14" s="18">
        <v>1.3391689425475729E-2</v>
      </c>
      <c r="N14" s="18">
        <v>1.4472923781278331E-2</v>
      </c>
      <c r="P14" s="18">
        <v>6.5224933747509784E-3</v>
      </c>
      <c r="Q14" s="18">
        <v>1.277108525154236E-2</v>
      </c>
      <c r="R14" s="18">
        <v>5.5397369667030041E-3</v>
      </c>
      <c r="T14" s="18">
        <v>0</v>
      </c>
      <c r="U14" s="18">
        <v>0</v>
      </c>
      <c r="V14" s="18">
        <v>1.4168491424367659E-2</v>
      </c>
      <c r="W14" s="18">
        <v>9.0612500595872239E-3</v>
      </c>
      <c r="X14" s="18">
        <v>7.4194269003299623E-3</v>
      </c>
      <c r="Y14" s="18">
        <v>2.5784270747922371E-2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237</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232</v>
      </c>
      <c r="C9" s="18">
        <v>7.1906805840890292E-2</v>
      </c>
      <c r="D9" s="18">
        <v>8.3887639609517339E-2</v>
      </c>
      <c r="E9" s="18">
        <v>5.9530030152605891E-2</v>
      </c>
      <c r="G9" s="18">
        <v>3.9496671706837468E-2</v>
      </c>
      <c r="H9" s="18">
        <v>4.6171049065347622E-2</v>
      </c>
      <c r="I9" s="18">
        <v>6.7828019323337249E-2</v>
      </c>
      <c r="J9" s="18">
        <v>0.13407386152438469</v>
      </c>
      <c r="L9" s="18">
        <v>4.2279712761982391E-2</v>
      </c>
      <c r="M9" s="18">
        <v>6.7828019323337249E-2</v>
      </c>
      <c r="N9" s="18">
        <v>0.13428886966734629</v>
      </c>
      <c r="P9" s="18">
        <v>6.8390086168514816E-2</v>
      </c>
      <c r="Q9" s="18">
        <v>5.500971199361547E-2</v>
      </c>
      <c r="R9" s="18">
        <v>7.4771177522610532E-2</v>
      </c>
      <c r="T9" s="18">
        <v>7.032454584120966E-2</v>
      </c>
      <c r="U9" s="18">
        <v>3.4670956001161407E-2</v>
      </c>
      <c r="V9" s="18">
        <v>5.329865399388644E-2</v>
      </c>
      <c r="W9" s="18">
        <v>9.3824178934400107E-2</v>
      </c>
      <c r="X9" s="18">
        <v>0.1177416778052103</v>
      </c>
      <c r="Y9" s="18">
        <v>9.6847306183287588E-2</v>
      </c>
    </row>
    <row r="10" spans="2:27" ht="19" customHeight="1" x14ac:dyDescent="0.35">
      <c r="B10" s="21" t="s">
        <v>233</v>
      </c>
      <c r="C10" s="18">
        <v>0.22045994310269171</v>
      </c>
      <c r="D10" s="18">
        <v>0.2243267792101506</v>
      </c>
      <c r="E10" s="18">
        <v>0.21631286106943051</v>
      </c>
      <c r="G10" s="18">
        <v>0.18705156094099451</v>
      </c>
      <c r="H10" s="18">
        <v>0.22235016099384269</v>
      </c>
      <c r="I10" s="18">
        <v>0.2198492264388098</v>
      </c>
      <c r="J10" s="18">
        <v>0.25208984292025249</v>
      </c>
      <c r="L10" s="18">
        <v>0.20483006242544091</v>
      </c>
      <c r="M10" s="18">
        <v>0.2198492264388098</v>
      </c>
      <c r="N10" s="18">
        <v>0.25169542031891501</v>
      </c>
      <c r="P10" s="18">
        <v>0.21975117667484589</v>
      </c>
      <c r="Q10" s="18">
        <v>0.20248684715630741</v>
      </c>
      <c r="R10" s="18">
        <v>0.21354131437422941</v>
      </c>
      <c r="T10" s="18">
        <v>0.13443271785055461</v>
      </c>
      <c r="U10" s="18">
        <v>0.19312979891314391</v>
      </c>
      <c r="V10" s="18">
        <v>0.22964989843867831</v>
      </c>
      <c r="W10" s="18">
        <v>0.25348721889785181</v>
      </c>
      <c r="X10" s="18">
        <v>0.24309539265385069</v>
      </c>
      <c r="Y10" s="18">
        <v>0.2169434108351333</v>
      </c>
    </row>
    <row r="11" spans="2:27" ht="19" customHeight="1" x14ac:dyDescent="0.35">
      <c r="B11" s="21" t="s">
        <v>234</v>
      </c>
      <c r="C11" s="18">
        <v>0.38801855619474879</v>
      </c>
      <c r="D11" s="18">
        <v>0.38243218431114812</v>
      </c>
      <c r="E11" s="18">
        <v>0.39358509220904392</v>
      </c>
      <c r="G11" s="18">
        <v>0.44800647280787442</v>
      </c>
      <c r="H11" s="18">
        <v>0.399174288058115</v>
      </c>
      <c r="I11" s="18">
        <v>0.35404300879330741</v>
      </c>
      <c r="J11" s="18">
        <v>0.35074769941564088</v>
      </c>
      <c r="L11" s="18">
        <v>0.42382226152946528</v>
      </c>
      <c r="M11" s="18">
        <v>0.35404300879330741</v>
      </c>
      <c r="N11" s="18">
        <v>0.35050521067941032</v>
      </c>
      <c r="P11" s="18">
        <v>0.40251879978035648</v>
      </c>
      <c r="Q11" s="18">
        <v>0.28472869459635641</v>
      </c>
      <c r="R11" s="18">
        <v>0.34422953165904452</v>
      </c>
      <c r="T11" s="18">
        <v>0.27106232446947531</v>
      </c>
      <c r="U11" s="18">
        <v>0.40428576353271489</v>
      </c>
      <c r="V11" s="18">
        <v>0.40517059996370158</v>
      </c>
      <c r="W11" s="18">
        <v>0.39022233877367563</v>
      </c>
      <c r="X11" s="18">
        <v>0.38016838561978411</v>
      </c>
      <c r="Y11" s="18">
        <v>0.40652466683272498</v>
      </c>
    </row>
    <row r="12" spans="2:27" ht="19" customHeight="1" x14ac:dyDescent="0.35">
      <c r="B12" s="21" t="s">
        <v>235</v>
      </c>
      <c r="C12" s="18">
        <v>0.24592285448184081</v>
      </c>
      <c r="D12" s="18">
        <v>0.2318223511983297</v>
      </c>
      <c r="E12" s="18">
        <v>0.26054703420078201</v>
      </c>
      <c r="G12" s="18">
        <v>0.25428492193978852</v>
      </c>
      <c r="H12" s="18">
        <v>0.25601908284345942</v>
      </c>
      <c r="I12" s="18">
        <v>0.27939930886434788</v>
      </c>
      <c r="J12" s="18">
        <v>0.19451578402014261</v>
      </c>
      <c r="L12" s="18">
        <v>0.25530074436664568</v>
      </c>
      <c r="M12" s="18">
        <v>0.27939930886434788</v>
      </c>
      <c r="N12" s="18">
        <v>0.1948277201203143</v>
      </c>
      <c r="P12" s="18">
        <v>0.24420864232388631</v>
      </c>
      <c r="Q12" s="18">
        <v>0.28340806100265742</v>
      </c>
      <c r="R12" s="18">
        <v>0.28093827483426193</v>
      </c>
      <c r="T12" s="18">
        <v>0.39039104656144191</v>
      </c>
      <c r="U12" s="18">
        <v>0.28971710001310469</v>
      </c>
      <c r="V12" s="18">
        <v>0.24423395434765499</v>
      </c>
      <c r="W12" s="18">
        <v>0.19025839851335441</v>
      </c>
      <c r="X12" s="18">
        <v>0.20625330327775199</v>
      </c>
      <c r="Y12" s="18">
        <v>0.21162631984980501</v>
      </c>
    </row>
    <row r="13" spans="2:27" ht="19" customHeight="1" x14ac:dyDescent="0.35">
      <c r="B13" s="21" t="s">
        <v>236</v>
      </c>
      <c r="C13" s="18">
        <v>5.5542408508200421E-2</v>
      </c>
      <c r="D13" s="18">
        <v>5.7315798011171017E-2</v>
      </c>
      <c r="E13" s="18">
        <v>5.3896776387684149E-2</v>
      </c>
      <c r="G13" s="18">
        <v>5.6475164257970528E-2</v>
      </c>
      <c r="H13" s="18">
        <v>5.814199129011758E-2</v>
      </c>
      <c r="I13" s="18">
        <v>6.2682837755158163E-2</v>
      </c>
      <c r="J13" s="18">
        <v>4.4985541700878991E-2</v>
      </c>
      <c r="L13" s="18">
        <v>5.7342357880557242E-2</v>
      </c>
      <c r="M13" s="18">
        <v>6.2682837755158163E-2</v>
      </c>
      <c r="N13" s="18">
        <v>4.5057682964442639E-2</v>
      </c>
      <c r="P13" s="18">
        <v>4.9899699788256653E-2</v>
      </c>
      <c r="Q13" s="18">
        <v>0.12642972123979429</v>
      </c>
      <c r="R13" s="18">
        <v>7.1971740765661707E-2</v>
      </c>
      <c r="T13" s="18">
        <v>9.3502432776279759E-2</v>
      </c>
      <c r="U13" s="18">
        <v>6.5722720646286259E-2</v>
      </c>
      <c r="V13" s="18">
        <v>4.843797141494928E-2</v>
      </c>
      <c r="W13" s="18">
        <v>6.1028195962758387E-2</v>
      </c>
      <c r="X13" s="18">
        <v>3.7595366727637872E-2</v>
      </c>
      <c r="Y13" s="18">
        <v>3.4820275243098282E-2</v>
      </c>
    </row>
    <row r="14" spans="2:27" ht="19" customHeight="1" x14ac:dyDescent="0.35">
      <c r="B14" s="21" t="s">
        <v>115</v>
      </c>
      <c r="C14" s="18">
        <v>1.8149431871627961E-2</v>
      </c>
      <c r="D14" s="18">
        <v>2.0215247659683109E-2</v>
      </c>
      <c r="E14" s="18">
        <v>1.612820598045351E-2</v>
      </c>
      <c r="G14" s="18">
        <v>1.4685208346534711E-2</v>
      </c>
      <c r="H14" s="18">
        <v>1.814342774911783E-2</v>
      </c>
      <c r="I14" s="18">
        <v>1.6197598825039562E-2</v>
      </c>
      <c r="J14" s="18">
        <v>2.358727041870011E-2</v>
      </c>
      <c r="L14" s="18">
        <v>1.642486103590856E-2</v>
      </c>
      <c r="M14" s="18">
        <v>1.6197598825039562E-2</v>
      </c>
      <c r="N14" s="18">
        <v>2.3625096249571209E-2</v>
      </c>
      <c r="P14" s="18">
        <v>1.523159526413977E-2</v>
      </c>
      <c r="Q14" s="18">
        <v>4.7936964011268957E-2</v>
      </c>
      <c r="R14" s="18">
        <v>1.454796084419183E-2</v>
      </c>
      <c r="T14" s="18">
        <v>4.028693250103884E-2</v>
      </c>
      <c r="U14" s="18">
        <v>1.2473660893588799E-2</v>
      </c>
      <c r="V14" s="18">
        <v>1.9208921841129541E-2</v>
      </c>
      <c r="W14" s="18">
        <v>1.1179668917959681E-2</v>
      </c>
      <c r="X14" s="18">
        <v>1.5145873915764749E-2</v>
      </c>
      <c r="Y14" s="18">
        <v>3.3238021055950688E-2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238</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232</v>
      </c>
      <c r="C9" s="18">
        <v>4.9161596824811457E-2</v>
      </c>
      <c r="D9" s="18">
        <v>5.9638686600471849E-2</v>
      </c>
      <c r="E9" s="18">
        <v>3.8814625173669702E-2</v>
      </c>
      <c r="G9" s="18">
        <v>4.5515156776832461E-2</v>
      </c>
      <c r="H9" s="18">
        <v>2.696657156059519E-2</v>
      </c>
      <c r="I9" s="18">
        <v>3.6250378451372051E-2</v>
      </c>
      <c r="J9" s="18">
        <v>8.7912848013338929E-2</v>
      </c>
      <c r="L9" s="18">
        <v>3.6256519870470953E-2</v>
      </c>
      <c r="M9" s="18">
        <v>3.6250378451372051E-2</v>
      </c>
      <c r="N9" s="18">
        <v>8.8053829842152556E-2</v>
      </c>
      <c r="P9" s="18">
        <v>4.2127286437731407E-2</v>
      </c>
      <c r="Q9" s="18">
        <v>8.4150452161297684E-2</v>
      </c>
      <c r="R9" s="18">
        <v>7.0786489351836415E-2</v>
      </c>
      <c r="T9" s="18">
        <v>3.7466381985248397E-2</v>
      </c>
      <c r="U9" s="18">
        <v>2.083217005420137E-2</v>
      </c>
      <c r="V9" s="18">
        <v>6.0230579913722368E-2</v>
      </c>
      <c r="W9" s="18">
        <v>5.4707412647615389E-2</v>
      </c>
      <c r="X9" s="18">
        <v>4.532109084662387E-2</v>
      </c>
      <c r="Y9" s="18">
        <v>9.8476135759643077E-2</v>
      </c>
    </row>
    <row r="10" spans="2:27" ht="19" customHeight="1" x14ac:dyDescent="0.35">
      <c r="B10" s="21" t="s">
        <v>233</v>
      </c>
      <c r="C10" s="18">
        <v>0.18701480837162529</v>
      </c>
      <c r="D10" s="18">
        <v>0.1934928384531259</v>
      </c>
      <c r="E10" s="18">
        <v>0.1799125676323817</v>
      </c>
      <c r="G10" s="18">
        <v>0.13933328181263641</v>
      </c>
      <c r="H10" s="18">
        <v>0.20056165735767631</v>
      </c>
      <c r="I10" s="18">
        <v>0.19537747260616761</v>
      </c>
      <c r="J10" s="18">
        <v>0.21203543123977789</v>
      </c>
      <c r="L10" s="18">
        <v>0.16948305220970181</v>
      </c>
      <c r="M10" s="18">
        <v>0.19537747260616761</v>
      </c>
      <c r="N10" s="18">
        <v>0.21237546279995359</v>
      </c>
      <c r="P10" s="18">
        <v>0.18576736354381801</v>
      </c>
      <c r="Q10" s="18">
        <v>0.16599260071784691</v>
      </c>
      <c r="R10" s="18">
        <v>0.1809299378539975</v>
      </c>
      <c r="T10" s="18">
        <v>0.21371614996774649</v>
      </c>
      <c r="U10" s="18">
        <v>0.17812753849951821</v>
      </c>
      <c r="V10" s="18">
        <v>0.15719096744754429</v>
      </c>
      <c r="W10" s="18">
        <v>0.21228165761817661</v>
      </c>
      <c r="X10" s="18">
        <v>0.19277776199355859</v>
      </c>
      <c r="Y10" s="18">
        <v>0.20390752778299989</v>
      </c>
    </row>
    <row r="11" spans="2:27" ht="19" customHeight="1" x14ac:dyDescent="0.35">
      <c r="B11" s="21" t="s">
        <v>234</v>
      </c>
      <c r="C11" s="18">
        <v>0.44105749065237038</v>
      </c>
      <c r="D11" s="18">
        <v>0.43069369087004628</v>
      </c>
      <c r="E11" s="18">
        <v>0.45120528314303748</v>
      </c>
      <c r="G11" s="18">
        <v>0.46790933573959648</v>
      </c>
      <c r="H11" s="18">
        <v>0.45344305916877131</v>
      </c>
      <c r="I11" s="18">
        <v>0.47073070805025552</v>
      </c>
      <c r="J11" s="18">
        <v>0.37231016692066382</v>
      </c>
      <c r="L11" s="18">
        <v>0.46093962820193191</v>
      </c>
      <c r="M11" s="18">
        <v>0.47073070805025552</v>
      </c>
      <c r="N11" s="18">
        <v>0.37130356933458819</v>
      </c>
      <c r="P11" s="18">
        <v>0.45192078663234081</v>
      </c>
      <c r="Q11" s="18">
        <v>0.37659331829271708</v>
      </c>
      <c r="R11" s="18">
        <v>0.4339192020470512</v>
      </c>
      <c r="T11" s="18">
        <v>0.34871170911782312</v>
      </c>
      <c r="U11" s="18">
        <v>0.44010051255780319</v>
      </c>
      <c r="V11" s="18">
        <v>0.45983917111653411</v>
      </c>
      <c r="W11" s="18">
        <v>0.44808062079825639</v>
      </c>
      <c r="X11" s="18">
        <v>0.47654248368605712</v>
      </c>
      <c r="Y11" s="18">
        <v>0.39134530523976441</v>
      </c>
    </row>
    <row r="12" spans="2:27" ht="19" customHeight="1" x14ac:dyDescent="0.35">
      <c r="B12" s="21" t="s">
        <v>235</v>
      </c>
      <c r="C12" s="18">
        <v>0.25460208709311433</v>
      </c>
      <c r="D12" s="18">
        <v>0.24756381493980389</v>
      </c>
      <c r="E12" s="18">
        <v>0.26219697772464429</v>
      </c>
      <c r="G12" s="18">
        <v>0.28931969657969292</v>
      </c>
      <c r="H12" s="18">
        <v>0.2431379479992716</v>
      </c>
      <c r="I12" s="18">
        <v>0.22618386807806259</v>
      </c>
      <c r="J12" s="18">
        <v>0.26025216890791281</v>
      </c>
      <c r="L12" s="18">
        <v>0.26637005163209593</v>
      </c>
      <c r="M12" s="18">
        <v>0.22618386807806259</v>
      </c>
      <c r="N12" s="18">
        <v>0.26066952345340288</v>
      </c>
      <c r="P12" s="18">
        <v>0.25439244173359399</v>
      </c>
      <c r="Q12" s="18">
        <v>0.27678885055294289</v>
      </c>
      <c r="R12" s="18">
        <v>0.2527485720915687</v>
      </c>
      <c r="T12" s="18">
        <v>0.28688738036999889</v>
      </c>
      <c r="U12" s="18">
        <v>0.29483078517872757</v>
      </c>
      <c r="V12" s="18">
        <v>0.25484490735070958</v>
      </c>
      <c r="W12" s="18">
        <v>0.23309302615464331</v>
      </c>
      <c r="X12" s="18">
        <v>0.21310491575752311</v>
      </c>
      <c r="Y12" s="18">
        <v>0.23813633481050089</v>
      </c>
    </row>
    <row r="13" spans="2:27" ht="19" customHeight="1" x14ac:dyDescent="0.35">
      <c r="B13" s="21" t="s">
        <v>236</v>
      </c>
      <c r="C13" s="18">
        <v>5.1691981665067499E-2</v>
      </c>
      <c r="D13" s="18">
        <v>5.2397438439543517E-2</v>
      </c>
      <c r="E13" s="18">
        <v>5.1103618065929508E-2</v>
      </c>
      <c r="G13" s="18">
        <v>5.3628793912118923E-2</v>
      </c>
      <c r="H13" s="18">
        <v>5.4750022229273769E-2</v>
      </c>
      <c r="I13" s="18">
        <v>5.0236328027824517E-2</v>
      </c>
      <c r="J13" s="18">
        <v>4.8252935543541479E-2</v>
      </c>
      <c r="L13" s="18">
        <v>5.4221217194575823E-2</v>
      </c>
      <c r="M13" s="18">
        <v>5.0236328027824517E-2</v>
      </c>
      <c r="N13" s="18">
        <v>4.8330316577739382E-2</v>
      </c>
      <c r="P13" s="18">
        <v>5.0727239550256209E-2</v>
      </c>
      <c r="Q13" s="18">
        <v>6.7980086457352901E-2</v>
      </c>
      <c r="R13" s="18">
        <v>5.7089855032130127E-2</v>
      </c>
      <c r="T13" s="18">
        <v>9.373541118487709E-2</v>
      </c>
      <c r="U13" s="18">
        <v>5.200703613940124E-2</v>
      </c>
      <c r="V13" s="18">
        <v>5.2386490132977907E-2</v>
      </c>
      <c r="W13" s="18">
        <v>3.4369042159793001E-2</v>
      </c>
      <c r="X13" s="18">
        <v>5.7070732844003859E-2</v>
      </c>
      <c r="Y13" s="18">
        <v>4.4689979238798347E-2</v>
      </c>
    </row>
    <row r="14" spans="2:27" ht="19" customHeight="1" x14ac:dyDescent="0.35">
      <c r="B14" s="21" t="s">
        <v>115</v>
      </c>
      <c r="C14" s="18">
        <v>1.6472035393011061E-2</v>
      </c>
      <c r="D14" s="18">
        <v>1.6213530697008479E-2</v>
      </c>
      <c r="E14" s="18">
        <v>1.6766928260337328E-2</v>
      </c>
      <c r="G14" s="18">
        <v>4.293735179122877E-3</v>
      </c>
      <c r="H14" s="18">
        <v>2.1140741684411879E-2</v>
      </c>
      <c r="I14" s="18">
        <v>2.1221244786317772E-2</v>
      </c>
      <c r="J14" s="18">
        <v>1.9236449374765069E-2</v>
      </c>
      <c r="L14" s="18">
        <v>1.272953089122391E-2</v>
      </c>
      <c r="M14" s="18">
        <v>2.1221244786317772E-2</v>
      </c>
      <c r="N14" s="18">
        <v>1.9267297992163101E-2</v>
      </c>
      <c r="P14" s="18">
        <v>1.5064882102259571E-2</v>
      </c>
      <c r="Q14" s="18">
        <v>2.849469181784247E-2</v>
      </c>
      <c r="R14" s="18">
        <v>4.5259436234159484E-3</v>
      </c>
      <c r="T14" s="18">
        <v>1.9482967374305989E-2</v>
      </c>
      <c r="U14" s="18">
        <v>1.410195757034838E-2</v>
      </c>
      <c r="V14" s="18">
        <v>1.550788403851187E-2</v>
      </c>
      <c r="W14" s="18">
        <v>1.746824062151529E-2</v>
      </c>
      <c r="X14" s="18">
        <v>1.5183014872233461E-2</v>
      </c>
      <c r="Y14" s="18">
        <v>2.3444717168293331E-2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239</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232</v>
      </c>
      <c r="C9" s="18">
        <v>0.11855663592704099</v>
      </c>
      <c r="D9" s="18">
        <v>0.1285952849842979</v>
      </c>
      <c r="E9" s="18">
        <v>0.10880264918913909</v>
      </c>
      <c r="G9" s="18">
        <v>0.127242749641093</v>
      </c>
      <c r="H9" s="18">
        <v>0.1169172230210174</v>
      </c>
      <c r="I9" s="18">
        <v>0.10689659428422189</v>
      </c>
      <c r="J9" s="18">
        <v>0.12338092899222711</v>
      </c>
      <c r="L9" s="18">
        <v>0.122147906173754</v>
      </c>
      <c r="M9" s="18">
        <v>0.10689659428422189</v>
      </c>
      <c r="N9" s="18">
        <v>0.1235787893664855</v>
      </c>
      <c r="P9" s="18">
        <v>0.10561189654518981</v>
      </c>
      <c r="Q9" s="18">
        <v>0.19522536448970129</v>
      </c>
      <c r="R9" s="18">
        <v>0.1591652324822718</v>
      </c>
      <c r="T9" s="18">
        <v>0.2124336314171206</v>
      </c>
      <c r="U9" s="18">
        <v>0.1252593800220127</v>
      </c>
      <c r="V9" s="18">
        <v>8.9156042421171228E-2</v>
      </c>
      <c r="W9" s="18">
        <v>0.1039467328344208</v>
      </c>
      <c r="X9" s="18">
        <v>0.105876658778136</v>
      </c>
      <c r="Y9" s="18">
        <v>0.16521372627586789</v>
      </c>
    </row>
    <row r="10" spans="2:27" ht="19" customHeight="1" x14ac:dyDescent="0.35">
      <c r="B10" s="21" t="s">
        <v>233</v>
      </c>
      <c r="C10" s="18">
        <v>0.36634799128597328</v>
      </c>
      <c r="D10" s="18">
        <v>0.34881467508867092</v>
      </c>
      <c r="E10" s="18">
        <v>0.38466806239124041</v>
      </c>
      <c r="G10" s="18">
        <v>0.3845228021813718</v>
      </c>
      <c r="H10" s="18">
        <v>0.37132559139380578</v>
      </c>
      <c r="I10" s="18">
        <v>0.36730869995058252</v>
      </c>
      <c r="J10" s="18">
        <v>0.34293910720215742</v>
      </c>
      <c r="L10" s="18">
        <v>0.37813992003108998</v>
      </c>
      <c r="M10" s="18">
        <v>0.36730869995058252</v>
      </c>
      <c r="N10" s="18">
        <v>0.34348906302315108</v>
      </c>
      <c r="P10" s="18">
        <v>0.35689256033589711</v>
      </c>
      <c r="Q10" s="18">
        <v>0.47464762465217381</v>
      </c>
      <c r="R10" s="18">
        <v>0.43268921430347801</v>
      </c>
      <c r="T10" s="18">
        <v>0.4606527154494075</v>
      </c>
      <c r="U10" s="18">
        <v>0.40290985295463022</v>
      </c>
      <c r="V10" s="18">
        <v>0.38335659501945712</v>
      </c>
      <c r="W10" s="18">
        <v>0.33199201355587599</v>
      </c>
      <c r="X10" s="18">
        <v>0.33631248654494322</v>
      </c>
      <c r="Y10" s="18">
        <v>0.26904576467716862</v>
      </c>
    </row>
    <row r="11" spans="2:27" ht="19" customHeight="1" x14ac:dyDescent="0.35">
      <c r="B11" s="21" t="s">
        <v>234</v>
      </c>
      <c r="C11" s="18">
        <v>0.36231180017888048</v>
      </c>
      <c r="D11" s="18">
        <v>0.36370417426099311</v>
      </c>
      <c r="E11" s="18">
        <v>0.36027551345616549</v>
      </c>
      <c r="G11" s="18">
        <v>0.36551689653349823</v>
      </c>
      <c r="H11" s="18">
        <v>0.38352363087750929</v>
      </c>
      <c r="I11" s="18">
        <v>0.35285288410364662</v>
      </c>
      <c r="J11" s="18">
        <v>0.34707059808465002</v>
      </c>
      <c r="L11" s="18">
        <v>0.37416211667151289</v>
      </c>
      <c r="M11" s="18">
        <v>0.35285288410364662</v>
      </c>
      <c r="N11" s="18">
        <v>0.3468222125485535</v>
      </c>
      <c r="P11" s="18">
        <v>0.37951967125266939</v>
      </c>
      <c r="Q11" s="18">
        <v>0.2191115666414733</v>
      </c>
      <c r="R11" s="18">
        <v>0.30134660947568709</v>
      </c>
      <c r="T11" s="18">
        <v>0.25833090535179121</v>
      </c>
      <c r="U11" s="18">
        <v>0.35120304118919737</v>
      </c>
      <c r="V11" s="18">
        <v>0.37648842274360861</v>
      </c>
      <c r="W11" s="18">
        <v>0.38811592244668858</v>
      </c>
      <c r="X11" s="18">
        <v>0.35320336114440132</v>
      </c>
      <c r="Y11" s="18">
        <v>0.38744432276115032</v>
      </c>
    </row>
    <row r="12" spans="2:27" ht="19" customHeight="1" x14ac:dyDescent="0.35">
      <c r="B12" s="21" t="s">
        <v>235</v>
      </c>
      <c r="C12" s="18">
        <v>0.12039833991854471</v>
      </c>
      <c r="D12" s="18">
        <v>0.12727435151972821</v>
      </c>
      <c r="E12" s="18">
        <v>0.1130237897074729</v>
      </c>
      <c r="G12" s="18">
        <v>9.7845994825099078E-2</v>
      </c>
      <c r="H12" s="18">
        <v>0.1011287176791715</v>
      </c>
      <c r="I12" s="18">
        <v>0.14705237348317299</v>
      </c>
      <c r="J12" s="18">
        <v>0.1349280006796891</v>
      </c>
      <c r="L12" s="18">
        <v>9.9546111590177871E-2</v>
      </c>
      <c r="M12" s="18">
        <v>0.14705237348317299</v>
      </c>
      <c r="N12" s="18">
        <v>0.1343456909701583</v>
      </c>
      <c r="P12" s="18">
        <v>0.1292505708618068</v>
      </c>
      <c r="Q12" s="18">
        <v>7.8964933613904983E-2</v>
      </c>
      <c r="R12" s="18">
        <v>7.5062769728813483E-2</v>
      </c>
      <c r="T12" s="18">
        <v>5.3176835834859291E-2</v>
      </c>
      <c r="U12" s="18">
        <v>0.1064651448070302</v>
      </c>
      <c r="V12" s="18">
        <v>0.11075189476955589</v>
      </c>
      <c r="W12" s="18">
        <v>0.13101858724325291</v>
      </c>
      <c r="X12" s="18">
        <v>0.1661074537639409</v>
      </c>
      <c r="Y12" s="18">
        <v>0.1446475280621044</v>
      </c>
    </row>
    <row r="13" spans="2:27" ht="19" customHeight="1" x14ac:dyDescent="0.35">
      <c r="B13" s="21" t="s">
        <v>236</v>
      </c>
      <c r="C13" s="18">
        <v>2.2451867578711149E-2</v>
      </c>
      <c r="D13" s="18">
        <v>2.0643280792326552E-2</v>
      </c>
      <c r="E13" s="18">
        <v>2.4307267083928621E-2</v>
      </c>
      <c r="G13" s="18">
        <v>2.0694458055787918E-2</v>
      </c>
      <c r="H13" s="18">
        <v>2.518102923416915E-2</v>
      </c>
      <c r="I13" s="18">
        <v>1.579980025186745E-2</v>
      </c>
      <c r="J13" s="18">
        <v>2.8160220652063701E-2</v>
      </c>
      <c r="L13" s="18">
        <v>2.295237593259734E-2</v>
      </c>
      <c r="M13" s="18">
        <v>1.579980025186745E-2</v>
      </c>
      <c r="N13" s="18">
        <v>2.820537991486817E-2</v>
      </c>
      <c r="P13" s="18">
        <v>2.2346048590968261E-2</v>
      </c>
      <c r="Q13" s="18">
        <v>1.8019117020741281E-2</v>
      </c>
      <c r="R13" s="18">
        <v>2.0314304255699991E-2</v>
      </c>
      <c r="T13" s="18">
        <v>1.540591194682134E-2</v>
      </c>
      <c r="U13" s="18">
        <v>1.2095768059410291E-2</v>
      </c>
      <c r="V13" s="18">
        <v>2.8555363508190691E-2</v>
      </c>
      <c r="W13" s="18">
        <v>2.9237838027438481E-2</v>
      </c>
      <c r="X13" s="18">
        <v>2.6770056460006748E-2</v>
      </c>
      <c r="Y13" s="18">
        <v>1.535836341895582E-2</v>
      </c>
    </row>
    <row r="14" spans="2:27" ht="19" customHeight="1" x14ac:dyDescent="0.35">
      <c r="B14" s="21" t="s">
        <v>115</v>
      </c>
      <c r="C14" s="18">
        <v>9.933365110849331E-3</v>
      </c>
      <c r="D14" s="18">
        <v>1.096823335398325E-2</v>
      </c>
      <c r="E14" s="18">
        <v>8.9227181720534596E-3</v>
      </c>
      <c r="G14" s="18">
        <v>4.177098763150088E-3</v>
      </c>
      <c r="H14" s="18">
        <v>1.923807794326889E-3</v>
      </c>
      <c r="I14" s="18">
        <v>1.008964792650865E-2</v>
      </c>
      <c r="J14" s="18">
        <v>2.3521144389212701E-2</v>
      </c>
      <c r="L14" s="18">
        <v>3.051569600868026E-3</v>
      </c>
      <c r="M14" s="18">
        <v>1.008964792650865E-2</v>
      </c>
      <c r="N14" s="18">
        <v>2.3558864176783191E-2</v>
      </c>
      <c r="P14" s="18">
        <v>6.3792524134685781E-3</v>
      </c>
      <c r="Q14" s="18">
        <v>1.403139358200522E-2</v>
      </c>
      <c r="R14" s="18">
        <v>1.1421869754049629E-2</v>
      </c>
      <c r="T14" s="18">
        <v>0</v>
      </c>
      <c r="U14" s="18">
        <v>2.0668129677192401E-3</v>
      </c>
      <c r="V14" s="18">
        <v>1.169168153801667E-2</v>
      </c>
      <c r="W14" s="18">
        <v>1.568890589232327E-2</v>
      </c>
      <c r="X14" s="18">
        <v>1.1729983308571919E-2</v>
      </c>
      <c r="Y14" s="18">
        <v>1.829029480475285E-2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240</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232</v>
      </c>
      <c r="C9" s="18">
        <v>8.6135304878654451E-2</v>
      </c>
      <c r="D9" s="18">
        <v>9.7794349967969582E-2</v>
      </c>
      <c r="E9" s="18">
        <v>7.4691426744804723E-2</v>
      </c>
      <c r="G9" s="18">
        <v>8.2308236574552815E-2</v>
      </c>
      <c r="H9" s="18">
        <v>6.8317432728306621E-2</v>
      </c>
      <c r="I9" s="18">
        <v>6.400149914793811E-2</v>
      </c>
      <c r="J9" s="18">
        <v>0.129970810777328</v>
      </c>
      <c r="L9" s="18">
        <v>7.5352516967091748E-2</v>
      </c>
      <c r="M9" s="18">
        <v>6.400149914793811E-2</v>
      </c>
      <c r="N9" s="18">
        <v>0.13017923904475251</v>
      </c>
      <c r="P9" s="18">
        <v>7.1148155378729094E-2</v>
      </c>
      <c r="Q9" s="18">
        <v>0.2128486540495548</v>
      </c>
      <c r="R9" s="18">
        <v>0.1225302480618897</v>
      </c>
      <c r="T9" s="18">
        <v>0.19040868327342891</v>
      </c>
      <c r="U9" s="18">
        <v>7.6568404931613335E-2</v>
      </c>
      <c r="V9" s="18">
        <v>6.6155746716616545E-2</v>
      </c>
      <c r="W9" s="18">
        <v>7.5575301753012303E-2</v>
      </c>
      <c r="X9" s="18">
        <v>8.6588150742716835E-2</v>
      </c>
      <c r="Y9" s="18">
        <v>0.10014479174142731</v>
      </c>
    </row>
    <row r="10" spans="2:27" ht="19" customHeight="1" x14ac:dyDescent="0.35">
      <c r="B10" s="21" t="s">
        <v>233</v>
      </c>
      <c r="C10" s="18">
        <v>0.29451149026952378</v>
      </c>
      <c r="D10" s="18">
        <v>0.30488839086973119</v>
      </c>
      <c r="E10" s="18">
        <v>0.28441139764042728</v>
      </c>
      <c r="G10" s="18">
        <v>0.27378608722635001</v>
      </c>
      <c r="H10" s="18">
        <v>0.28704014754438362</v>
      </c>
      <c r="I10" s="18">
        <v>0.28885924122447681</v>
      </c>
      <c r="J10" s="18">
        <v>0.3287653795565238</v>
      </c>
      <c r="L10" s="18">
        <v>0.28057988882526969</v>
      </c>
      <c r="M10" s="18">
        <v>0.28885924122447681</v>
      </c>
      <c r="N10" s="18">
        <v>0.32848763877550857</v>
      </c>
      <c r="P10" s="18">
        <v>0.28481788485547321</v>
      </c>
      <c r="Q10" s="18">
        <v>0.41041274877038908</v>
      </c>
      <c r="R10" s="18">
        <v>0.31974188268748449</v>
      </c>
      <c r="T10" s="18">
        <v>0.37481153520026028</v>
      </c>
      <c r="U10" s="18">
        <v>0.3397023263167076</v>
      </c>
      <c r="V10" s="18">
        <v>0.29302356893931419</v>
      </c>
      <c r="W10" s="18">
        <v>0.26270884211359291</v>
      </c>
      <c r="X10" s="18">
        <v>0.25711907196847489</v>
      </c>
      <c r="Y10" s="18">
        <v>0.25279851874186998</v>
      </c>
    </row>
    <row r="11" spans="2:27" ht="19" customHeight="1" x14ac:dyDescent="0.35">
      <c r="B11" s="21" t="s">
        <v>234</v>
      </c>
      <c r="C11" s="18">
        <v>0.35926535223700912</v>
      </c>
      <c r="D11" s="18">
        <v>0.33689530821507591</v>
      </c>
      <c r="E11" s="18">
        <v>0.38134169344650398</v>
      </c>
      <c r="G11" s="18">
        <v>0.41805498931899843</v>
      </c>
      <c r="H11" s="18">
        <v>0.37782386438979448</v>
      </c>
      <c r="I11" s="18">
        <v>0.35307652565539832</v>
      </c>
      <c r="J11" s="18">
        <v>0.28801169922145792</v>
      </c>
      <c r="L11" s="18">
        <v>0.39757793314238732</v>
      </c>
      <c r="M11" s="18">
        <v>0.35307652565539832</v>
      </c>
      <c r="N11" s="18">
        <v>0.2884735704609131</v>
      </c>
      <c r="P11" s="18">
        <v>0.37619263232979688</v>
      </c>
      <c r="Q11" s="18">
        <v>0.2018130778949698</v>
      </c>
      <c r="R11" s="18">
        <v>0.38771436037158941</v>
      </c>
      <c r="T11" s="18">
        <v>0.25776823340143851</v>
      </c>
      <c r="U11" s="18">
        <v>0.35104608823078642</v>
      </c>
      <c r="V11" s="18">
        <v>0.36036288865846872</v>
      </c>
      <c r="W11" s="18">
        <v>0.39446278802792861</v>
      </c>
      <c r="X11" s="18">
        <v>0.37000019016433061</v>
      </c>
      <c r="Y11" s="18">
        <v>0.36980768192423558</v>
      </c>
    </row>
    <row r="12" spans="2:27" ht="19" customHeight="1" x14ac:dyDescent="0.35">
      <c r="B12" s="21" t="s">
        <v>235</v>
      </c>
      <c r="C12" s="18">
        <v>0.19934034595451319</v>
      </c>
      <c r="D12" s="18">
        <v>0.20141511139936941</v>
      </c>
      <c r="E12" s="18">
        <v>0.19693461778068011</v>
      </c>
      <c r="G12" s="18">
        <v>0.1748321577449421</v>
      </c>
      <c r="H12" s="18">
        <v>0.22156250940628369</v>
      </c>
      <c r="I12" s="18">
        <v>0.2183418281104581</v>
      </c>
      <c r="J12" s="18">
        <v>0.18220013539524529</v>
      </c>
      <c r="L12" s="18">
        <v>0.19832608434655941</v>
      </c>
      <c r="M12" s="18">
        <v>0.2183418281104581</v>
      </c>
      <c r="N12" s="18">
        <v>0.1816936338543125</v>
      </c>
      <c r="P12" s="18">
        <v>0.20906805316459071</v>
      </c>
      <c r="Q12" s="18">
        <v>0.124117115339358</v>
      </c>
      <c r="R12" s="18">
        <v>0.1501040081379077</v>
      </c>
      <c r="T12" s="18">
        <v>0.14615646578099389</v>
      </c>
      <c r="U12" s="18">
        <v>0.20152437573925841</v>
      </c>
      <c r="V12" s="18">
        <v>0.2026605762400886</v>
      </c>
      <c r="W12" s="18">
        <v>0.207847288822298</v>
      </c>
      <c r="X12" s="18">
        <v>0.20766417400654499</v>
      </c>
      <c r="Y12" s="18">
        <v>0.18681321556396149</v>
      </c>
    </row>
    <row r="13" spans="2:27" ht="19" customHeight="1" x14ac:dyDescent="0.35">
      <c r="B13" s="21" t="s">
        <v>236</v>
      </c>
      <c r="C13" s="18">
        <v>4.3126254280677442E-2</v>
      </c>
      <c r="D13" s="18">
        <v>4.2722924085692247E-2</v>
      </c>
      <c r="E13" s="18">
        <v>4.3625377243561553E-2</v>
      </c>
      <c r="G13" s="18">
        <v>3.080235710224152E-2</v>
      </c>
      <c r="H13" s="18">
        <v>3.9222854668608642E-2</v>
      </c>
      <c r="I13" s="18">
        <v>5.3235746028053532E-2</v>
      </c>
      <c r="J13" s="18">
        <v>4.9281652147165483E-2</v>
      </c>
      <c r="L13" s="18">
        <v>3.5035398516838651E-2</v>
      </c>
      <c r="M13" s="18">
        <v>5.3235746028053532E-2</v>
      </c>
      <c r="N13" s="18">
        <v>4.936068288730952E-2</v>
      </c>
      <c r="P13" s="18">
        <v>4.2298745352144049E-2</v>
      </c>
      <c r="Q13" s="18">
        <v>4.4213774850204231E-2</v>
      </c>
      <c r="R13" s="18">
        <v>1.390244477729809E-2</v>
      </c>
      <c r="T13" s="18">
        <v>2.374387792423047E-2</v>
      </c>
      <c r="U13" s="18">
        <v>2.1595256245484629E-2</v>
      </c>
      <c r="V13" s="18">
        <v>5.6474369173058869E-2</v>
      </c>
      <c r="W13" s="18">
        <v>4.2541580935801987E-2</v>
      </c>
      <c r="X13" s="18">
        <v>5.9635601424480128E-2</v>
      </c>
      <c r="Y13" s="18">
        <v>5.2665016515153887E-2</v>
      </c>
    </row>
    <row r="14" spans="2:27" ht="19" customHeight="1" x14ac:dyDescent="0.35">
      <c r="B14" s="21" t="s">
        <v>115</v>
      </c>
      <c r="C14" s="18">
        <v>1.7621252379622102E-2</v>
      </c>
      <c r="D14" s="18">
        <v>1.6283915462161621E-2</v>
      </c>
      <c r="E14" s="18">
        <v>1.899548714402224E-2</v>
      </c>
      <c r="G14" s="18">
        <v>2.0216172032915359E-2</v>
      </c>
      <c r="H14" s="18">
        <v>6.0331912626232012E-3</v>
      </c>
      <c r="I14" s="18">
        <v>2.248515983367529E-2</v>
      </c>
      <c r="J14" s="18">
        <v>2.1770322902279541E-2</v>
      </c>
      <c r="L14" s="18">
        <v>1.31281782018533E-2</v>
      </c>
      <c r="M14" s="18">
        <v>2.248515983367529E-2</v>
      </c>
      <c r="N14" s="18">
        <v>2.1805234977203571E-2</v>
      </c>
      <c r="P14" s="18">
        <v>1.6474528919266089E-2</v>
      </c>
      <c r="Q14" s="18">
        <v>6.5946290955238634E-3</v>
      </c>
      <c r="R14" s="18">
        <v>6.0070559638306419E-3</v>
      </c>
      <c r="T14" s="18">
        <v>7.1112044196478324E-3</v>
      </c>
      <c r="U14" s="18">
        <v>9.5635485361496783E-3</v>
      </c>
      <c r="V14" s="18">
        <v>2.1322850272453221E-2</v>
      </c>
      <c r="W14" s="18">
        <v>1.6864198347366261E-2</v>
      </c>
      <c r="X14" s="18">
        <v>1.8992811693452519E-2</v>
      </c>
      <c r="Y14" s="18">
        <v>3.7770775513351527E-2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241</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242</v>
      </c>
      <c r="C9" s="18">
        <v>0.23022562694740459</v>
      </c>
      <c r="D9" s="18">
        <v>0.23925212135254101</v>
      </c>
      <c r="E9" s="18">
        <v>0.220853932477348</v>
      </c>
      <c r="G9" s="18">
        <v>0.17413046866498669</v>
      </c>
      <c r="H9" s="18">
        <v>0.2091023207052595</v>
      </c>
      <c r="I9" s="18">
        <v>0.21946080083336511</v>
      </c>
      <c r="J9" s="18">
        <v>0.31738992032151808</v>
      </c>
      <c r="L9" s="18">
        <v>0.19173789926900461</v>
      </c>
      <c r="M9" s="18">
        <v>0.21946080083336511</v>
      </c>
      <c r="N9" s="18">
        <v>0.31709393723482432</v>
      </c>
      <c r="P9" s="18">
        <v>0.2101605119335066</v>
      </c>
      <c r="Q9" s="18">
        <v>0.38598914614893642</v>
      </c>
      <c r="R9" s="18">
        <v>0.28344584649836418</v>
      </c>
      <c r="T9" s="18">
        <v>0.40062643288963418</v>
      </c>
      <c r="U9" s="18">
        <v>0.21864281893146509</v>
      </c>
      <c r="V9" s="18">
        <v>0.19624215968212</v>
      </c>
      <c r="W9" s="18">
        <v>0.2210527478448262</v>
      </c>
      <c r="X9" s="18">
        <v>0.22795944719217759</v>
      </c>
      <c r="Y9" s="18">
        <v>0.24377624894740119</v>
      </c>
    </row>
    <row r="10" spans="2:27" ht="46" customHeight="1" x14ac:dyDescent="0.35">
      <c r="B10" s="21" t="s">
        <v>243</v>
      </c>
      <c r="C10" s="18">
        <v>0.52534249656825571</v>
      </c>
      <c r="D10" s="18">
        <v>0.51223061458367114</v>
      </c>
      <c r="E10" s="18">
        <v>0.53920625284819423</v>
      </c>
      <c r="G10" s="18">
        <v>0.57859243594583598</v>
      </c>
      <c r="H10" s="18">
        <v>0.54118955390256507</v>
      </c>
      <c r="I10" s="18">
        <v>0.51922479530968291</v>
      </c>
      <c r="J10" s="18">
        <v>0.46347695424341517</v>
      </c>
      <c r="L10" s="18">
        <v>0.56020539039020767</v>
      </c>
      <c r="M10" s="18">
        <v>0.51922479530968291</v>
      </c>
      <c r="N10" s="18">
        <v>0.46342152352114219</v>
      </c>
      <c r="P10" s="18">
        <v>0.53800321258504913</v>
      </c>
      <c r="Q10" s="18">
        <v>0.43561069247058309</v>
      </c>
      <c r="R10" s="18">
        <v>0.55779388091292992</v>
      </c>
      <c r="T10" s="18">
        <v>0.40878749756645211</v>
      </c>
      <c r="U10" s="18">
        <v>0.56790176389446989</v>
      </c>
      <c r="V10" s="18">
        <v>0.56221748711793817</v>
      </c>
      <c r="W10" s="18">
        <v>0.48727250502051001</v>
      </c>
      <c r="X10" s="18">
        <v>0.54123178080804479</v>
      </c>
      <c r="Y10" s="18">
        <v>0.47057139399155362</v>
      </c>
    </row>
    <row r="11" spans="2:27" ht="46" customHeight="1" x14ac:dyDescent="0.35">
      <c r="B11" s="21" t="s">
        <v>244</v>
      </c>
      <c r="C11" s="18">
        <v>0.2259663801125873</v>
      </c>
      <c r="D11" s="18">
        <v>0.23328764643729441</v>
      </c>
      <c r="E11" s="18">
        <v>0.21820328280599491</v>
      </c>
      <c r="G11" s="18">
        <v>0.23623306932426419</v>
      </c>
      <c r="H11" s="18">
        <v>0.2366927217192745</v>
      </c>
      <c r="I11" s="18">
        <v>0.2441744367112571</v>
      </c>
      <c r="J11" s="18">
        <v>0.18647989330144221</v>
      </c>
      <c r="L11" s="18">
        <v>0.23601943264233949</v>
      </c>
      <c r="M11" s="18">
        <v>0.2441744367112571</v>
      </c>
      <c r="N11" s="18">
        <v>0.18677894260980521</v>
      </c>
      <c r="P11" s="18">
        <v>0.23508330125927321</v>
      </c>
      <c r="Q11" s="18">
        <v>0.16662834937658699</v>
      </c>
      <c r="R11" s="18">
        <v>0.13007266376739149</v>
      </c>
      <c r="T11" s="18">
        <v>0.1857970320124554</v>
      </c>
      <c r="U11" s="18">
        <v>0.19790936213547969</v>
      </c>
      <c r="V11" s="18">
        <v>0.22354779029966371</v>
      </c>
      <c r="W11" s="18">
        <v>0.27639211589472829</v>
      </c>
      <c r="X11" s="18">
        <v>0.20191898782007481</v>
      </c>
      <c r="Y11" s="18">
        <v>0.25576702268471668</v>
      </c>
    </row>
    <row r="12" spans="2:27" ht="46" customHeight="1" x14ac:dyDescent="0.35">
      <c r="B12" s="21" t="s">
        <v>245</v>
      </c>
      <c r="C12" s="18">
        <v>1.8465496371752481E-2</v>
      </c>
      <c r="D12" s="18">
        <v>1.5229617626493349E-2</v>
      </c>
      <c r="E12" s="18">
        <v>2.1736531868462951E-2</v>
      </c>
      <c r="G12" s="18">
        <v>1.1044026064913171E-2</v>
      </c>
      <c r="H12" s="18">
        <v>1.301540367290107E-2</v>
      </c>
      <c r="I12" s="18">
        <v>1.7139967145695021E-2</v>
      </c>
      <c r="J12" s="18">
        <v>3.2653232133624352E-2</v>
      </c>
      <c r="L12" s="18">
        <v>1.2037277698448329E-2</v>
      </c>
      <c r="M12" s="18">
        <v>1.7139967145695021E-2</v>
      </c>
      <c r="N12" s="18">
        <v>3.2705596634228118E-2</v>
      </c>
      <c r="P12" s="18">
        <v>1.675297422217106E-2</v>
      </c>
      <c r="Q12" s="18">
        <v>1.177181200389337E-2</v>
      </c>
      <c r="R12" s="18">
        <v>2.8687608821314318E-2</v>
      </c>
      <c r="T12" s="18">
        <v>4.7890375314583846E-3</v>
      </c>
      <c r="U12" s="18">
        <v>1.5546055038585379E-2</v>
      </c>
      <c r="V12" s="18">
        <v>1.7992562900278109E-2</v>
      </c>
      <c r="W12" s="18">
        <v>1.528263123993555E-2</v>
      </c>
      <c r="X12" s="18">
        <v>2.8889784179702858E-2</v>
      </c>
      <c r="Y12" s="18">
        <v>2.9885334376328249E-2</v>
      </c>
    </row>
    <row r="14" spans="2:27" x14ac:dyDescent="0.35">
      <c r="B14" t="s">
        <v>318</v>
      </c>
    </row>
    <row r="15" spans="2:27" x14ac:dyDescent="0.35">
      <c r="B15"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H18"/>
  <sheetViews>
    <sheetView showGridLines="0" workbookViewId="0"/>
  </sheetViews>
  <sheetFormatPr defaultRowHeight="14.5" x14ac:dyDescent="0.35"/>
  <cols>
    <col min="1" max="1" width="5" customWidth="1"/>
    <col min="2" max="2" width="25" customWidth="1"/>
    <col min="3" max="8" width="20" customWidth="1"/>
  </cols>
  <sheetData>
    <row r="2" spans="2:8" ht="40" customHeight="1" x14ac:dyDescent="0.35">
      <c r="D2" s="19" t="s">
        <v>350</v>
      </c>
    </row>
    <row r="6" spans="2:8" ht="50.15" customHeight="1" x14ac:dyDescent="0.35">
      <c r="C6" s="20" t="s">
        <v>351</v>
      </c>
      <c r="D6" s="20" t="s">
        <v>352</v>
      </c>
      <c r="E6" s="20" t="s">
        <v>353</v>
      </c>
      <c r="F6" s="20" t="s">
        <v>354</v>
      </c>
      <c r="G6" s="20" t="s">
        <v>355</v>
      </c>
      <c r="H6" s="20" t="s">
        <v>356</v>
      </c>
    </row>
    <row r="7" spans="2:8" x14ac:dyDescent="0.35">
      <c r="B7" s="21" t="s">
        <v>146</v>
      </c>
      <c r="C7" s="18">
        <v>0.1328468562877618</v>
      </c>
      <c r="D7" s="18">
        <v>0.15358981843480249</v>
      </c>
      <c r="E7" s="18">
        <v>0.1635255424745207</v>
      </c>
      <c r="F7" s="18">
        <v>0.1982887554294486</v>
      </c>
      <c r="G7" s="18">
        <v>0.18256972207488559</v>
      </c>
      <c r="H7" s="18">
        <v>0.1592691874301875</v>
      </c>
    </row>
    <row r="8" spans="2:8" x14ac:dyDescent="0.35">
      <c r="B8" s="21" t="s">
        <v>247</v>
      </c>
      <c r="C8" s="18">
        <v>0.39052831526385667</v>
      </c>
      <c r="D8" s="18">
        <v>0.36298834309128353</v>
      </c>
      <c r="E8" s="18">
        <v>0.4844457959943671</v>
      </c>
      <c r="F8" s="18">
        <v>0.51415722579305478</v>
      </c>
      <c r="G8" s="18">
        <v>0.48840714907748178</v>
      </c>
      <c r="H8" s="18">
        <v>0.46624871055036288</v>
      </c>
    </row>
    <row r="9" spans="2:8" x14ac:dyDescent="0.35">
      <c r="B9" s="21" t="s">
        <v>148</v>
      </c>
      <c r="C9" s="18">
        <v>0.31835171162970199</v>
      </c>
      <c r="D9" s="18">
        <v>0.29811366118926802</v>
      </c>
      <c r="E9" s="18">
        <v>0.26069235494403731</v>
      </c>
      <c r="F9" s="18">
        <v>0.19369205526956379</v>
      </c>
      <c r="G9" s="18">
        <v>0.23146789261144859</v>
      </c>
      <c r="H9" s="18">
        <v>0.26116018526543272</v>
      </c>
    </row>
    <row r="10" spans="2:8" x14ac:dyDescent="0.35">
      <c r="B10" s="21" t="s">
        <v>149</v>
      </c>
      <c r="C10" s="18">
        <v>0.11253464968832361</v>
      </c>
      <c r="D10" s="18">
        <v>0.14841123440976589</v>
      </c>
      <c r="E10" s="18">
        <v>6.4530093396753807E-2</v>
      </c>
      <c r="F10" s="18">
        <v>5.8348100791373453E-2</v>
      </c>
      <c r="G10" s="18">
        <v>6.692274529640875E-2</v>
      </c>
      <c r="H10" s="18">
        <v>8.1469889991687694E-2</v>
      </c>
    </row>
    <row r="11" spans="2:8" x14ac:dyDescent="0.35">
      <c r="B11" s="21" t="s">
        <v>71</v>
      </c>
      <c r="C11" s="18">
        <v>4.5738467130355898E-2</v>
      </c>
      <c r="D11" s="18">
        <v>3.6896942874880122E-2</v>
      </c>
      <c r="E11" s="18">
        <v>2.6806213190321091E-2</v>
      </c>
      <c r="F11" s="18">
        <v>3.5513862716559423E-2</v>
      </c>
      <c r="G11" s="18">
        <v>3.0632490939775221E-2</v>
      </c>
      <c r="H11" s="18">
        <v>3.1852026762329233E-2</v>
      </c>
    </row>
    <row r="14" spans="2:8" x14ac:dyDescent="0.35">
      <c r="B14" t="s">
        <v>318</v>
      </c>
    </row>
    <row r="15" spans="2:8" x14ac:dyDescent="0.35">
      <c r="B15" t="s">
        <v>8</v>
      </c>
    </row>
    <row r="18" spans="2:2" x14ac:dyDescent="0.35">
      <c r="B18" t="str">
        <f>HYPERLINK("#Contents!A1", "Return to Contents")</f>
        <v>Return to Contents</v>
      </c>
    </row>
  </sheetData>
  <pageMargins left="0.75" right="0.75" top="1" bottom="1" header="0.5" footer="0.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246</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146</v>
      </c>
      <c r="C9" s="18">
        <v>0.1328468562877618</v>
      </c>
      <c r="D9" s="18">
        <v>0.1569569103568241</v>
      </c>
      <c r="E9" s="18">
        <v>0.1090803770136317</v>
      </c>
      <c r="G9" s="18">
        <v>0.13124748469735401</v>
      </c>
      <c r="H9" s="18">
        <v>0.14978765437369579</v>
      </c>
      <c r="I9" s="18">
        <v>0.1160798102128542</v>
      </c>
      <c r="J9" s="18">
        <v>0.13450727368763971</v>
      </c>
      <c r="L9" s="18">
        <v>0.14060460377987941</v>
      </c>
      <c r="M9" s="18">
        <v>0.1160798102128542</v>
      </c>
      <c r="N9" s="18">
        <v>0.13472297687394011</v>
      </c>
      <c r="P9" s="18">
        <v>0.1133122662501632</v>
      </c>
      <c r="Q9" s="18">
        <v>0.35051123277486179</v>
      </c>
      <c r="R9" s="18">
        <v>0.16605522090562269</v>
      </c>
      <c r="T9" s="18">
        <v>0.31182813940309551</v>
      </c>
      <c r="U9" s="18">
        <v>0.1365145597046788</v>
      </c>
      <c r="V9" s="18">
        <v>9.8694171373037029E-2</v>
      </c>
      <c r="W9" s="18">
        <v>0.1171391672043996</v>
      </c>
      <c r="X9" s="18">
        <v>0.13004171552286761</v>
      </c>
      <c r="Y9" s="18">
        <v>0.1117960483957841</v>
      </c>
    </row>
    <row r="10" spans="2:27" ht="19" customHeight="1" x14ac:dyDescent="0.35">
      <c r="B10" s="21" t="s">
        <v>247</v>
      </c>
      <c r="C10" s="18">
        <v>0.39052831526385667</v>
      </c>
      <c r="D10" s="18">
        <v>0.38711603006481637</v>
      </c>
      <c r="E10" s="18">
        <v>0.39440602490456272</v>
      </c>
      <c r="G10" s="18">
        <v>0.43149963781975609</v>
      </c>
      <c r="H10" s="18">
        <v>0.40309712982741081</v>
      </c>
      <c r="I10" s="18">
        <v>0.36358732538810667</v>
      </c>
      <c r="J10" s="18">
        <v>0.36472798996958788</v>
      </c>
      <c r="L10" s="18">
        <v>0.41753255636261383</v>
      </c>
      <c r="M10" s="18">
        <v>0.36358732538810667</v>
      </c>
      <c r="N10" s="18">
        <v>0.3645079207883391</v>
      </c>
      <c r="P10" s="18">
        <v>0.39663000016910099</v>
      </c>
      <c r="Q10" s="18">
        <v>0.41432316089094251</v>
      </c>
      <c r="R10" s="18">
        <v>0.40206426703031428</v>
      </c>
      <c r="T10" s="18">
        <v>0.39222493204065167</v>
      </c>
      <c r="U10" s="18">
        <v>0.42275706605501617</v>
      </c>
      <c r="V10" s="18">
        <v>0.39350996682596717</v>
      </c>
      <c r="W10" s="18">
        <v>0.38463253159116978</v>
      </c>
      <c r="X10" s="18">
        <v>0.36290958727148581</v>
      </c>
      <c r="Y10" s="18">
        <v>0.35017476545534021</v>
      </c>
    </row>
    <row r="11" spans="2:27" ht="19" customHeight="1" x14ac:dyDescent="0.35">
      <c r="B11" s="21" t="s">
        <v>148</v>
      </c>
      <c r="C11" s="18">
        <v>0.31835171162970199</v>
      </c>
      <c r="D11" s="18">
        <v>0.31342899157144821</v>
      </c>
      <c r="E11" s="18">
        <v>0.32292249138223172</v>
      </c>
      <c r="G11" s="18">
        <v>0.27718337171995372</v>
      </c>
      <c r="H11" s="18">
        <v>0.30523926813182217</v>
      </c>
      <c r="I11" s="18">
        <v>0.35281972876988171</v>
      </c>
      <c r="J11" s="18">
        <v>0.33763995304920669</v>
      </c>
      <c r="L11" s="18">
        <v>0.29080769764393433</v>
      </c>
      <c r="M11" s="18">
        <v>0.35281972876988171</v>
      </c>
      <c r="N11" s="18">
        <v>0.33818141085812897</v>
      </c>
      <c r="P11" s="18">
        <v>0.33128476372301119</v>
      </c>
      <c r="Q11" s="18">
        <v>0.14336347891990001</v>
      </c>
      <c r="R11" s="18">
        <v>0.3121108381708963</v>
      </c>
      <c r="T11" s="18">
        <v>0.19663272406398369</v>
      </c>
      <c r="U11" s="18">
        <v>0.32173053475925362</v>
      </c>
      <c r="V11" s="18">
        <v>0.32687399931364491</v>
      </c>
      <c r="W11" s="18">
        <v>0.32472419444212758</v>
      </c>
      <c r="X11" s="18">
        <v>0.34122495733595792</v>
      </c>
      <c r="Y11" s="18">
        <v>0.33681229590463702</v>
      </c>
    </row>
    <row r="12" spans="2:27" ht="19" customHeight="1" x14ac:dyDescent="0.35">
      <c r="B12" s="21" t="s">
        <v>149</v>
      </c>
      <c r="C12" s="18">
        <v>0.11253464968832361</v>
      </c>
      <c r="D12" s="18">
        <v>0.10294340736605249</v>
      </c>
      <c r="E12" s="18">
        <v>0.121578247931099</v>
      </c>
      <c r="G12" s="18">
        <v>9.2937142880993445E-2</v>
      </c>
      <c r="H12" s="18">
        <v>0.1036685160662415</v>
      </c>
      <c r="I12" s="18">
        <v>0.12430499820999701</v>
      </c>
      <c r="J12" s="18">
        <v>0.128587197285988</v>
      </c>
      <c r="L12" s="18">
        <v>9.8363064881999029E-2</v>
      </c>
      <c r="M12" s="18">
        <v>0.12430499820999701</v>
      </c>
      <c r="N12" s="18">
        <v>0.12799471911895879</v>
      </c>
      <c r="P12" s="18">
        <v>0.11242082774535329</v>
      </c>
      <c r="Q12" s="18">
        <v>6.6833722795579267E-2</v>
      </c>
      <c r="R12" s="18">
        <v>8.81455904383978E-2</v>
      </c>
      <c r="T12" s="18">
        <v>8.8955809049539522E-2</v>
      </c>
      <c r="U12" s="18">
        <v>8.8505488951000758E-2</v>
      </c>
      <c r="V12" s="18">
        <v>0.12045731391601359</v>
      </c>
      <c r="W12" s="18">
        <v>0.14431729035746491</v>
      </c>
      <c r="X12" s="18">
        <v>0.10480998894964599</v>
      </c>
      <c r="Y12" s="18">
        <v>0.1153486493454553</v>
      </c>
    </row>
    <row r="13" spans="2:27" ht="19" customHeight="1" x14ac:dyDescent="0.35">
      <c r="B13" s="21" t="s">
        <v>71</v>
      </c>
      <c r="C13" s="18">
        <v>4.5738467130355898E-2</v>
      </c>
      <c r="D13" s="18">
        <v>3.9554660640858767E-2</v>
      </c>
      <c r="E13" s="18">
        <v>5.201285876847489E-2</v>
      </c>
      <c r="G13" s="18">
        <v>6.71323628819427E-2</v>
      </c>
      <c r="H13" s="18">
        <v>3.82074316008299E-2</v>
      </c>
      <c r="I13" s="18">
        <v>4.3208137419160512E-2</v>
      </c>
      <c r="J13" s="18">
        <v>3.4537586007577621E-2</v>
      </c>
      <c r="L13" s="18">
        <v>5.2692077331573592E-2</v>
      </c>
      <c r="M13" s="18">
        <v>4.3208137419160512E-2</v>
      </c>
      <c r="N13" s="18">
        <v>3.4592972360632829E-2</v>
      </c>
      <c r="P13" s="18">
        <v>4.6352142112371188E-2</v>
      </c>
      <c r="Q13" s="18">
        <v>2.4968404618716349E-2</v>
      </c>
      <c r="R13" s="18">
        <v>3.1624083454768963E-2</v>
      </c>
      <c r="T13" s="18">
        <v>1.035839544272967E-2</v>
      </c>
      <c r="U13" s="18">
        <v>3.0492350530050741E-2</v>
      </c>
      <c r="V13" s="18">
        <v>6.0464548571337373E-2</v>
      </c>
      <c r="W13" s="18">
        <v>2.9186816404838011E-2</v>
      </c>
      <c r="X13" s="18">
        <v>6.1013750920042541E-2</v>
      </c>
      <c r="Y13" s="18">
        <v>8.5868240898783227E-2</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248</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146</v>
      </c>
      <c r="C9" s="18">
        <v>0.15358981843480249</v>
      </c>
      <c r="D9" s="18">
        <v>0.1761541684093382</v>
      </c>
      <c r="E9" s="18">
        <v>0.1314125323846132</v>
      </c>
      <c r="G9" s="18">
        <v>0.1649910446033804</v>
      </c>
      <c r="H9" s="18">
        <v>0.1762623817831124</v>
      </c>
      <c r="I9" s="18">
        <v>0.1105132840682423</v>
      </c>
      <c r="J9" s="18">
        <v>0.1628798628847998</v>
      </c>
      <c r="L9" s="18">
        <v>0.17072912421727979</v>
      </c>
      <c r="M9" s="18">
        <v>0.1105132840682423</v>
      </c>
      <c r="N9" s="18">
        <v>0.16314106589966429</v>
      </c>
      <c r="P9" s="18">
        <v>0.13627804620950279</v>
      </c>
      <c r="Q9" s="18">
        <v>0.32766915867759477</v>
      </c>
      <c r="R9" s="18">
        <v>0.21113730520890009</v>
      </c>
      <c r="T9" s="18">
        <v>0.3083922414154881</v>
      </c>
      <c r="U9" s="18">
        <v>0.16906758628365789</v>
      </c>
      <c r="V9" s="18">
        <v>0.12683871825045501</v>
      </c>
      <c r="W9" s="18">
        <v>0.1133203702510889</v>
      </c>
      <c r="X9" s="18">
        <v>0.15078068372918621</v>
      </c>
      <c r="Y9" s="18">
        <v>0.15909294360286921</v>
      </c>
    </row>
    <row r="10" spans="2:27" ht="19" customHeight="1" x14ac:dyDescent="0.35">
      <c r="B10" s="21" t="s">
        <v>247</v>
      </c>
      <c r="C10" s="18">
        <v>0.36298834309128353</v>
      </c>
      <c r="D10" s="18">
        <v>0.36344170310497281</v>
      </c>
      <c r="E10" s="18">
        <v>0.36334861949843711</v>
      </c>
      <c r="G10" s="18">
        <v>0.39313177244346542</v>
      </c>
      <c r="H10" s="18">
        <v>0.36525271055896502</v>
      </c>
      <c r="I10" s="18">
        <v>0.38425789128499971</v>
      </c>
      <c r="J10" s="18">
        <v>0.3100776126589545</v>
      </c>
      <c r="L10" s="18">
        <v>0.3794044276603149</v>
      </c>
      <c r="M10" s="18">
        <v>0.38425789128499971</v>
      </c>
      <c r="N10" s="18">
        <v>0.31057486999840722</v>
      </c>
      <c r="P10" s="18">
        <v>0.36486213010100987</v>
      </c>
      <c r="Q10" s="18">
        <v>0.42178271873310441</v>
      </c>
      <c r="R10" s="18">
        <v>0.36858232121378109</v>
      </c>
      <c r="T10" s="18">
        <v>0.40350892702184632</v>
      </c>
      <c r="U10" s="18">
        <v>0.38848484735558381</v>
      </c>
      <c r="V10" s="18">
        <v>0.35784391761518181</v>
      </c>
      <c r="W10" s="18">
        <v>0.35857516876238299</v>
      </c>
      <c r="X10" s="18">
        <v>0.34245948185506642</v>
      </c>
      <c r="Y10" s="18">
        <v>0.31063752630983871</v>
      </c>
    </row>
    <row r="11" spans="2:27" ht="19" customHeight="1" x14ac:dyDescent="0.35">
      <c r="B11" s="21" t="s">
        <v>148</v>
      </c>
      <c r="C11" s="18">
        <v>0.29811366118926802</v>
      </c>
      <c r="D11" s="18">
        <v>0.29764766973760898</v>
      </c>
      <c r="E11" s="18">
        <v>0.29819092183561818</v>
      </c>
      <c r="G11" s="18">
        <v>0.28898194415508982</v>
      </c>
      <c r="H11" s="18">
        <v>0.31797673351371308</v>
      </c>
      <c r="I11" s="18">
        <v>0.31485677070476481</v>
      </c>
      <c r="J11" s="18">
        <v>0.27024155894873181</v>
      </c>
      <c r="L11" s="18">
        <v>0.30308311728157722</v>
      </c>
      <c r="M11" s="18">
        <v>0.31485677070476481</v>
      </c>
      <c r="N11" s="18">
        <v>0.27067493302388701</v>
      </c>
      <c r="P11" s="18">
        <v>0.31708616007331908</v>
      </c>
      <c r="Q11" s="18">
        <v>0.14268587059672169</v>
      </c>
      <c r="R11" s="18">
        <v>0.25375517479538923</v>
      </c>
      <c r="T11" s="18">
        <v>0.165287623633944</v>
      </c>
      <c r="U11" s="18">
        <v>0.30311095937383381</v>
      </c>
      <c r="V11" s="18">
        <v>0.31470483890774298</v>
      </c>
      <c r="W11" s="18">
        <v>0.31238518741308879</v>
      </c>
      <c r="X11" s="18">
        <v>0.31175743493875852</v>
      </c>
      <c r="Y11" s="18">
        <v>0.29506825458527169</v>
      </c>
    </row>
    <row r="12" spans="2:27" ht="19" customHeight="1" x14ac:dyDescent="0.35">
      <c r="B12" s="21" t="s">
        <v>149</v>
      </c>
      <c r="C12" s="18">
        <v>0.14841123440976589</v>
      </c>
      <c r="D12" s="18">
        <v>0.13182703724292061</v>
      </c>
      <c r="E12" s="18">
        <v>0.16411226029449111</v>
      </c>
      <c r="G12" s="18">
        <v>0.10571982059277819</v>
      </c>
      <c r="H12" s="18">
        <v>0.11388820376318221</v>
      </c>
      <c r="I12" s="18">
        <v>0.15948618036181519</v>
      </c>
      <c r="J12" s="18">
        <v>0.2138289755664777</v>
      </c>
      <c r="L12" s="18">
        <v>0.1098701834275941</v>
      </c>
      <c r="M12" s="18">
        <v>0.15948618036181519</v>
      </c>
      <c r="N12" s="18">
        <v>0.21256822891465599</v>
      </c>
      <c r="P12" s="18">
        <v>0.146892429624875</v>
      </c>
      <c r="Q12" s="18">
        <v>8.5585149291074289E-2</v>
      </c>
      <c r="R12" s="18">
        <v>0.13975189645367739</v>
      </c>
      <c r="T12" s="18">
        <v>0.1115541051579536</v>
      </c>
      <c r="U12" s="18">
        <v>0.1188142137291012</v>
      </c>
      <c r="V12" s="18">
        <v>0.15598025874586219</v>
      </c>
      <c r="W12" s="18">
        <v>0.18376303021287141</v>
      </c>
      <c r="X12" s="18">
        <v>0.14396842718474201</v>
      </c>
      <c r="Y12" s="18">
        <v>0.16590454098624849</v>
      </c>
    </row>
    <row r="13" spans="2:27" ht="19" customHeight="1" x14ac:dyDescent="0.35">
      <c r="B13" s="21" t="s">
        <v>71</v>
      </c>
      <c r="C13" s="18">
        <v>3.6896942874880122E-2</v>
      </c>
      <c r="D13" s="18">
        <v>3.092942150515933E-2</v>
      </c>
      <c r="E13" s="18">
        <v>4.2935665986840572E-2</v>
      </c>
      <c r="G13" s="18">
        <v>4.7175418205286382E-2</v>
      </c>
      <c r="H13" s="18">
        <v>2.6619970381027421E-2</v>
      </c>
      <c r="I13" s="18">
        <v>3.088587358017815E-2</v>
      </c>
      <c r="J13" s="18">
        <v>4.2971989941036071E-2</v>
      </c>
      <c r="L13" s="18">
        <v>3.6913147413234107E-2</v>
      </c>
      <c r="M13" s="18">
        <v>3.088587358017815E-2</v>
      </c>
      <c r="N13" s="18">
        <v>4.3040902163385283E-2</v>
      </c>
      <c r="P13" s="18">
        <v>3.4881233991293038E-2</v>
      </c>
      <c r="Q13" s="18">
        <v>2.227710270150474E-2</v>
      </c>
      <c r="R13" s="18">
        <v>2.6773302328252108E-2</v>
      </c>
      <c r="T13" s="18">
        <v>1.1257102770768111E-2</v>
      </c>
      <c r="U13" s="18">
        <v>2.0522393257823211E-2</v>
      </c>
      <c r="V13" s="18">
        <v>4.4632266480758118E-2</v>
      </c>
      <c r="W13" s="18">
        <v>3.1956243360567967E-2</v>
      </c>
      <c r="X13" s="18">
        <v>5.10339722922468E-2</v>
      </c>
      <c r="Y13" s="18">
        <v>6.9296734515771882E-2</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249</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146</v>
      </c>
      <c r="C9" s="18">
        <v>0.1635255424745207</v>
      </c>
      <c r="D9" s="18">
        <v>0.17864626317465279</v>
      </c>
      <c r="E9" s="18">
        <v>0.14879989498922649</v>
      </c>
      <c r="G9" s="18">
        <v>0.16521434466600221</v>
      </c>
      <c r="H9" s="18">
        <v>0.17385772477909109</v>
      </c>
      <c r="I9" s="18">
        <v>0.1319061027208441</v>
      </c>
      <c r="J9" s="18">
        <v>0.18338356614788071</v>
      </c>
      <c r="L9" s="18">
        <v>0.16963704710805569</v>
      </c>
      <c r="M9" s="18">
        <v>0.1319061027208441</v>
      </c>
      <c r="N9" s="18">
        <v>0.1836776500174645</v>
      </c>
      <c r="P9" s="18">
        <v>0.14455105650655689</v>
      </c>
      <c r="Q9" s="18">
        <v>0.33294103713054563</v>
      </c>
      <c r="R9" s="18">
        <v>0.22348107351157689</v>
      </c>
      <c r="T9" s="18">
        <v>0.31730125606741111</v>
      </c>
      <c r="U9" s="18">
        <v>0.18715220670972221</v>
      </c>
      <c r="V9" s="18">
        <v>0.13500267545419611</v>
      </c>
      <c r="W9" s="18">
        <v>0.1448843230545431</v>
      </c>
      <c r="X9" s="18">
        <v>0.14826828588582211</v>
      </c>
      <c r="Y9" s="18">
        <v>0.1200092277262832</v>
      </c>
    </row>
    <row r="10" spans="2:27" ht="19" customHeight="1" x14ac:dyDescent="0.35">
      <c r="B10" s="21" t="s">
        <v>247</v>
      </c>
      <c r="C10" s="18">
        <v>0.4844457959943671</v>
      </c>
      <c r="D10" s="18">
        <v>0.47763038260857871</v>
      </c>
      <c r="E10" s="18">
        <v>0.49153107239763388</v>
      </c>
      <c r="G10" s="18">
        <v>0.51823074887973875</v>
      </c>
      <c r="H10" s="18">
        <v>0.47147096314700632</v>
      </c>
      <c r="I10" s="18">
        <v>0.49996885611251313</v>
      </c>
      <c r="J10" s="18">
        <v>0.4490549589825778</v>
      </c>
      <c r="L10" s="18">
        <v>0.49512474099246251</v>
      </c>
      <c r="M10" s="18">
        <v>0.49996885611251313</v>
      </c>
      <c r="N10" s="18">
        <v>0.44817143352283317</v>
      </c>
      <c r="P10" s="18">
        <v>0.49113096401406969</v>
      </c>
      <c r="Q10" s="18">
        <v>0.47398682893716643</v>
      </c>
      <c r="R10" s="18">
        <v>0.53392376620514315</v>
      </c>
      <c r="T10" s="18">
        <v>0.50480439407370459</v>
      </c>
      <c r="U10" s="18">
        <v>0.48223827404327291</v>
      </c>
      <c r="V10" s="18">
        <v>0.49769141187666549</v>
      </c>
      <c r="W10" s="18">
        <v>0.48182850136740152</v>
      </c>
      <c r="X10" s="18">
        <v>0.47675347982139799</v>
      </c>
      <c r="Y10" s="18">
        <v>0.44983563337298071</v>
      </c>
    </row>
    <row r="11" spans="2:27" ht="19" customHeight="1" x14ac:dyDescent="0.35">
      <c r="B11" s="21" t="s">
        <v>148</v>
      </c>
      <c r="C11" s="18">
        <v>0.26069235494403731</v>
      </c>
      <c r="D11" s="18">
        <v>0.25738568048808169</v>
      </c>
      <c r="E11" s="18">
        <v>0.26457642226676392</v>
      </c>
      <c r="G11" s="18">
        <v>0.22793500817929041</v>
      </c>
      <c r="H11" s="18">
        <v>0.2792213704375156</v>
      </c>
      <c r="I11" s="18">
        <v>0.27697252442145071</v>
      </c>
      <c r="J11" s="18">
        <v>0.25904146378061221</v>
      </c>
      <c r="L11" s="18">
        <v>0.2537404412476077</v>
      </c>
      <c r="M11" s="18">
        <v>0.27697252442145071</v>
      </c>
      <c r="N11" s="18">
        <v>0.25945687677345258</v>
      </c>
      <c r="P11" s="18">
        <v>0.27579703219618151</v>
      </c>
      <c r="Q11" s="18">
        <v>0.13466968750282679</v>
      </c>
      <c r="R11" s="18">
        <v>0.1486526519616852</v>
      </c>
      <c r="T11" s="18">
        <v>0.12873203629996241</v>
      </c>
      <c r="U11" s="18">
        <v>0.26815880716820661</v>
      </c>
      <c r="V11" s="18">
        <v>0.27920480233052031</v>
      </c>
      <c r="W11" s="18">
        <v>0.25616100357210592</v>
      </c>
      <c r="X11" s="18">
        <v>0.28351469878025332</v>
      </c>
      <c r="Y11" s="18">
        <v>0.27619835479224081</v>
      </c>
    </row>
    <row r="12" spans="2:27" ht="19" customHeight="1" x14ac:dyDescent="0.35">
      <c r="B12" s="21" t="s">
        <v>149</v>
      </c>
      <c r="C12" s="18">
        <v>6.4530093396753807E-2</v>
      </c>
      <c r="D12" s="18">
        <v>6.3321842529579703E-2</v>
      </c>
      <c r="E12" s="18">
        <v>6.4918725494679017E-2</v>
      </c>
      <c r="G12" s="18">
        <v>4.0217979749231032E-2</v>
      </c>
      <c r="H12" s="18">
        <v>5.2795810192640041E-2</v>
      </c>
      <c r="I12" s="18">
        <v>7.6653926551110085E-2</v>
      </c>
      <c r="J12" s="18">
        <v>8.7707006392533884E-2</v>
      </c>
      <c r="L12" s="18">
        <v>4.595659974690651E-2</v>
      </c>
      <c r="M12" s="18">
        <v>7.6653926551110085E-2</v>
      </c>
      <c r="N12" s="18">
        <v>8.7847658122518907E-2</v>
      </c>
      <c r="P12" s="18">
        <v>6.3859578914870638E-2</v>
      </c>
      <c r="Q12" s="18">
        <v>5.2280619895468443E-2</v>
      </c>
      <c r="R12" s="18">
        <v>6.0171682057581437E-2</v>
      </c>
      <c r="T12" s="18">
        <v>4.3415918168803233E-2</v>
      </c>
      <c r="U12" s="18">
        <v>4.5678223483551182E-2</v>
      </c>
      <c r="V12" s="18">
        <v>5.8519998078186551E-2</v>
      </c>
      <c r="W12" s="18">
        <v>9.0519020776084147E-2</v>
      </c>
      <c r="X12" s="18">
        <v>5.6145627979463521E-2</v>
      </c>
      <c r="Y12" s="18">
        <v>0.1030467260942203</v>
      </c>
    </row>
    <row r="13" spans="2:27" ht="19" customHeight="1" x14ac:dyDescent="0.35">
      <c r="B13" s="21" t="s">
        <v>71</v>
      </c>
      <c r="C13" s="18">
        <v>2.6806213190321091E-2</v>
      </c>
      <c r="D13" s="18">
        <v>2.3015831199106981E-2</v>
      </c>
      <c r="E13" s="18">
        <v>3.0173884851696711E-2</v>
      </c>
      <c r="G13" s="18">
        <v>4.8401918525737837E-2</v>
      </c>
      <c r="H13" s="18">
        <v>2.2654131443746971E-2</v>
      </c>
      <c r="I13" s="18">
        <v>1.449859019408207E-2</v>
      </c>
      <c r="J13" s="18">
        <v>2.0813004696395319E-2</v>
      </c>
      <c r="L13" s="18">
        <v>3.5541170904967827E-2</v>
      </c>
      <c r="M13" s="18">
        <v>1.449859019408207E-2</v>
      </c>
      <c r="N13" s="18">
        <v>2.0846381563730559E-2</v>
      </c>
      <c r="P13" s="18">
        <v>2.4661368368321199E-2</v>
      </c>
      <c r="Q13" s="18">
        <v>6.1218265339925771E-3</v>
      </c>
      <c r="R13" s="18">
        <v>3.3770826264013128E-2</v>
      </c>
      <c r="T13" s="18">
        <v>5.7463953901187633E-3</v>
      </c>
      <c r="U13" s="18">
        <v>1.677248859524718E-2</v>
      </c>
      <c r="V13" s="18">
        <v>2.9581112260431801E-2</v>
      </c>
      <c r="W13" s="18">
        <v>2.6607151229865289E-2</v>
      </c>
      <c r="X13" s="18">
        <v>3.5317907533063048E-2</v>
      </c>
      <c r="Y13" s="18">
        <v>5.0910058014274992E-2</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250</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146</v>
      </c>
      <c r="C9" s="18">
        <v>0.1982887554294486</v>
      </c>
      <c r="D9" s="18">
        <v>0.21898623525645611</v>
      </c>
      <c r="E9" s="18">
        <v>0.17807485430284589</v>
      </c>
      <c r="G9" s="18">
        <v>0.1908049151418604</v>
      </c>
      <c r="H9" s="18">
        <v>0.2041143138661127</v>
      </c>
      <c r="I9" s="18">
        <v>0.1552709509536695</v>
      </c>
      <c r="J9" s="18">
        <v>0.24322290765692511</v>
      </c>
      <c r="L9" s="18">
        <v>0.19757820806385001</v>
      </c>
      <c r="M9" s="18">
        <v>0.1552709509536695</v>
      </c>
      <c r="N9" s="18">
        <v>0.2436129531520459</v>
      </c>
      <c r="P9" s="18">
        <v>0.16942779013527201</v>
      </c>
      <c r="Q9" s="18">
        <v>0.4413028404794398</v>
      </c>
      <c r="R9" s="18">
        <v>0.28561484586523961</v>
      </c>
      <c r="T9" s="18">
        <v>0.35750733052053302</v>
      </c>
      <c r="U9" s="18">
        <v>0.22314669473185969</v>
      </c>
      <c r="V9" s="18">
        <v>0.16991110475468529</v>
      </c>
      <c r="W9" s="18">
        <v>0.19089690780069279</v>
      </c>
      <c r="X9" s="18">
        <v>0.17333523361697969</v>
      </c>
      <c r="Y9" s="18">
        <v>0.13989833982708819</v>
      </c>
    </row>
    <row r="10" spans="2:27" ht="19" customHeight="1" x14ac:dyDescent="0.35">
      <c r="B10" s="21" t="s">
        <v>247</v>
      </c>
      <c r="C10" s="18">
        <v>0.51415722579305478</v>
      </c>
      <c r="D10" s="18">
        <v>0.49082284458927788</v>
      </c>
      <c r="E10" s="18">
        <v>0.5372165350270488</v>
      </c>
      <c r="G10" s="18">
        <v>0.5745884180306341</v>
      </c>
      <c r="H10" s="18">
        <v>0.5204720618246399</v>
      </c>
      <c r="I10" s="18">
        <v>0.52711426876872147</v>
      </c>
      <c r="J10" s="18">
        <v>0.43558209251126412</v>
      </c>
      <c r="L10" s="18">
        <v>0.54725161298051839</v>
      </c>
      <c r="M10" s="18">
        <v>0.52711426876872147</v>
      </c>
      <c r="N10" s="18">
        <v>0.43467696122941929</v>
      </c>
      <c r="P10" s="18">
        <v>0.53031363377721419</v>
      </c>
      <c r="Q10" s="18">
        <v>0.44457462735106029</v>
      </c>
      <c r="R10" s="18">
        <v>0.47540743236813671</v>
      </c>
      <c r="T10" s="18">
        <v>0.46461990288189747</v>
      </c>
      <c r="U10" s="18">
        <v>0.51673106631495302</v>
      </c>
      <c r="V10" s="18">
        <v>0.55622704399093414</v>
      </c>
      <c r="W10" s="18">
        <v>0.48237258135724281</v>
      </c>
      <c r="X10" s="18">
        <v>0.51495656662235334</v>
      </c>
      <c r="Y10" s="18">
        <v>0.4982024766094954</v>
      </c>
    </row>
    <row r="11" spans="2:27" ht="19" customHeight="1" x14ac:dyDescent="0.35">
      <c r="B11" s="21" t="s">
        <v>148</v>
      </c>
      <c r="C11" s="18">
        <v>0.19369205526956379</v>
      </c>
      <c r="D11" s="18">
        <v>0.1993392825338956</v>
      </c>
      <c r="E11" s="18">
        <v>0.1880138445514288</v>
      </c>
      <c r="G11" s="18">
        <v>0.15533578629054881</v>
      </c>
      <c r="H11" s="18">
        <v>0.2117781378449041</v>
      </c>
      <c r="I11" s="18">
        <v>0.20745327373263411</v>
      </c>
      <c r="J11" s="18">
        <v>0.19951309546661949</v>
      </c>
      <c r="L11" s="18">
        <v>0.18368003423287169</v>
      </c>
      <c r="M11" s="18">
        <v>0.20745327373263411</v>
      </c>
      <c r="N11" s="18">
        <v>0.19983304552746711</v>
      </c>
      <c r="P11" s="18">
        <v>0.21249453165004981</v>
      </c>
      <c r="Q11" s="18">
        <v>5.1675872040521667E-2</v>
      </c>
      <c r="R11" s="18">
        <v>0.15545929619176679</v>
      </c>
      <c r="T11" s="18">
        <v>0.1218455428110044</v>
      </c>
      <c r="U11" s="18">
        <v>0.19339180936688519</v>
      </c>
      <c r="V11" s="18">
        <v>0.19273069046614091</v>
      </c>
      <c r="W11" s="18">
        <v>0.207816219026105</v>
      </c>
      <c r="X11" s="18">
        <v>0.21691374247543191</v>
      </c>
      <c r="Y11" s="18">
        <v>0.1844132900224861</v>
      </c>
    </row>
    <row r="12" spans="2:27" ht="19" customHeight="1" x14ac:dyDescent="0.35">
      <c r="B12" s="21" t="s">
        <v>149</v>
      </c>
      <c r="C12" s="18">
        <v>5.8348100791373453E-2</v>
      </c>
      <c r="D12" s="18">
        <v>6.1449450422089068E-2</v>
      </c>
      <c r="E12" s="18">
        <v>5.5001398735902228E-2</v>
      </c>
      <c r="G12" s="18">
        <v>2.7478930319160409E-2</v>
      </c>
      <c r="H12" s="18">
        <v>3.5134350960554693E-2</v>
      </c>
      <c r="I12" s="18">
        <v>7.7110751633157573E-2</v>
      </c>
      <c r="J12" s="18">
        <v>9.287277910348847E-2</v>
      </c>
      <c r="L12" s="18">
        <v>3.1327057485923092E-2</v>
      </c>
      <c r="M12" s="18">
        <v>7.7110751633157573E-2</v>
      </c>
      <c r="N12" s="18">
        <v>9.3021714947803591E-2</v>
      </c>
      <c r="P12" s="18">
        <v>5.1101425461629199E-2</v>
      </c>
      <c r="Q12" s="18">
        <v>5.494846986013719E-2</v>
      </c>
      <c r="R12" s="18">
        <v>6.0360781128870687E-2</v>
      </c>
      <c r="T12" s="18">
        <v>3.5069046855824758E-2</v>
      </c>
      <c r="U12" s="18">
        <v>4.6507642667176378E-2</v>
      </c>
      <c r="V12" s="18">
        <v>4.8144117373196009E-2</v>
      </c>
      <c r="W12" s="18">
        <v>9.8253747740789113E-2</v>
      </c>
      <c r="X12" s="18">
        <v>3.93417764926993E-2</v>
      </c>
      <c r="Y12" s="18">
        <v>8.1051995900594392E-2</v>
      </c>
    </row>
    <row r="13" spans="2:27" ht="19" customHeight="1" x14ac:dyDescent="0.35">
      <c r="B13" s="21" t="s">
        <v>71</v>
      </c>
      <c r="C13" s="18">
        <v>3.5513862716559423E-2</v>
      </c>
      <c r="D13" s="18">
        <v>2.9402187198281211E-2</v>
      </c>
      <c r="E13" s="18">
        <v>4.1693367382774259E-2</v>
      </c>
      <c r="G13" s="18">
        <v>5.1791950217796243E-2</v>
      </c>
      <c r="H13" s="18">
        <v>2.8501135503788692E-2</v>
      </c>
      <c r="I13" s="18">
        <v>3.305075491181729E-2</v>
      </c>
      <c r="J13" s="18">
        <v>2.880912526170281E-2</v>
      </c>
      <c r="L13" s="18">
        <v>4.0163087236837001E-2</v>
      </c>
      <c r="M13" s="18">
        <v>3.305075491181729E-2</v>
      </c>
      <c r="N13" s="18">
        <v>2.8855325143263919E-2</v>
      </c>
      <c r="P13" s="18">
        <v>3.6662618975834768E-2</v>
      </c>
      <c r="Q13" s="18">
        <v>7.4981902688410259E-3</v>
      </c>
      <c r="R13" s="18">
        <v>2.3157644445986159E-2</v>
      </c>
      <c r="T13" s="18">
        <v>2.0958176930740351E-2</v>
      </c>
      <c r="U13" s="18">
        <v>2.022278691912565E-2</v>
      </c>
      <c r="V13" s="18">
        <v>3.2987043415043757E-2</v>
      </c>
      <c r="W13" s="18">
        <v>2.0660544075170179E-2</v>
      </c>
      <c r="X13" s="18">
        <v>5.5452680792535722E-2</v>
      </c>
      <c r="Y13" s="18">
        <v>9.6433897640335803E-2</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251</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146</v>
      </c>
      <c r="C9" s="18">
        <v>0.18256972207488559</v>
      </c>
      <c r="D9" s="18">
        <v>0.2009364221250913</v>
      </c>
      <c r="E9" s="18">
        <v>0.16464694593586171</v>
      </c>
      <c r="G9" s="18">
        <v>0.17584232357232199</v>
      </c>
      <c r="H9" s="18">
        <v>0.17994994662863201</v>
      </c>
      <c r="I9" s="18">
        <v>0.141940778817401</v>
      </c>
      <c r="J9" s="18">
        <v>0.23276363026986621</v>
      </c>
      <c r="L9" s="18">
        <v>0.17800068417480069</v>
      </c>
      <c r="M9" s="18">
        <v>0.141940778817401</v>
      </c>
      <c r="N9" s="18">
        <v>0.2331369026983941</v>
      </c>
      <c r="P9" s="18">
        <v>0.15940471256393801</v>
      </c>
      <c r="Q9" s="18">
        <v>0.41901953087301053</v>
      </c>
      <c r="R9" s="18">
        <v>0.20796590954130759</v>
      </c>
      <c r="T9" s="18">
        <v>0.34891484949871138</v>
      </c>
      <c r="U9" s="18">
        <v>0.1876055895645708</v>
      </c>
      <c r="V9" s="18">
        <v>0.1629764928917552</v>
      </c>
      <c r="W9" s="18">
        <v>0.15844140361425851</v>
      </c>
      <c r="X9" s="18">
        <v>0.17941461569245251</v>
      </c>
      <c r="Y9" s="18">
        <v>0.14728230997232911</v>
      </c>
    </row>
    <row r="10" spans="2:27" ht="19" customHeight="1" x14ac:dyDescent="0.35">
      <c r="B10" s="21" t="s">
        <v>247</v>
      </c>
      <c r="C10" s="18">
        <v>0.48840714907748178</v>
      </c>
      <c r="D10" s="18">
        <v>0.47486683507129429</v>
      </c>
      <c r="E10" s="18">
        <v>0.50221333289624903</v>
      </c>
      <c r="G10" s="18">
        <v>0.50350931594094472</v>
      </c>
      <c r="H10" s="18">
        <v>0.49392371495315479</v>
      </c>
      <c r="I10" s="18">
        <v>0.51860722572033657</v>
      </c>
      <c r="J10" s="18">
        <v>0.43853882590398158</v>
      </c>
      <c r="L10" s="18">
        <v>0.49900346743576379</v>
      </c>
      <c r="M10" s="18">
        <v>0.51860722572033657</v>
      </c>
      <c r="N10" s="18">
        <v>0.43763843620076209</v>
      </c>
      <c r="P10" s="18">
        <v>0.49419687978478399</v>
      </c>
      <c r="Q10" s="18">
        <v>0.42926706189731689</v>
      </c>
      <c r="R10" s="18">
        <v>0.56251698028357733</v>
      </c>
      <c r="T10" s="18">
        <v>0.48066736930989168</v>
      </c>
      <c r="U10" s="18">
        <v>0.51695585325166982</v>
      </c>
      <c r="V10" s="18">
        <v>0.50585334837735185</v>
      </c>
      <c r="W10" s="18">
        <v>0.48899939576361889</v>
      </c>
      <c r="X10" s="18">
        <v>0.41794935076006579</v>
      </c>
      <c r="Y10" s="18">
        <v>0.49075491832457191</v>
      </c>
    </row>
    <row r="11" spans="2:27" ht="19" customHeight="1" x14ac:dyDescent="0.35">
      <c r="B11" s="21" t="s">
        <v>148</v>
      </c>
      <c r="C11" s="18">
        <v>0.23146789261144859</v>
      </c>
      <c r="D11" s="18">
        <v>0.23604812455591559</v>
      </c>
      <c r="E11" s="18">
        <v>0.22683483733551441</v>
      </c>
      <c r="G11" s="18">
        <v>0.21726527247353061</v>
      </c>
      <c r="H11" s="18">
        <v>0.24148419760156231</v>
      </c>
      <c r="I11" s="18">
        <v>0.2393661727009942</v>
      </c>
      <c r="J11" s="18">
        <v>0.22813854637779279</v>
      </c>
      <c r="L11" s="18">
        <v>0.2289340702715654</v>
      </c>
      <c r="M11" s="18">
        <v>0.2393661727009942</v>
      </c>
      <c r="N11" s="18">
        <v>0.22850440177001419</v>
      </c>
      <c r="P11" s="18">
        <v>0.24832712313094121</v>
      </c>
      <c r="Q11" s="18">
        <v>0.1027061614275509</v>
      </c>
      <c r="R11" s="18">
        <v>0.15509787095959451</v>
      </c>
      <c r="T11" s="18">
        <v>0.13062277285313009</v>
      </c>
      <c r="U11" s="18">
        <v>0.22965580347896641</v>
      </c>
      <c r="V11" s="18">
        <v>0.2366313479055431</v>
      </c>
      <c r="W11" s="18">
        <v>0.24168540920111681</v>
      </c>
      <c r="X11" s="18">
        <v>0.27609581119869259</v>
      </c>
      <c r="Y11" s="18">
        <v>0.2043113139011668</v>
      </c>
    </row>
    <row r="12" spans="2:27" ht="19" customHeight="1" x14ac:dyDescent="0.35">
      <c r="B12" s="21" t="s">
        <v>149</v>
      </c>
      <c r="C12" s="18">
        <v>6.692274529640875E-2</v>
      </c>
      <c r="D12" s="18">
        <v>6.0932048268921311E-2</v>
      </c>
      <c r="E12" s="18">
        <v>7.2669898568744853E-2</v>
      </c>
      <c r="G12" s="18">
        <v>5.7466745500233771E-2</v>
      </c>
      <c r="H12" s="18">
        <v>6.4216547278808697E-2</v>
      </c>
      <c r="I12" s="18">
        <v>7.3690324413704086E-2</v>
      </c>
      <c r="J12" s="18">
        <v>7.1640585589832662E-2</v>
      </c>
      <c r="L12" s="18">
        <v>6.0878958743543793E-2</v>
      </c>
      <c r="M12" s="18">
        <v>7.3690324413704086E-2</v>
      </c>
      <c r="N12" s="18">
        <v>7.1755472332805659E-2</v>
      </c>
      <c r="P12" s="18">
        <v>6.7398568896837291E-2</v>
      </c>
      <c r="Q12" s="18">
        <v>3.8919531189972288E-2</v>
      </c>
      <c r="R12" s="18">
        <v>4.0810898185555729E-2</v>
      </c>
      <c r="T12" s="18">
        <v>2.9436612895537111E-2</v>
      </c>
      <c r="U12" s="18">
        <v>4.3549111607127412E-2</v>
      </c>
      <c r="V12" s="18">
        <v>6.6759120830440541E-2</v>
      </c>
      <c r="W12" s="18">
        <v>9.6698102795947968E-2</v>
      </c>
      <c r="X12" s="18">
        <v>6.0448434367773647E-2</v>
      </c>
      <c r="Y12" s="18">
        <v>0.10242664833707529</v>
      </c>
    </row>
    <row r="13" spans="2:27" ht="19" customHeight="1" x14ac:dyDescent="0.35">
      <c r="B13" s="21" t="s">
        <v>71</v>
      </c>
      <c r="C13" s="18">
        <v>3.0632490939775221E-2</v>
      </c>
      <c r="D13" s="18">
        <v>2.721656997877725E-2</v>
      </c>
      <c r="E13" s="18">
        <v>3.363498526363002E-2</v>
      </c>
      <c r="G13" s="18">
        <v>4.5916342512969131E-2</v>
      </c>
      <c r="H13" s="18">
        <v>2.04255935378421E-2</v>
      </c>
      <c r="I13" s="18">
        <v>2.639549834756412E-2</v>
      </c>
      <c r="J13" s="18">
        <v>2.891841185852671E-2</v>
      </c>
      <c r="L13" s="18">
        <v>3.3182819374326357E-2</v>
      </c>
      <c r="M13" s="18">
        <v>2.639549834756412E-2</v>
      </c>
      <c r="N13" s="18">
        <v>2.896478699802375E-2</v>
      </c>
      <c r="P13" s="18">
        <v>3.0672715623499509E-2</v>
      </c>
      <c r="Q13" s="18">
        <v>1.0087714612149299E-2</v>
      </c>
      <c r="R13" s="18">
        <v>3.360834102996476E-2</v>
      </c>
      <c r="T13" s="18">
        <v>1.035839544272967E-2</v>
      </c>
      <c r="U13" s="18">
        <v>2.223364209766553E-2</v>
      </c>
      <c r="V13" s="18">
        <v>2.777968999490954E-2</v>
      </c>
      <c r="W13" s="18">
        <v>1.417568862505773E-2</v>
      </c>
      <c r="X13" s="18">
        <v>6.6091787981015296E-2</v>
      </c>
      <c r="Y13" s="18">
        <v>5.5224809464856819E-2</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252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146</v>
      </c>
      <c r="C9" s="18">
        <v>0.1592691874301875</v>
      </c>
      <c r="D9" s="18">
        <v>0.18637846989918469</v>
      </c>
      <c r="E9" s="18">
        <v>0.13256837893902679</v>
      </c>
      <c r="G9" s="18">
        <v>0.1653918335427543</v>
      </c>
      <c r="H9" s="18">
        <v>0.14524215395254941</v>
      </c>
      <c r="I9" s="18">
        <v>0.13622139984372211</v>
      </c>
      <c r="J9" s="18">
        <v>0.19044569557124319</v>
      </c>
      <c r="L9" s="18">
        <v>0.15540136374703251</v>
      </c>
      <c r="M9" s="18">
        <v>0.13622139984372211</v>
      </c>
      <c r="N9" s="18">
        <v>0.19075110465601361</v>
      </c>
      <c r="P9" s="18">
        <v>0.13698117413022559</v>
      </c>
      <c r="Q9" s="18">
        <v>0.36107041922745209</v>
      </c>
      <c r="R9" s="18">
        <v>0.21752793257899181</v>
      </c>
      <c r="T9" s="18">
        <v>0.33398880564204447</v>
      </c>
      <c r="U9" s="18">
        <v>0.18230404766796221</v>
      </c>
      <c r="V9" s="18">
        <v>0.13119745756281251</v>
      </c>
      <c r="W9" s="18">
        <v>0.1252863052978303</v>
      </c>
      <c r="X9" s="18">
        <v>0.13292657459610219</v>
      </c>
      <c r="Y9" s="18">
        <v>0.15661843491799049</v>
      </c>
    </row>
    <row r="10" spans="2:27" ht="19" customHeight="1" x14ac:dyDescent="0.35">
      <c r="B10" s="21" t="s">
        <v>247</v>
      </c>
      <c r="C10" s="18">
        <v>0.46624871055036288</v>
      </c>
      <c r="D10" s="18">
        <v>0.44975933277431179</v>
      </c>
      <c r="E10" s="18">
        <v>0.48236883694930938</v>
      </c>
      <c r="G10" s="18">
        <v>0.48099838825961072</v>
      </c>
      <c r="H10" s="18">
        <v>0.47692056860993559</v>
      </c>
      <c r="I10" s="18">
        <v>0.45939858146289508</v>
      </c>
      <c r="J10" s="18">
        <v>0.44854143480850273</v>
      </c>
      <c r="L10" s="18">
        <v>0.47865557940616987</v>
      </c>
      <c r="M10" s="18">
        <v>0.45939858146289508</v>
      </c>
      <c r="N10" s="18">
        <v>0.44765708583343772</v>
      </c>
      <c r="P10" s="18">
        <v>0.46830430686808461</v>
      </c>
      <c r="Q10" s="18">
        <v>0.45608104854604659</v>
      </c>
      <c r="R10" s="18">
        <v>0.5255624540267172</v>
      </c>
      <c r="T10" s="18">
        <v>0.50349481091020409</v>
      </c>
      <c r="U10" s="18">
        <v>0.48315167036728329</v>
      </c>
      <c r="V10" s="18">
        <v>0.4635957978018117</v>
      </c>
      <c r="W10" s="18">
        <v>0.46322561837618731</v>
      </c>
      <c r="X10" s="18">
        <v>0.42607630034707</v>
      </c>
      <c r="Y10" s="18">
        <v>0.46670408596879398</v>
      </c>
    </row>
    <row r="11" spans="2:27" ht="19" customHeight="1" x14ac:dyDescent="0.35">
      <c r="B11" s="21" t="s">
        <v>148</v>
      </c>
      <c r="C11" s="18">
        <v>0.26116018526543272</v>
      </c>
      <c r="D11" s="18">
        <v>0.26328171483916002</v>
      </c>
      <c r="E11" s="18">
        <v>0.25877006459862401</v>
      </c>
      <c r="G11" s="18">
        <v>0.24055427974582011</v>
      </c>
      <c r="H11" s="18">
        <v>0.27305039756494298</v>
      </c>
      <c r="I11" s="18">
        <v>0.28208388198471768</v>
      </c>
      <c r="J11" s="18">
        <v>0.24767632524939201</v>
      </c>
      <c r="L11" s="18">
        <v>0.25696099403429701</v>
      </c>
      <c r="M11" s="18">
        <v>0.28208388198471768</v>
      </c>
      <c r="N11" s="18">
        <v>0.24807351248739609</v>
      </c>
      <c r="P11" s="18">
        <v>0.27686794061940229</v>
      </c>
      <c r="Q11" s="18">
        <v>0.15768752311316489</v>
      </c>
      <c r="R11" s="18">
        <v>0.1880580797558927</v>
      </c>
      <c r="T11" s="18">
        <v>9.9569026247626841E-2</v>
      </c>
      <c r="U11" s="18">
        <v>0.24889866763719029</v>
      </c>
      <c r="V11" s="18">
        <v>0.28919928391692168</v>
      </c>
      <c r="W11" s="18">
        <v>0.2904528636578253</v>
      </c>
      <c r="X11" s="18">
        <v>0.3111946025172892</v>
      </c>
      <c r="Y11" s="18">
        <v>0.19925718464380099</v>
      </c>
    </row>
    <row r="12" spans="2:27" ht="19" customHeight="1" x14ac:dyDescent="0.35">
      <c r="B12" s="21" t="s">
        <v>149</v>
      </c>
      <c r="C12" s="18">
        <v>8.1469889991687694E-2</v>
      </c>
      <c r="D12" s="18">
        <v>7.6358749341272514E-2</v>
      </c>
      <c r="E12" s="18">
        <v>8.6753673969782633E-2</v>
      </c>
      <c r="G12" s="18">
        <v>6.273671444496981E-2</v>
      </c>
      <c r="H12" s="18">
        <v>7.448632222465093E-2</v>
      </c>
      <c r="I12" s="18">
        <v>9.6058768140282885E-2</v>
      </c>
      <c r="J12" s="18">
        <v>9.2678434214347905E-2</v>
      </c>
      <c r="L12" s="18">
        <v>6.8654800207245903E-2</v>
      </c>
      <c r="M12" s="18">
        <v>9.6058768140282885E-2</v>
      </c>
      <c r="N12" s="18">
        <v>9.2827058396619186E-2</v>
      </c>
      <c r="P12" s="18">
        <v>8.5026780208487474E-2</v>
      </c>
      <c r="Q12" s="18">
        <v>2.5161009113336189E-2</v>
      </c>
      <c r="R12" s="18">
        <v>4.6386064198914938E-2</v>
      </c>
      <c r="T12" s="18">
        <v>5.1690254429356507E-2</v>
      </c>
      <c r="U12" s="18">
        <v>6.8405012309625313E-2</v>
      </c>
      <c r="V12" s="18">
        <v>7.9946747868798199E-2</v>
      </c>
      <c r="W12" s="18">
        <v>9.5969675685709507E-2</v>
      </c>
      <c r="X12" s="18">
        <v>8.1162509662343479E-2</v>
      </c>
      <c r="Y12" s="18">
        <v>0.11221987191068571</v>
      </c>
    </row>
    <row r="13" spans="2:27" ht="19" customHeight="1" x14ac:dyDescent="0.35">
      <c r="B13" s="21" t="s">
        <v>71</v>
      </c>
      <c r="C13" s="18">
        <v>3.1852026762329233E-2</v>
      </c>
      <c r="D13" s="18">
        <v>2.4221733146071001E-2</v>
      </c>
      <c r="E13" s="18">
        <v>3.9539045543257142E-2</v>
      </c>
      <c r="G13" s="18">
        <v>5.0318784006845231E-2</v>
      </c>
      <c r="H13" s="18">
        <v>3.030055764792107E-2</v>
      </c>
      <c r="I13" s="18">
        <v>2.6237368568382179E-2</v>
      </c>
      <c r="J13" s="18">
        <v>2.065811015651417E-2</v>
      </c>
      <c r="L13" s="18">
        <v>4.0327262605254738E-2</v>
      </c>
      <c r="M13" s="18">
        <v>2.6237368568382179E-2</v>
      </c>
      <c r="N13" s="18">
        <v>2.0691238626533211E-2</v>
      </c>
      <c r="P13" s="18">
        <v>3.281979817380009E-2</v>
      </c>
      <c r="Q13" s="18">
        <v>0</v>
      </c>
      <c r="R13" s="18">
        <v>2.246546943948316E-2</v>
      </c>
      <c r="T13" s="18">
        <v>1.1257102770768111E-2</v>
      </c>
      <c r="U13" s="18">
        <v>1.7240602017938859E-2</v>
      </c>
      <c r="V13" s="18">
        <v>3.6060712849656042E-2</v>
      </c>
      <c r="W13" s="18">
        <v>2.5065536982447709E-2</v>
      </c>
      <c r="X13" s="18">
        <v>4.8640012877194952E-2</v>
      </c>
      <c r="Y13" s="18">
        <v>6.5200422558728724E-2</v>
      </c>
    </row>
    <row r="15" spans="2:27" x14ac:dyDescent="0.35">
      <c r="B15" t="s">
        <v>318</v>
      </c>
    </row>
    <row r="16" spans="2:27" x14ac:dyDescent="0.35">
      <c r="B16"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253</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254</v>
      </c>
      <c r="C9" s="18">
        <v>0.14284113443570051</v>
      </c>
      <c r="D9" s="18">
        <v>0.16464221561303699</v>
      </c>
      <c r="E9" s="18">
        <v>0.12140158979666379</v>
      </c>
      <c r="G9" s="18">
        <v>0.13099377602466569</v>
      </c>
      <c r="H9" s="18">
        <v>0.15503178309030741</v>
      </c>
      <c r="I9" s="18">
        <v>0.13888608793654761</v>
      </c>
      <c r="J9" s="18">
        <v>0.14667817771074321</v>
      </c>
      <c r="L9" s="18">
        <v>0.1431028638422045</v>
      </c>
      <c r="M9" s="18">
        <v>0.13888608793654761</v>
      </c>
      <c r="N9" s="18">
        <v>0.1469133988212864</v>
      </c>
      <c r="P9" s="18">
        <v>0.1332007406888891</v>
      </c>
      <c r="Q9" s="18">
        <v>0.21706327818066001</v>
      </c>
      <c r="R9" s="18">
        <v>0.1794664049209328</v>
      </c>
      <c r="T9" s="18">
        <v>0.20939468498568969</v>
      </c>
      <c r="U9" s="18">
        <v>0.1271640042134701</v>
      </c>
      <c r="V9" s="18">
        <v>0.1212162925624829</v>
      </c>
      <c r="W9" s="18">
        <v>0.12790127062802351</v>
      </c>
      <c r="X9" s="18">
        <v>0.17583997452855421</v>
      </c>
      <c r="Y9" s="18">
        <v>0.1659277387144939</v>
      </c>
    </row>
    <row r="10" spans="2:27" ht="32.15" customHeight="1" x14ac:dyDescent="0.35">
      <c r="B10" s="21" t="s">
        <v>255</v>
      </c>
      <c r="C10" s="18">
        <v>0.37350909481650341</v>
      </c>
      <c r="D10" s="18">
        <v>0.40106336420872613</v>
      </c>
      <c r="E10" s="18">
        <v>0.3468438563428588</v>
      </c>
      <c r="G10" s="18">
        <v>0.42930508470644291</v>
      </c>
      <c r="H10" s="18">
        <v>0.40654779168223598</v>
      </c>
      <c r="I10" s="18">
        <v>0.36753717609129982</v>
      </c>
      <c r="J10" s="18">
        <v>0.29154968459666297</v>
      </c>
      <c r="L10" s="18">
        <v>0.41816261890185752</v>
      </c>
      <c r="M10" s="18">
        <v>0.36753717609129982</v>
      </c>
      <c r="N10" s="18">
        <v>0.29201722954206433</v>
      </c>
      <c r="P10" s="18">
        <v>0.37395129094494439</v>
      </c>
      <c r="Q10" s="18">
        <v>0.40962054487488597</v>
      </c>
      <c r="R10" s="18">
        <v>0.4155621184952385</v>
      </c>
      <c r="T10" s="18">
        <v>0.42883035324972379</v>
      </c>
      <c r="U10" s="18">
        <v>0.40847964745512971</v>
      </c>
      <c r="V10" s="18">
        <v>0.34701422816217498</v>
      </c>
      <c r="W10" s="18">
        <v>0.39060453396935962</v>
      </c>
      <c r="X10" s="18">
        <v>0.31288252982981413</v>
      </c>
      <c r="Y10" s="18">
        <v>0.37928640790485652</v>
      </c>
    </row>
    <row r="11" spans="2:27" ht="19" customHeight="1" x14ac:dyDescent="0.35">
      <c r="B11" s="21" t="s">
        <v>256</v>
      </c>
      <c r="C11" s="18">
        <v>0.27801813883819138</v>
      </c>
      <c r="D11" s="18">
        <v>0.25008684014399879</v>
      </c>
      <c r="E11" s="18">
        <v>0.30651852376585098</v>
      </c>
      <c r="G11" s="18">
        <v>0.29657103916694388</v>
      </c>
      <c r="H11" s="18">
        <v>0.2540440050304732</v>
      </c>
      <c r="I11" s="18">
        <v>0.26597782509975709</v>
      </c>
      <c r="J11" s="18">
        <v>0.29594519932796293</v>
      </c>
      <c r="L11" s="18">
        <v>0.27545508981014072</v>
      </c>
      <c r="M11" s="18">
        <v>0.26597782509975709</v>
      </c>
      <c r="N11" s="18">
        <v>0.29641979316006739</v>
      </c>
      <c r="P11" s="18">
        <v>0.29376071612829829</v>
      </c>
      <c r="Q11" s="18">
        <v>0.25425371582471118</v>
      </c>
      <c r="R11" s="18">
        <v>0.19142288899865861</v>
      </c>
      <c r="T11" s="18">
        <v>0.25078251844048549</v>
      </c>
      <c r="U11" s="18">
        <v>0.24958556230256351</v>
      </c>
      <c r="V11" s="18">
        <v>0.31742627316014183</v>
      </c>
      <c r="W11" s="18">
        <v>0.28312277173018668</v>
      </c>
      <c r="X11" s="18">
        <v>0.28475495017734392</v>
      </c>
      <c r="Y11" s="18">
        <v>0.23679451111219241</v>
      </c>
    </row>
    <row r="12" spans="2:27" ht="32.15" customHeight="1" x14ac:dyDescent="0.35">
      <c r="B12" s="21" t="s">
        <v>257</v>
      </c>
      <c r="C12" s="18">
        <v>9.8315842968991235E-2</v>
      </c>
      <c r="D12" s="18">
        <v>8.867903180477095E-2</v>
      </c>
      <c r="E12" s="18">
        <v>0.1070990133630409</v>
      </c>
      <c r="G12" s="18">
        <v>9.103445572320723E-2</v>
      </c>
      <c r="H12" s="18">
        <v>0.10025166213874161</v>
      </c>
      <c r="I12" s="18">
        <v>9.6131693435834636E-2</v>
      </c>
      <c r="J12" s="18">
        <v>0.1050399405603685</v>
      </c>
      <c r="L12" s="18">
        <v>9.5120332380617817E-2</v>
      </c>
      <c r="M12" s="18">
        <v>9.6131693435834636E-2</v>
      </c>
      <c r="N12" s="18">
        <v>0.1052083883271434</v>
      </c>
      <c r="P12" s="18">
        <v>9.8854570852583812E-2</v>
      </c>
      <c r="Q12" s="18">
        <v>5.8077455454917611E-2</v>
      </c>
      <c r="R12" s="18">
        <v>0.1267170630529334</v>
      </c>
      <c r="T12" s="18">
        <v>6.643276800953854E-2</v>
      </c>
      <c r="U12" s="18">
        <v>0.106168237744889</v>
      </c>
      <c r="V12" s="18">
        <v>9.4199844625442467E-2</v>
      </c>
      <c r="W12" s="18">
        <v>0.10722338429342</v>
      </c>
      <c r="X12" s="18">
        <v>0.10373678929360081</v>
      </c>
      <c r="Y12" s="18">
        <v>8.2502089238470758E-2</v>
      </c>
    </row>
    <row r="13" spans="2:27" ht="32.15" customHeight="1" x14ac:dyDescent="0.35">
      <c r="B13" s="21" t="s">
        <v>258</v>
      </c>
      <c r="C13" s="18">
        <v>4.4636511926380081E-2</v>
      </c>
      <c r="D13" s="18">
        <v>4.186652504044365E-2</v>
      </c>
      <c r="E13" s="18">
        <v>4.7101803136637477E-2</v>
      </c>
      <c r="G13" s="18">
        <v>4.5845689125609771E-3</v>
      </c>
      <c r="H13" s="18">
        <v>3.4709013753996341E-2</v>
      </c>
      <c r="I13" s="18">
        <v>5.9233514043556881E-2</v>
      </c>
      <c r="J13" s="18">
        <v>7.9954845837519661E-2</v>
      </c>
      <c r="L13" s="18">
        <v>1.966697466896869E-2</v>
      </c>
      <c r="M13" s="18">
        <v>5.9233514043556881E-2</v>
      </c>
      <c r="N13" s="18">
        <v>7.9284378184293028E-2</v>
      </c>
      <c r="P13" s="18">
        <v>4.1477939244064677E-2</v>
      </c>
      <c r="Q13" s="18">
        <v>4.5715733394394158E-2</v>
      </c>
      <c r="R13" s="18">
        <v>3.5325357779804903E-2</v>
      </c>
      <c r="T13" s="18">
        <v>2.427654214641364E-2</v>
      </c>
      <c r="U13" s="18">
        <v>6.4281667120797303E-2</v>
      </c>
      <c r="V13" s="18">
        <v>3.6257795097979273E-2</v>
      </c>
      <c r="W13" s="18">
        <v>3.8213471870373883E-2</v>
      </c>
      <c r="X13" s="18">
        <v>4.9954820907649598E-2</v>
      </c>
      <c r="Y13" s="18">
        <v>4.1397900769462773E-2</v>
      </c>
    </row>
    <row r="14" spans="2:27" ht="32.15" customHeight="1" x14ac:dyDescent="0.35">
      <c r="B14" s="21" t="s">
        <v>259</v>
      </c>
      <c r="C14" s="18">
        <v>6.2679277014233328E-2</v>
      </c>
      <c r="D14" s="18">
        <v>5.366202318902355E-2</v>
      </c>
      <c r="E14" s="18">
        <v>7.1035213594948021E-2</v>
      </c>
      <c r="G14" s="18">
        <v>4.75110754661794E-2</v>
      </c>
      <c r="H14" s="18">
        <v>4.9415744304245612E-2</v>
      </c>
      <c r="I14" s="18">
        <v>7.2233703393004195E-2</v>
      </c>
      <c r="J14" s="18">
        <v>8.0832151966742774E-2</v>
      </c>
      <c r="L14" s="18">
        <v>4.8492120396210897E-2</v>
      </c>
      <c r="M14" s="18">
        <v>7.2233703393004195E-2</v>
      </c>
      <c r="N14" s="18">
        <v>8.0156811965145333E-2</v>
      </c>
      <c r="P14" s="18">
        <v>5.8754742141219618E-2</v>
      </c>
      <c r="Q14" s="18">
        <v>1.526927227043084E-2</v>
      </c>
      <c r="R14" s="18">
        <v>5.1506166752431817E-2</v>
      </c>
      <c r="T14" s="18">
        <v>2.0283133168148979E-2</v>
      </c>
      <c r="U14" s="18">
        <v>4.4320881163150409E-2</v>
      </c>
      <c r="V14" s="18">
        <v>8.3885566391778757E-2</v>
      </c>
      <c r="W14" s="18">
        <v>5.293456750863644E-2</v>
      </c>
      <c r="X14" s="18">
        <v>7.2830935263037314E-2</v>
      </c>
      <c r="Y14" s="18">
        <v>9.4091352260523564E-2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260</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1468</v>
      </c>
      <c r="D7" s="25">
        <v>737</v>
      </c>
      <c r="E7" s="25">
        <v>726</v>
      </c>
      <c r="G7" s="25">
        <v>24</v>
      </c>
      <c r="H7" s="25">
        <v>358</v>
      </c>
      <c r="I7" s="25">
        <v>540</v>
      </c>
      <c r="J7" s="25">
        <v>544</v>
      </c>
      <c r="L7" s="25">
        <v>381</v>
      </c>
      <c r="M7" s="25">
        <v>540</v>
      </c>
      <c r="N7" s="25">
        <v>542</v>
      </c>
      <c r="P7" s="25">
        <v>1086</v>
      </c>
      <c r="Q7" s="25">
        <v>125</v>
      </c>
      <c r="R7" s="25">
        <v>147</v>
      </c>
      <c r="T7" s="25">
        <v>144</v>
      </c>
      <c r="U7" s="25">
        <v>370</v>
      </c>
      <c r="V7" s="25">
        <v>338</v>
      </c>
      <c r="W7" s="25">
        <v>310</v>
      </c>
      <c r="X7" s="25">
        <v>197</v>
      </c>
      <c r="Y7" s="25">
        <v>104</v>
      </c>
    </row>
    <row r="8" spans="2:27" x14ac:dyDescent="0.35">
      <c r="B8" s="7" t="s">
        <v>51</v>
      </c>
      <c r="C8" s="13">
        <v>1402</v>
      </c>
      <c r="D8" s="13">
        <v>709</v>
      </c>
      <c r="E8" s="13">
        <v>690</v>
      </c>
      <c r="G8" s="13">
        <v>24</v>
      </c>
      <c r="H8" s="13">
        <v>339</v>
      </c>
      <c r="I8" s="13">
        <v>519</v>
      </c>
      <c r="J8" s="13">
        <v>519</v>
      </c>
      <c r="L8" s="13">
        <v>362</v>
      </c>
      <c r="M8" s="13">
        <v>519</v>
      </c>
      <c r="N8" s="13">
        <v>519</v>
      </c>
      <c r="P8" s="13">
        <v>1043</v>
      </c>
      <c r="Q8" s="13">
        <v>114</v>
      </c>
      <c r="R8" s="13">
        <v>139</v>
      </c>
      <c r="T8" s="13">
        <v>112</v>
      </c>
      <c r="U8" s="13">
        <v>329</v>
      </c>
      <c r="V8" s="13">
        <v>349</v>
      </c>
      <c r="W8" s="13">
        <v>285</v>
      </c>
      <c r="X8" s="13">
        <v>218</v>
      </c>
      <c r="Y8" s="13">
        <v>104</v>
      </c>
    </row>
    <row r="9" spans="2:27" ht="19" customHeight="1" x14ac:dyDescent="0.35">
      <c r="B9" s="21" t="s">
        <v>146</v>
      </c>
      <c r="C9" s="18">
        <v>0.1716736641265644</v>
      </c>
      <c r="D9" s="18">
        <v>0.20199190310948559</v>
      </c>
      <c r="E9" s="18">
        <v>0.1411238801231029</v>
      </c>
      <c r="G9" s="18">
        <v>0.46884191801652708</v>
      </c>
      <c r="H9" s="18">
        <v>0.21899257600086561</v>
      </c>
      <c r="I9" s="18">
        <v>0.1513679535247251</v>
      </c>
      <c r="J9" s="18">
        <v>0.14772624678816779</v>
      </c>
      <c r="L9" s="18">
        <v>0.2358520875167309</v>
      </c>
      <c r="M9" s="18">
        <v>0.1513679535247251</v>
      </c>
      <c r="N9" s="18">
        <v>0.1479648922136319</v>
      </c>
      <c r="P9" s="18">
        <v>0.14104509258856041</v>
      </c>
      <c r="Q9" s="18">
        <v>0.39135708387133972</v>
      </c>
      <c r="R9" s="18">
        <v>0.29857947539676971</v>
      </c>
      <c r="T9" s="18">
        <v>0.42484459671020308</v>
      </c>
      <c r="U9" s="18">
        <v>0.1555862009731202</v>
      </c>
      <c r="V9" s="18">
        <v>0.1648571336283122</v>
      </c>
      <c r="W9" s="18">
        <v>0.14680099509274039</v>
      </c>
      <c r="X9" s="18">
        <v>0.15152535055624269</v>
      </c>
      <c r="Y9" s="18">
        <v>8.718650763496523E-2</v>
      </c>
    </row>
    <row r="10" spans="2:27" ht="19" customHeight="1" x14ac:dyDescent="0.35">
      <c r="B10" s="21" t="s">
        <v>247</v>
      </c>
      <c r="C10" s="18">
        <v>0.48831518026827508</v>
      </c>
      <c r="D10" s="18">
        <v>0.48616841376851377</v>
      </c>
      <c r="E10" s="18">
        <v>0.49085033482989171</v>
      </c>
      <c r="G10" s="18">
        <v>0.30168251427868431</v>
      </c>
      <c r="H10" s="18">
        <v>0.54584321305998784</v>
      </c>
      <c r="I10" s="18">
        <v>0.52730485974035757</v>
      </c>
      <c r="J10" s="18">
        <v>0.42034794938990028</v>
      </c>
      <c r="L10" s="18">
        <v>0.53063950100933033</v>
      </c>
      <c r="M10" s="18">
        <v>0.52730485974035757</v>
      </c>
      <c r="N10" s="18">
        <v>0.42022243764258421</v>
      </c>
      <c r="P10" s="18">
        <v>0.51461908142395862</v>
      </c>
      <c r="Q10" s="18">
        <v>0.44172992507730302</v>
      </c>
      <c r="R10" s="18">
        <v>0.45883916860204321</v>
      </c>
      <c r="T10" s="18">
        <v>0.42704871167315378</v>
      </c>
      <c r="U10" s="18">
        <v>0.58020350387205899</v>
      </c>
      <c r="V10" s="18">
        <v>0.47537475318121319</v>
      </c>
      <c r="W10" s="18">
        <v>0.47902081870018931</v>
      </c>
      <c r="X10" s="18">
        <v>0.42604939191857838</v>
      </c>
      <c r="Y10" s="18">
        <v>0.46610786737922982</v>
      </c>
    </row>
    <row r="11" spans="2:27" ht="19" customHeight="1" x14ac:dyDescent="0.35">
      <c r="B11" s="21" t="s">
        <v>148</v>
      </c>
      <c r="C11" s="18">
        <v>0.22872770949765101</v>
      </c>
      <c r="D11" s="18">
        <v>0.1990347299032395</v>
      </c>
      <c r="E11" s="18">
        <v>0.25792753391239909</v>
      </c>
      <c r="G11" s="18">
        <v>0.12656108130723209</v>
      </c>
      <c r="H11" s="18">
        <v>0.1786784305617086</v>
      </c>
      <c r="I11" s="18">
        <v>0.2198523091677077</v>
      </c>
      <c r="J11" s="18">
        <v>0.27454558995570738</v>
      </c>
      <c r="L11" s="18">
        <v>0.1738632486484733</v>
      </c>
      <c r="M11" s="18">
        <v>0.2198523091677077</v>
      </c>
      <c r="N11" s="18">
        <v>0.27417821528170189</v>
      </c>
      <c r="P11" s="18">
        <v>0.23582221381046231</v>
      </c>
      <c r="Q11" s="18">
        <v>0.1250740168971233</v>
      </c>
      <c r="R11" s="18">
        <v>0.16705560100259101</v>
      </c>
      <c r="T11" s="18">
        <v>0.1049093916186464</v>
      </c>
      <c r="U11" s="18">
        <v>0.20071635405491839</v>
      </c>
      <c r="V11" s="18">
        <v>0.23678590211018699</v>
      </c>
      <c r="W11" s="18">
        <v>0.23948808288657061</v>
      </c>
      <c r="X11" s="18">
        <v>0.26776662267064022</v>
      </c>
      <c r="Y11" s="18">
        <v>0.30202154933720282</v>
      </c>
    </row>
    <row r="12" spans="2:27" ht="19" customHeight="1" x14ac:dyDescent="0.35">
      <c r="B12" s="21" t="s">
        <v>149</v>
      </c>
      <c r="C12" s="18">
        <v>8.7453998043925923E-2</v>
      </c>
      <c r="D12" s="18">
        <v>8.3198978121210188E-2</v>
      </c>
      <c r="E12" s="18">
        <v>9.211953806820139E-2</v>
      </c>
      <c r="G12" s="18">
        <v>0</v>
      </c>
      <c r="H12" s="18">
        <v>3.3667557908964037E-2</v>
      </c>
      <c r="I12" s="18">
        <v>7.3782913280724075E-2</v>
      </c>
      <c r="J12" s="18">
        <v>0.14034473933482219</v>
      </c>
      <c r="L12" s="18">
        <v>3.150146874416191E-2</v>
      </c>
      <c r="M12" s="18">
        <v>7.3782913280724075E-2</v>
      </c>
      <c r="N12" s="18">
        <v>0.14057146025110079</v>
      </c>
      <c r="P12" s="18">
        <v>9.1191161894457085E-2</v>
      </c>
      <c r="Q12" s="18">
        <v>3.3039066374299812E-2</v>
      </c>
      <c r="R12" s="18">
        <v>4.6121127731817098E-2</v>
      </c>
      <c r="T12" s="18">
        <v>4.3197299997996812E-2</v>
      </c>
      <c r="U12" s="18">
        <v>4.9472781619001593E-2</v>
      </c>
      <c r="V12" s="18">
        <v>9.1952318119186291E-2</v>
      </c>
      <c r="W12" s="18">
        <v>0.1165418219960456</v>
      </c>
      <c r="X12" s="18">
        <v>0.115625848322931</v>
      </c>
      <c r="Y12" s="18">
        <v>0.1039257787257588</v>
      </c>
    </row>
    <row r="13" spans="2:27" ht="19" customHeight="1" x14ac:dyDescent="0.35">
      <c r="B13" s="21" t="s">
        <v>218</v>
      </c>
      <c r="C13" s="18">
        <v>2.3829448063583451E-2</v>
      </c>
      <c r="D13" s="18">
        <v>2.960597509755097E-2</v>
      </c>
      <c r="E13" s="18">
        <v>1.797871306640476E-2</v>
      </c>
      <c r="G13" s="18">
        <v>0.1029144863975565</v>
      </c>
      <c r="H13" s="18">
        <v>2.2818222468473918E-2</v>
      </c>
      <c r="I13" s="18">
        <v>2.7691964286485599E-2</v>
      </c>
      <c r="J13" s="18">
        <v>1.7035474531402171E-2</v>
      </c>
      <c r="L13" s="18">
        <v>2.8143694081303641E-2</v>
      </c>
      <c r="M13" s="18">
        <v>2.7691964286485599E-2</v>
      </c>
      <c r="N13" s="18">
        <v>1.706299461098125E-2</v>
      </c>
      <c r="P13" s="18">
        <v>1.7322450282561758E-2</v>
      </c>
      <c r="Q13" s="18">
        <v>8.7999077799339447E-3</v>
      </c>
      <c r="R13" s="18">
        <v>2.940462726677906E-2</v>
      </c>
      <c r="T13" s="18">
        <v>0</v>
      </c>
      <c r="U13" s="18">
        <v>1.4021159480900901E-2</v>
      </c>
      <c r="V13" s="18">
        <v>3.1029892961101369E-2</v>
      </c>
      <c r="W13" s="18">
        <v>1.8148281324454001E-2</v>
      </c>
      <c r="X13" s="18">
        <v>3.9032786531607577E-2</v>
      </c>
      <c r="Y13" s="18">
        <v>4.0758296922843412E-2</v>
      </c>
    </row>
    <row r="15" spans="2:27" x14ac:dyDescent="0.35">
      <c r="B15" s="22" t="s">
        <v>17</v>
      </c>
    </row>
    <row r="16" spans="2:27" x14ac:dyDescent="0.35">
      <c r="B16" t="s">
        <v>318</v>
      </c>
    </row>
    <row r="17" spans="2:2" x14ac:dyDescent="0.35">
      <c r="B17"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A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261</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1189</v>
      </c>
      <c r="D7" s="25">
        <v>594</v>
      </c>
      <c r="E7" s="25">
        <v>591</v>
      </c>
      <c r="G7" s="25">
        <v>18</v>
      </c>
      <c r="H7" s="25">
        <v>101</v>
      </c>
      <c r="I7" s="25">
        <v>529</v>
      </c>
      <c r="J7" s="25">
        <v>539</v>
      </c>
      <c r="L7" s="25">
        <v>119</v>
      </c>
      <c r="M7" s="25">
        <v>529</v>
      </c>
      <c r="N7" s="25">
        <v>537</v>
      </c>
      <c r="P7" s="25">
        <v>842</v>
      </c>
      <c r="Q7" s="25">
        <v>106</v>
      </c>
      <c r="R7" s="25">
        <v>132</v>
      </c>
      <c r="T7" s="25">
        <v>107</v>
      </c>
      <c r="U7" s="25">
        <v>290</v>
      </c>
      <c r="V7" s="25">
        <v>287</v>
      </c>
      <c r="W7" s="25">
        <v>254</v>
      </c>
      <c r="X7" s="25">
        <v>161</v>
      </c>
      <c r="Y7" s="25">
        <v>85</v>
      </c>
    </row>
    <row r="8" spans="2:27" x14ac:dyDescent="0.35">
      <c r="B8" s="7" t="s">
        <v>51</v>
      </c>
      <c r="C8" s="13">
        <v>1133</v>
      </c>
      <c r="D8" s="13">
        <v>569</v>
      </c>
      <c r="E8" s="13">
        <v>562</v>
      </c>
      <c r="G8" s="13">
        <v>18</v>
      </c>
      <c r="H8" s="13">
        <v>93</v>
      </c>
      <c r="I8" s="13">
        <v>508</v>
      </c>
      <c r="J8" s="13">
        <v>514</v>
      </c>
      <c r="L8" s="13">
        <v>110</v>
      </c>
      <c r="M8" s="13">
        <v>508</v>
      </c>
      <c r="N8" s="13">
        <v>514</v>
      </c>
      <c r="P8" s="13">
        <v>808</v>
      </c>
      <c r="Q8" s="13">
        <v>97</v>
      </c>
      <c r="R8" s="13">
        <v>124</v>
      </c>
      <c r="T8" s="13">
        <v>84</v>
      </c>
      <c r="U8" s="13">
        <v>256</v>
      </c>
      <c r="V8" s="13">
        <v>295</v>
      </c>
      <c r="W8" s="13">
        <v>232</v>
      </c>
      <c r="X8" s="13">
        <v>179</v>
      </c>
      <c r="Y8" s="13">
        <v>84</v>
      </c>
    </row>
    <row r="9" spans="2:27" ht="32.15" customHeight="1" x14ac:dyDescent="0.35">
      <c r="B9" s="21" t="s">
        <v>262</v>
      </c>
      <c r="C9" s="18">
        <v>0.1469884773693485</v>
      </c>
      <c r="D9" s="18">
        <v>0.15416715281002891</v>
      </c>
      <c r="E9" s="18">
        <v>0.1394289867287577</v>
      </c>
      <c r="G9" s="18">
        <v>0.1067910524974158</v>
      </c>
      <c r="H9" s="18">
        <v>8.3652755211408789E-2</v>
      </c>
      <c r="I9" s="18">
        <v>0.1212023608980199</v>
      </c>
      <c r="J9" s="18">
        <v>0.18547167972188669</v>
      </c>
      <c r="L9" s="18">
        <v>8.7376973608023198E-2</v>
      </c>
      <c r="M9" s="18">
        <v>0.1212023608980199</v>
      </c>
      <c r="N9" s="18">
        <v>0.1849617502030742</v>
      </c>
      <c r="P9" s="18">
        <v>0.1414251015924792</v>
      </c>
      <c r="Q9" s="18">
        <v>0.2298789236816004</v>
      </c>
      <c r="R9" s="18">
        <v>0.1478554057628558</v>
      </c>
      <c r="T9" s="18">
        <v>0.19834804490780811</v>
      </c>
      <c r="U9" s="18">
        <v>0.14880701616257799</v>
      </c>
      <c r="V9" s="18">
        <v>0.17056587906996409</v>
      </c>
      <c r="W9" s="18">
        <v>0.12277630082950899</v>
      </c>
      <c r="X9" s="18">
        <v>0.1056263572779895</v>
      </c>
      <c r="Y9" s="18">
        <v>0.16077045473519611</v>
      </c>
    </row>
    <row r="10" spans="2:27" ht="32.15" customHeight="1" x14ac:dyDescent="0.35">
      <c r="B10" s="21" t="s">
        <v>263</v>
      </c>
      <c r="C10" s="18">
        <v>0.37387067553142111</v>
      </c>
      <c r="D10" s="18">
        <v>0.36526906177341872</v>
      </c>
      <c r="E10" s="18">
        <v>0.38373546430446148</v>
      </c>
      <c r="G10" s="18">
        <v>0.3202933741437699</v>
      </c>
      <c r="H10" s="18">
        <v>0.45603487139212651</v>
      </c>
      <c r="I10" s="18">
        <v>0.34946961097448692</v>
      </c>
      <c r="J10" s="18">
        <v>0.38566370989712651</v>
      </c>
      <c r="L10" s="18">
        <v>0.43418663532758112</v>
      </c>
      <c r="M10" s="18">
        <v>0.34946961097448692</v>
      </c>
      <c r="N10" s="18">
        <v>0.38629288409089563</v>
      </c>
      <c r="P10" s="18">
        <v>0.36170934965697449</v>
      </c>
      <c r="Q10" s="18">
        <v>0.41941556279477937</v>
      </c>
      <c r="R10" s="18">
        <v>0.44645748060976881</v>
      </c>
      <c r="T10" s="18">
        <v>0.40951275961210309</v>
      </c>
      <c r="U10" s="18">
        <v>0.44300713535540309</v>
      </c>
      <c r="V10" s="18">
        <v>0.37472234550869182</v>
      </c>
      <c r="W10" s="18">
        <v>0.35892271172024143</v>
      </c>
      <c r="X10" s="18">
        <v>0.32399339144936828</v>
      </c>
      <c r="Y10" s="18">
        <v>0.2782868192561247</v>
      </c>
    </row>
    <row r="11" spans="2:27" ht="32.15" customHeight="1" x14ac:dyDescent="0.35">
      <c r="B11" s="21" t="s">
        <v>264</v>
      </c>
      <c r="C11" s="18">
        <v>0.32717070758668632</v>
      </c>
      <c r="D11" s="18">
        <v>0.30869737607882608</v>
      </c>
      <c r="E11" s="18">
        <v>0.34525748516469779</v>
      </c>
      <c r="G11" s="18">
        <v>0.30304212934593028</v>
      </c>
      <c r="H11" s="18">
        <v>0.34031137770433412</v>
      </c>
      <c r="I11" s="18">
        <v>0.35391089133916781</v>
      </c>
      <c r="J11" s="18">
        <v>0.29885828347383703</v>
      </c>
      <c r="L11" s="18">
        <v>0.33431271589060169</v>
      </c>
      <c r="M11" s="18">
        <v>0.35391089133916781</v>
      </c>
      <c r="N11" s="18">
        <v>0.29852694566224958</v>
      </c>
      <c r="P11" s="18">
        <v>0.34774444603541899</v>
      </c>
      <c r="Q11" s="18">
        <v>0.23454983111935321</v>
      </c>
      <c r="R11" s="18">
        <v>0.27892437204300252</v>
      </c>
      <c r="T11" s="18">
        <v>0.25883302428026389</v>
      </c>
      <c r="U11" s="18">
        <v>0.31932766502574478</v>
      </c>
      <c r="V11" s="18">
        <v>0.30081547937125669</v>
      </c>
      <c r="W11" s="18">
        <v>0.36432804675987951</v>
      </c>
      <c r="X11" s="18">
        <v>0.36328790283010642</v>
      </c>
      <c r="Y11" s="18">
        <v>0.33508264109724389</v>
      </c>
    </row>
    <row r="12" spans="2:27" ht="32.15" customHeight="1" x14ac:dyDescent="0.35">
      <c r="B12" s="21" t="s">
        <v>265</v>
      </c>
      <c r="C12" s="18">
        <v>9.60705241332417E-2</v>
      </c>
      <c r="D12" s="18">
        <v>0.1085446188560361</v>
      </c>
      <c r="E12" s="18">
        <v>8.302317979005891E-2</v>
      </c>
      <c r="G12" s="18">
        <v>0.14187758020263239</v>
      </c>
      <c r="H12" s="18">
        <v>6.9505563040178922E-2</v>
      </c>
      <c r="I12" s="18">
        <v>0.10699437398098149</v>
      </c>
      <c r="J12" s="18">
        <v>8.788220527310571E-2</v>
      </c>
      <c r="L12" s="18">
        <v>8.1154181535520939E-2</v>
      </c>
      <c r="M12" s="18">
        <v>0.10699437398098149</v>
      </c>
      <c r="N12" s="18">
        <v>8.8025576853657347E-2</v>
      </c>
      <c r="P12" s="18">
        <v>9.2099847474869587E-2</v>
      </c>
      <c r="Q12" s="18">
        <v>9.1392508014220802E-2</v>
      </c>
      <c r="R12" s="18">
        <v>0.1039376465615965</v>
      </c>
      <c r="T12" s="18">
        <v>0.124933803653774</v>
      </c>
      <c r="U12" s="18">
        <v>6.0476566863246317E-2</v>
      </c>
      <c r="V12" s="18">
        <v>7.9322994636848179E-2</v>
      </c>
      <c r="W12" s="18">
        <v>0.11544175855147221</v>
      </c>
      <c r="X12" s="18">
        <v>0.1135832926100053</v>
      </c>
      <c r="Y12" s="18">
        <v>0.13429688598119591</v>
      </c>
    </row>
    <row r="13" spans="2:27" ht="19" customHeight="1" x14ac:dyDescent="0.35">
      <c r="B13" s="21" t="s">
        <v>218</v>
      </c>
      <c r="C13" s="18">
        <v>5.5899615379302443E-2</v>
      </c>
      <c r="D13" s="18">
        <v>6.3321790481690107E-2</v>
      </c>
      <c r="E13" s="18">
        <v>4.8554884012023958E-2</v>
      </c>
      <c r="G13" s="18">
        <v>0.1279958638102516</v>
      </c>
      <c r="H13" s="18">
        <v>5.049543265195186E-2</v>
      </c>
      <c r="I13" s="18">
        <v>6.8422762807343843E-2</v>
      </c>
      <c r="J13" s="18">
        <v>4.2124121634043991E-2</v>
      </c>
      <c r="L13" s="18">
        <v>6.2969493638273324E-2</v>
      </c>
      <c r="M13" s="18">
        <v>6.8422762807343843E-2</v>
      </c>
      <c r="N13" s="18">
        <v>4.2192843190122988E-2</v>
      </c>
      <c r="P13" s="18">
        <v>5.7021255240257578E-2</v>
      </c>
      <c r="Q13" s="18">
        <v>2.4763174390046098E-2</v>
      </c>
      <c r="R13" s="18">
        <v>2.282509502277642E-2</v>
      </c>
      <c r="T13" s="18">
        <v>8.3723675460507865E-3</v>
      </c>
      <c r="U13" s="18">
        <v>2.8381616593027941E-2</v>
      </c>
      <c r="V13" s="18">
        <v>7.4573301413239049E-2</v>
      </c>
      <c r="W13" s="18">
        <v>3.8531182138898327E-2</v>
      </c>
      <c r="X13" s="18">
        <v>9.3509055832530358E-2</v>
      </c>
      <c r="Y13" s="18">
        <v>9.156319893023962E-2</v>
      </c>
    </row>
    <row r="15" spans="2:27" x14ac:dyDescent="0.35">
      <c r="B15" s="22" t="s">
        <v>18</v>
      </c>
    </row>
    <row r="16" spans="2:27" x14ac:dyDescent="0.35">
      <c r="B16" t="s">
        <v>318</v>
      </c>
    </row>
    <row r="17" spans="2:2" x14ac:dyDescent="0.35">
      <c r="B17" t="s">
        <v>8</v>
      </c>
    </row>
    <row r="18" spans="2:2" x14ac:dyDescent="0.35">
      <c r="B18"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A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266</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267</v>
      </c>
      <c r="C9" s="18">
        <v>0.16277127310087361</v>
      </c>
      <c r="D9" s="18">
        <v>0.16728881862913961</v>
      </c>
      <c r="E9" s="18">
        <v>0.15862683061326821</v>
      </c>
      <c r="G9" s="18">
        <v>0.1010042115778854</v>
      </c>
      <c r="H9" s="18">
        <v>0.167353477566453</v>
      </c>
      <c r="I9" s="18">
        <v>0.15107997529769979</v>
      </c>
      <c r="J9" s="18">
        <v>0.23170138672629609</v>
      </c>
      <c r="L9" s="18">
        <v>0.13427611307545981</v>
      </c>
      <c r="M9" s="18">
        <v>0.15107997529769979</v>
      </c>
      <c r="N9" s="18">
        <v>0.2320729556832519</v>
      </c>
      <c r="P9" s="18">
        <v>0.15428518065423</v>
      </c>
      <c r="Q9" s="18">
        <v>0.19143384409402739</v>
      </c>
      <c r="R9" s="18">
        <v>0.2241967744468166</v>
      </c>
      <c r="T9" s="18">
        <v>0.1687187452184967</v>
      </c>
      <c r="U9" s="18">
        <v>0.183854235740087</v>
      </c>
      <c r="V9" s="18">
        <v>0.15236629672294319</v>
      </c>
      <c r="W9" s="18">
        <v>0.17121094334248871</v>
      </c>
      <c r="X9" s="18">
        <v>0.15011367987223759</v>
      </c>
      <c r="Y9" s="18">
        <v>0.1300451988644476</v>
      </c>
    </row>
    <row r="10" spans="2:27" ht="32.15" customHeight="1" x14ac:dyDescent="0.35">
      <c r="B10" s="21" t="s">
        <v>268</v>
      </c>
      <c r="C10" s="18">
        <v>0.31925296856541691</v>
      </c>
      <c r="D10" s="18">
        <v>0.30222291637175491</v>
      </c>
      <c r="E10" s="18">
        <v>0.33512552512901922</v>
      </c>
      <c r="G10" s="18">
        <v>0.30101394738593251</v>
      </c>
      <c r="H10" s="18">
        <v>0.31216812469298533</v>
      </c>
      <c r="I10" s="18">
        <v>0.29741782950084922</v>
      </c>
      <c r="J10" s="18">
        <v>0.36513087749504369</v>
      </c>
      <c r="L10" s="18">
        <v>0.30619142902594237</v>
      </c>
      <c r="M10" s="18">
        <v>0.29741782950084922</v>
      </c>
      <c r="N10" s="18">
        <v>0.36491145440616302</v>
      </c>
      <c r="P10" s="18">
        <v>0.31614012805226438</v>
      </c>
      <c r="Q10" s="18">
        <v>0.34802785524929369</v>
      </c>
      <c r="R10" s="18">
        <v>0.32224431752424743</v>
      </c>
      <c r="T10" s="18">
        <v>0.3988308731466646</v>
      </c>
      <c r="U10" s="18">
        <v>0.33327247985393388</v>
      </c>
      <c r="V10" s="18">
        <v>0.29127822482418392</v>
      </c>
      <c r="W10" s="18">
        <v>0.2940313399914975</v>
      </c>
      <c r="X10" s="18">
        <v>0.30563557059170138</v>
      </c>
      <c r="Y10" s="18">
        <v>0.37578120982119889</v>
      </c>
    </row>
    <row r="11" spans="2:27" ht="32.15" customHeight="1" x14ac:dyDescent="0.35">
      <c r="B11" s="21" t="s">
        <v>269</v>
      </c>
      <c r="C11" s="18">
        <v>0.33925291803497171</v>
      </c>
      <c r="D11" s="18">
        <v>0.32776382136557208</v>
      </c>
      <c r="E11" s="18">
        <v>0.3500423824207532</v>
      </c>
      <c r="G11" s="18">
        <v>0.2601814863773862</v>
      </c>
      <c r="H11" s="18">
        <v>0.33468996875167711</v>
      </c>
      <c r="I11" s="18">
        <v>0.36358730199898731</v>
      </c>
      <c r="J11" s="18">
        <v>0.39717237770005193</v>
      </c>
      <c r="L11" s="18">
        <v>0.29704924354817402</v>
      </c>
      <c r="M11" s="18">
        <v>0.36358730199898731</v>
      </c>
      <c r="N11" s="18">
        <v>0.39780930494592981</v>
      </c>
      <c r="P11" s="18">
        <v>0.32534503546067828</v>
      </c>
      <c r="Q11" s="18">
        <v>0.42348362445175303</v>
      </c>
      <c r="R11" s="18">
        <v>0.35929881684334719</v>
      </c>
      <c r="T11" s="18">
        <v>0.33696132373401488</v>
      </c>
      <c r="U11" s="18">
        <v>0.37204976756459618</v>
      </c>
      <c r="V11" s="18">
        <v>0.32776681329097912</v>
      </c>
      <c r="W11" s="18">
        <v>0.35733670686243862</v>
      </c>
      <c r="X11" s="18">
        <v>0.31403426826306918</v>
      </c>
      <c r="Y11" s="18">
        <v>0.28815673777151712</v>
      </c>
    </row>
    <row r="12" spans="2:27" ht="32.15" customHeight="1" x14ac:dyDescent="0.35">
      <c r="B12" s="21" t="s">
        <v>270</v>
      </c>
      <c r="C12" s="18">
        <v>0.17544950762853509</v>
      </c>
      <c r="D12" s="18">
        <v>0.18420332361018271</v>
      </c>
      <c r="E12" s="18">
        <v>0.1665254202797839</v>
      </c>
      <c r="G12" s="18">
        <v>0.1551966825249313</v>
      </c>
      <c r="H12" s="18">
        <v>0.1708730592517034</v>
      </c>
      <c r="I12" s="18">
        <v>0.16968224178452421</v>
      </c>
      <c r="J12" s="18">
        <v>0.20625537247315889</v>
      </c>
      <c r="L12" s="18">
        <v>0.16255317757967039</v>
      </c>
      <c r="M12" s="18">
        <v>0.16968224178452421</v>
      </c>
      <c r="N12" s="18">
        <v>0.20658613481644561</v>
      </c>
      <c r="P12" s="18">
        <v>0.16637072837741321</v>
      </c>
      <c r="Q12" s="18">
        <v>0.31742366172551978</v>
      </c>
      <c r="R12" s="18">
        <v>0.15145487870001439</v>
      </c>
      <c r="T12" s="18">
        <v>0.28874648145771581</v>
      </c>
      <c r="U12" s="18">
        <v>0.17632640195297961</v>
      </c>
      <c r="V12" s="18">
        <v>0.1592589062827087</v>
      </c>
      <c r="W12" s="18">
        <v>0.18275445892629719</v>
      </c>
      <c r="X12" s="18">
        <v>0.1644328432066571</v>
      </c>
      <c r="Y12" s="18">
        <v>0.11686002676557811</v>
      </c>
    </row>
    <row r="13" spans="2:27" ht="32.15" customHeight="1" x14ac:dyDescent="0.35">
      <c r="B13" s="21" t="s">
        <v>271</v>
      </c>
      <c r="C13" s="18">
        <v>0.40604809796945668</v>
      </c>
      <c r="D13" s="18">
        <v>0.39513747538949251</v>
      </c>
      <c r="E13" s="18">
        <v>0.41640975621100851</v>
      </c>
      <c r="G13" s="18">
        <v>0.31264542575053339</v>
      </c>
      <c r="H13" s="18">
        <v>0.42418573564397632</v>
      </c>
      <c r="I13" s="18">
        <v>0.446384032980777</v>
      </c>
      <c r="J13" s="18">
        <v>0.43973966026033739</v>
      </c>
      <c r="L13" s="18">
        <v>0.36808111398254961</v>
      </c>
      <c r="M13" s="18">
        <v>0.446384032980777</v>
      </c>
      <c r="N13" s="18">
        <v>0.44044485071777739</v>
      </c>
      <c r="P13" s="18">
        <v>0.40692303425500143</v>
      </c>
      <c r="Q13" s="18">
        <v>0.36377341260821577</v>
      </c>
      <c r="R13" s="18">
        <v>0.41803649580166202</v>
      </c>
      <c r="T13" s="18">
        <v>0.40538834749917502</v>
      </c>
      <c r="U13" s="18">
        <v>0.44854622037940389</v>
      </c>
      <c r="V13" s="18">
        <v>0.38895087123648692</v>
      </c>
      <c r="W13" s="18">
        <v>0.39322771358145109</v>
      </c>
      <c r="X13" s="18">
        <v>0.40594235109600318</v>
      </c>
      <c r="Y13" s="18">
        <v>0.36950077684653693</v>
      </c>
    </row>
    <row r="14" spans="2:27" ht="32.15" customHeight="1" x14ac:dyDescent="0.35">
      <c r="B14" s="21" t="s">
        <v>272</v>
      </c>
      <c r="C14" s="18">
        <v>0.37239389280566298</v>
      </c>
      <c r="D14" s="18">
        <v>0.36958665278592723</v>
      </c>
      <c r="E14" s="18">
        <v>0.37506779515630728</v>
      </c>
      <c r="G14" s="18">
        <v>0.35642614843270592</v>
      </c>
      <c r="H14" s="18">
        <v>0.35143645463736378</v>
      </c>
      <c r="I14" s="18">
        <v>0.42184707225432361</v>
      </c>
      <c r="J14" s="18">
        <v>0.35971469059636901</v>
      </c>
      <c r="L14" s="18">
        <v>0.35355449870437439</v>
      </c>
      <c r="M14" s="18">
        <v>0.42184707225432361</v>
      </c>
      <c r="N14" s="18">
        <v>0.3602915486561114</v>
      </c>
      <c r="P14" s="18">
        <v>0.38298414143217369</v>
      </c>
      <c r="Q14" s="18">
        <v>0.34577682989825831</v>
      </c>
      <c r="R14" s="18">
        <v>0.34438048322526432</v>
      </c>
      <c r="T14" s="18">
        <v>0.33683243869030138</v>
      </c>
      <c r="U14" s="18">
        <v>0.38179395892621959</v>
      </c>
      <c r="V14" s="18">
        <v>0.38178798636375522</v>
      </c>
      <c r="W14" s="18">
        <v>0.36926544884083312</v>
      </c>
      <c r="X14" s="18">
        <v>0.35190929246202463</v>
      </c>
      <c r="Y14" s="18">
        <v>0.39259133396738338</v>
      </c>
    </row>
    <row r="15" spans="2:27" ht="19" customHeight="1" x14ac:dyDescent="0.35">
      <c r="B15" s="21" t="s">
        <v>273</v>
      </c>
      <c r="C15" s="18">
        <v>0.42372311951758312</v>
      </c>
      <c r="D15" s="18">
        <v>0.42431461588336528</v>
      </c>
      <c r="E15" s="18">
        <v>0.42272037476412577</v>
      </c>
      <c r="G15" s="18">
        <v>0.42819840723337199</v>
      </c>
      <c r="H15" s="18">
        <v>0.48239018637267411</v>
      </c>
      <c r="I15" s="18">
        <v>0.40909118293070068</v>
      </c>
      <c r="J15" s="18">
        <v>0.37530562416215729</v>
      </c>
      <c r="L15" s="18">
        <v>0.45499361076077949</v>
      </c>
      <c r="M15" s="18">
        <v>0.40909118293070068</v>
      </c>
      <c r="N15" s="18">
        <v>0.37510879709515549</v>
      </c>
      <c r="P15" s="18">
        <v>0.42824735402819297</v>
      </c>
      <c r="Q15" s="18">
        <v>0.40375055218497269</v>
      </c>
      <c r="R15" s="18">
        <v>0.38802287008561948</v>
      </c>
      <c r="T15" s="18">
        <v>0.41970313702852119</v>
      </c>
      <c r="U15" s="18">
        <v>0.48467718289419842</v>
      </c>
      <c r="V15" s="18">
        <v>0.37423586002316528</v>
      </c>
      <c r="W15" s="18">
        <v>0.4293926987938203</v>
      </c>
      <c r="X15" s="18">
        <v>0.39966825300346931</v>
      </c>
      <c r="Y15" s="18">
        <v>0.4315722502254617</v>
      </c>
    </row>
    <row r="16" spans="2:27" ht="32.15" customHeight="1" x14ac:dyDescent="0.35">
      <c r="B16" s="21" t="s">
        <v>274</v>
      </c>
      <c r="C16" s="18">
        <v>0.25714846784595669</v>
      </c>
      <c r="D16" s="18">
        <v>0.26723116773589789</v>
      </c>
      <c r="E16" s="18">
        <v>0.24708097102368851</v>
      </c>
      <c r="G16" s="18">
        <v>0.27334428320688381</v>
      </c>
      <c r="H16" s="18">
        <v>0.27484647661336309</v>
      </c>
      <c r="I16" s="18">
        <v>0.25398256320487711</v>
      </c>
      <c r="J16" s="18">
        <v>0.22695415930674179</v>
      </c>
      <c r="L16" s="18">
        <v>0.27367408407505611</v>
      </c>
      <c r="M16" s="18">
        <v>0.25398256320487711</v>
      </c>
      <c r="N16" s="18">
        <v>0.22731811535138119</v>
      </c>
      <c r="P16" s="18">
        <v>0.25030886693835092</v>
      </c>
      <c r="Q16" s="18">
        <v>0.28668761929891812</v>
      </c>
      <c r="R16" s="18">
        <v>0.28595878538512493</v>
      </c>
      <c r="T16" s="18">
        <v>0.35594942348125791</v>
      </c>
      <c r="U16" s="18">
        <v>0.29776497543288499</v>
      </c>
      <c r="V16" s="18">
        <v>0.2173206160369377</v>
      </c>
      <c r="W16" s="18">
        <v>0.24591497436082371</v>
      </c>
      <c r="X16" s="18">
        <v>0.24702740675989709</v>
      </c>
      <c r="Y16" s="18">
        <v>0.22858768856205061</v>
      </c>
    </row>
    <row r="17" spans="2:25" ht="46" customHeight="1" x14ac:dyDescent="0.35">
      <c r="B17" s="21" t="s">
        <v>275</v>
      </c>
      <c r="C17" s="18">
        <v>0.33924035425407523</v>
      </c>
      <c r="D17" s="18">
        <v>0.33578099882164048</v>
      </c>
      <c r="E17" s="18">
        <v>0.34201540820579479</v>
      </c>
      <c r="G17" s="18">
        <v>0.33189595533914129</v>
      </c>
      <c r="H17" s="18">
        <v>0.37537383507085997</v>
      </c>
      <c r="I17" s="18">
        <v>0.32165805269177339</v>
      </c>
      <c r="J17" s="18">
        <v>0.32693327108771397</v>
      </c>
      <c r="L17" s="18">
        <v>0.35327202875325509</v>
      </c>
      <c r="M17" s="18">
        <v>0.32165805269177339</v>
      </c>
      <c r="N17" s="18">
        <v>0.32745755907859991</v>
      </c>
      <c r="P17" s="18">
        <v>0.34071980522185258</v>
      </c>
      <c r="Q17" s="18">
        <v>0.33612328208973902</v>
      </c>
      <c r="R17" s="18">
        <v>0.3279427960813347</v>
      </c>
      <c r="T17" s="18">
        <v>0.35229222312710579</v>
      </c>
      <c r="U17" s="18">
        <v>0.36105160287909099</v>
      </c>
      <c r="V17" s="18">
        <v>0.32906701635925328</v>
      </c>
      <c r="W17" s="18">
        <v>0.32758904828019553</v>
      </c>
      <c r="X17" s="18">
        <v>0.31142099956081848</v>
      </c>
      <c r="Y17" s="18">
        <v>0.37995659880404858</v>
      </c>
    </row>
    <row r="18" spans="2:25" ht="19" customHeight="1" x14ac:dyDescent="0.35">
      <c r="B18" s="21" t="s">
        <v>276</v>
      </c>
      <c r="C18" s="18">
        <v>9.8544877953399054E-3</v>
      </c>
      <c r="D18" s="18">
        <v>7.0537280351141212E-3</v>
      </c>
      <c r="E18" s="18">
        <v>1.209209035979124E-2</v>
      </c>
      <c r="G18" s="18">
        <v>1.0471202113429201E-2</v>
      </c>
      <c r="H18" s="18">
        <v>9.7920088274734852E-3</v>
      </c>
      <c r="I18" s="18">
        <v>1.1765030748341589E-2</v>
      </c>
      <c r="J18" s="18">
        <v>7.4116563069184281E-3</v>
      </c>
      <c r="L18" s="18">
        <v>9.5563180484694622E-3</v>
      </c>
      <c r="M18" s="18">
        <v>1.1765030748341589E-2</v>
      </c>
      <c r="N18" s="18">
        <v>7.4235420424428739E-3</v>
      </c>
      <c r="P18" s="18">
        <v>9.6656979318153306E-3</v>
      </c>
      <c r="Q18" s="18">
        <v>0</v>
      </c>
      <c r="R18" s="18">
        <v>6.0025921386264152E-3</v>
      </c>
      <c r="T18" s="18">
        <v>5.0565873387760163E-3</v>
      </c>
      <c r="U18" s="18">
        <v>6.3388252130670841E-3</v>
      </c>
      <c r="V18" s="18">
        <v>1.810492800410525E-2</v>
      </c>
      <c r="W18" s="18">
        <v>1.3689642023163501E-2</v>
      </c>
      <c r="X18" s="18">
        <v>1.952065387626934E-3</v>
      </c>
      <c r="Y18" s="18">
        <v>0</v>
      </c>
    </row>
    <row r="19" spans="2:25" ht="19" customHeight="1" x14ac:dyDescent="0.35">
      <c r="B19" s="21" t="s">
        <v>218</v>
      </c>
      <c r="C19" s="18">
        <v>2.7524876545528321E-2</v>
      </c>
      <c r="D19" s="18">
        <v>2.8321942376900239E-2</v>
      </c>
      <c r="E19" s="18">
        <v>2.67909664133755E-2</v>
      </c>
      <c r="G19" s="18">
        <v>3.3440469479749269E-2</v>
      </c>
      <c r="H19" s="18">
        <v>1.4145156831492639E-2</v>
      </c>
      <c r="I19" s="18">
        <v>3.6371946818086622E-2</v>
      </c>
      <c r="J19" s="18">
        <v>2.6192544743373139E-2</v>
      </c>
      <c r="L19" s="18">
        <v>2.380101947201442E-2</v>
      </c>
      <c r="M19" s="18">
        <v>3.6371946818086622E-2</v>
      </c>
      <c r="N19" s="18">
        <v>2.623454853397544E-2</v>
      </c>
      <c r="P19" s="18">
        <v>2.532083806215019E-2</v>
      </c>
      <c r="Q19" s="18">
        <v>5.6024208358552083E-3</v>
      </c>
      <c r="R19" s="18">
        <v>3.7125264984179167E-2</v>
      </c>
      <c r="T19" s="18">
        <v>5.2988637883231394E-3</v>
      </c>
      <c r="U19" s="18">
        <v>2.193514153206946E-2</v>
      </c>
      <c r="V19" s="18">
        <v>3.9058310139115607E-2</v>
      </c>
      <c r="W19" s="18">
        <v>1.1250421133612571E-2</v>
      </c>
      <c r="X19" s="18">
        <v>3.0567471530836509E-2</v>
      </c>
      <c r="Y19" s="18">
        <v>6.2434859987679808E-2</v>
      </c>
    </row>
    <row r="20" spans="2:25" ht="19" customHeight="1" x14ac:dyDescent="0.35">
      <c r="B20" s="21" t="s">
        <v>277</v>
      </c>
      <c r="C20" s="18">
        <v>3.2945055067592599E-2</v>
      </c>
      <c r="D20" s="18">
        <v>3.2235187899117612E-2</v>
      </c>
      <c r="E20" s="18">
        <v>3.3727331892784963E-2</v>
      </c>
      <c r="G20" s="18">
        <v>6.2516252543609041E-2</v>
      </c>
      <c r="H20" s="18">
        <v>2.0582716670539378E-2</v>
      </c>
      <c r="I20" s="18">
        <v>1.9218440720099199E-2</v>
      </c>
      <c r="J20" s="18">
        <v>2.957198732378357E-2</v>
      </c>
      <c r="L20" s="18">
        <v>4.1561417288077787E-2</v>
      </c>
      <c r="M20" s="18">
        <v>1.9218440720099199E-2</v>
      </c>
      <c r="N20" s="18">
        <v>2.961941057247559E-2</v>
      </c>
      <c r="P20" s="18">
        <v>3.4520374240271982E-2</v>
      </c>
      <c r="Q20" s="18">
        <v>1.8934157767625859E-2</v>
      </c>
      <c r="R20" s="18">
        <v>3.0852805959411499E-2</v>
      </c>
      <c r="T20" s="18">
        <v>3.1807366615757802E-2</v>
      </c>
      <c r="U20" s="18">
        <v>2.3298715313564349E-2</v>
      </c>
      <c r="V20" s="18">
        <v>4.1979983851246613E-2</v>
      </c>
      <c r="W20" s="18">
        <v>2.4396563513733271E-2</v>
      </c>
      <c r="X20" s="18">
        <v>3.2090150453357613E-2</v>
      </c>
      <c r="Y20" s="18">
        <v>5.172446698761627E-2</v>
      </c>
    </row>
    <row r="22" spans="2:25" x14ac:dyDescent="0.35">
      <c r="B22" t="s">
        <v>318</v>
      </c>
    </row>
    <row r="23" spans="2:25" x14ac:dyDescent="0.35">
      <c r="B23" t="s">
        <v>8</v>
      </c>
    </row>
    <row r="25" spans="2:25" x14ac:dyDescent="0.35">
      <c r="B25"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278</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279</v>
      </c>
      <c r="C9" s="18">
        <v>0.35844166580782688</v>
      </c>
      <c r="D9" s="18">
        <v>0.3463577593379788</v>
      </c>
      <c r="E9" s="18">
        <v>0.37090256462658072</v>
      </c>
      <c r="G9" s="18">
        <v>0.29863068623529759</v>
      </c>
      <c r="H9" s="18">
        <v>0.35799134088309748</v>
      </c>
      <c r="I9" s="18">
        <v>0.34697534225960419</v>
      </c>
      <c r="J9" s="18">
        <v>0.43055365932143502</v>
      </c>
      <c r="L9" s="18">
        <v>0.32851903384272041</v>
      </c>
      <c r="M9" s="18">
        <v>0.34697534225960419</v>
      </c>
      <c r="N9" s="18">
        <v>0.43043915176693148</v>
      </c>
      <c r="P9" s="18">
        <v>0.33351613056065399</v>
      </c>
      <c r="Q9" s="18">
        <v>0.55007555087148907</v>
      </c>
      <c r="R9" s="18">
        <v>0.41778120262064672</v>
      </c>
      <c r="T9" s="18">
        <v>0.49749351164882022</v>
      </c>
      <c r="U9" s="18">
        <v>0.38514532539087881</v>
      </c>
      <c r="V9" s="18">
        <v>0.29053693558864713</v>
      </c>
      <c r="W9" s="18">
        <v>0.33977474783123268</v>
      </c>
      <c r="X9" s="18">
        <v>0.40372749117168799</v>
      </c>
      <c r="Y9" s="18">
        <v>0.33027462638044469</v>
      </c>
    </row>
    <row r="10" spans="2:27" ht="32.15" customHeight="1" x14ac:dyDescent="0.35">
      <c r="B10" s="21" t="s">
        <v>280</v>
      </c>
      <c r="C10" s="18">
        <v>0.50341417400682575</v>
      </c>
      <c r="D10" s="18">
        <v>0.49871567529591582</v>
      </c>
      <c r="E10" s="18">
        <v>0.5082516746644351</v>
      </c>
      <c r="G10" s="18">
        <v>0.56211024975997859</v>
      </c>
      <c r="H10" s="18">
        <v>0.52013732818528957</v>
      </c>
      <c r="I10" s="18">
        <v>0.50827775741850667</v>
      </c>
      <c r="J10" s="18">
        <v>0.42424631586160882</v>
      </c>
      <c r="L10" s="18">
        <v>0.54084497490364225</v>
      </c>
      <c r="M10" s="18">
        <v>0.50827775741850667</v>
      </c>
      <c r="N10" s="18">
        <v>0.42412797275201608</v>
      </c>
      <c r="P10" s="18">
        <v>0.52468311707129744</v>
      </c>
      <c r="Q10" s="18">
        <v>0.3762680348002202</v>
      </c>
      <c r="R10" s="18">
        <v>0.49248971616299192</v>
      </c>
      <c r="T10" s="18">
        <v>0.44179400445080041</v>
      </c>
      <c r="U10" s="18">
        <v>0.5327797898147234</v>
      </c>
      <c r="V10" s="18">
        <v>0.54380377206169117</v>
      </c>
      <c r="W10" s="18">
        <v>0.51276541049452662</v>
      </c>
      <c r="X10" s="18">
        <v>0.40092986850281148</v>
      </c>
      <c r="Y10" s="18">
        <v>0.51128650459906144</v>
      </c>
    </row>
    <row r="11" spans="2:27" ht="32.15" customHeight="1" x14ac:dyDescent="0.35">
      <c r="B11" s="21" t="s">
        <v>281</v>
      </c>
      <c r="C11" s="18">
        <v>0.10116418342111699</v>
      </c>
      <c r="D11" s="18">
        <v>0.1070649451171547</v>
      </c>
      <c r="E11" s="18">
        <v>9.5119293625122156E-2</v>
      </c>
      <c r="G11" s="18">
        <v>7.9763276830519092E-2</v>
      </c>
      <c r="H11" s="18">
        <v>9.5777853259810725E-2</v>
      </c>
      <c r="I11" s="18">
        <v>0.1145877669293648</v>
      </c>
      <c r="J11" s="18">
        <v>0.1138721166965533</v>
      </c>
      <c r="L11" s="18">
        <v>8.78262193662427E-2</v>
      </c>
      <c r="M11" s="18">
        <v>0.1145877669293648</v>
      </c>
      <c r="N11" s="18">
        <v>0.1140547282217802</v>
      </c>
      <c r="P11" s="18">
        <v>0.1053467783229579</v>
      </c>
      <c r="Q11" s="18">
        <v>5.5634181645191773E-2</v>
      </c>
      <c r="R11" s="18">
        <v>6.3037190645943542E-2</v>
      </c>
      <c r="T11" s="18">
        <v>5.0516535931310218E-2</v>
      </c>
      <c r="U11" s="18">
        <v>6.5401446493537768E-2</v>
      </c>
      <c r="V11" s="18">
        <v>0.10863102849848701</v>
      </c>
      <c r="W11" s="18">
        <v>0.1224704978465113</v>
      </c>
      <c r="X11" s="18">
        <v>0.13905190178267909</v>
      </c>
      <c r="Y11" s="18">
        <v>0.1064626069331934</v>
      </c>
    </row>
    <row r="12" spans="2:27" ht="19" customHeight="1" x14ac:dyDescent="0.35">
      <c r="B12" s="21" t="s">
        <v>121</v>
      </c>
      <c r="C12" s="18">
        <v>3.6979976764230343E-2</v>
      </c>
      <c r="D12" s="18">
        <v>4.7861620248950673E-2</v>
      </c>
      <c r="E12" s="18">
        <v>2.5726467083862149E-2</v>
      </c>
      <c r="G12" s="18">
        <v>5.9495787174204819E-2</v>
      </c>
      <c r="H12" s="18">
        <v>2.609347767180226E-2</v>
      </c>
      <c r="I12" s="18">
        <v>3.015913339252423E-2</v>
      </c>
      <c r="J12" s="18">
        <v>3.1327908120402877E-2</v>
      </c>
      <c r="L12" s="18">
        <v>4.2809771887394682E-2</v>
      </c>
      <c r="M12" s="18">
        <v>3.015913339252423E-2</v>
      </c>
      <c r="N12" s="18">
        <v>3.1378147259271967E-2</v>
      </c>
      <c r="P12" s="18">
        <v>3.6453974045090549E-2</v>
      </c>
      <c r="Q12" s="18">
        <v>1.8022232683098889E-2</v>
      </c>
      <c r="R12" s="18">
        <v>2.6691890570417709E-2</v>
      </c>
      <c r="T12" s="18">
        <v>1.0195947969069171E-2</v>
      </c>
      <c r="U12" s="18">
        <v>1.6673438300860009E-2</v>
      </c>
      <c r="V12" s="18">
        <v>5.7028263851174939E-2</v>
      </c>
      <c r="W12" s="18">
        <v>2.4989343827729299E-2</v>
      </c>
      <c r="X12" s="18">
        <v>5.6290738542821482E-2</v>
      </c>
      <c r="Y12" s="18">
        <v>5.1976262087300218E-2</v>
      </c>
    </row>
    <row r="14" spans="2:27" x14ac:dyDescent="0.35">
      <c r="B14" t="s">
        <v>318</v>
      </c>
    </row>
    <row r="15" spans="2:27" x14ac:dyDescent="0.35">
      <c r="B15"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G16"/>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19" t="s">
        <v>357</v>
      </c>
    </row>
    <row r="6" spans="2:7" ht="50.15" customHeight="1" x14ac:dyDescent="0.35">
      <c r="C6" s="20" t="s">
        <v>358</v>
      </c>
      <c r="D6" s="20" t="s">
        <v>359</v>
      </c>
      <c r="E6" s="20" t="s">
        <v>360</v>
      </c>
      <c r="F6" s="20" t="s">
        <v>361</v>
      </c>
      <c r="G6" s="20" t="s">
        <v>362</v>
      </c>
    </row>
    <row r="7" spans="2:7" ht="29" x14ac:dyDescent="0.35">
      <c r="B7" s="21" t="s">
        <v>283</v>
      </c>
      <c r="C7" s="18">
        <v>0.50638120842456735</v>
      </c>
      <c r="D7" s="18">
        <v>0.42385425840588647</v>
      </c>
      <c r="E7" s="18">
        <v>0.5116838297886851</v>
      </c>
      <c r="F7" s="18">
        <v>0.47051179919904962</v>
      </c>
      <c r="G7" s="18">
        <v>0.43967720071044419</v>
      </c>
    </row>
    <row r="8" spans="2:7" x14ac:dyDescent="0.35">
      <c r="B8" s="21" t="s">
        <v>284</v>
      </c>
      <c r="C8" s="18">
        <v>0.36878155846899091</v>
      </c>
      <c r="D8" s="18">
        <v>0.37224562757149071</v>
      </c>
      <c r="E8" s="18">
        <v>0.36790538965222441</v>
      </c>
      <c r="F8" s="18">
        <v>0.37796560664289502</v>
      </c>
      <c r="G8" s="18">
        <v>0.37442171732630047</v>
      </c>
    </row>
    <row r="9" spans="2:7" x14ac:dyDescent="0.35">
      <c r="B9" s="21" t="s">
        <v>285</v>
      </c>
      <c r="C9" s="18">
        <v>0.12483723310644181</v>
      </c>
      <c r="D9" s="18">
        <v>0.2039001140226227</v>
      </c>
      <c r="E9" s="18">
        <v>0.12041078055909051</v>
      </c>
      <c r="F9" s="18">
        <v>0.15152259415805541</v>
      </c>
      <c r="G9" s="18">
        <v>0.18590108196325519</v>
      </c>
    </row>
    <row r="12" spans="2:7" x14ac:dyDescent="0.35">
      <c r="B12" t="s">
        <v>318</v>
      </c>
    </row>
    <row r="13" spans="2:7" x14ac:dyDescent="0.35">
      <c r="B13" t="s">
        <v>8</v>
      </c>
    </row>
    <row r="16" spans="2:7" x14ac:dyDescent="0.35">
      <c r="B16" t="str">
        <f>HYPERLINK("#Contents!A1", "Return to Contents")</f>
        <v>Return to Contents</v>
      </c>
    </row>
  </sheetData>
  <pageMargins left="0.75" right="0.75" top="1" bottom="1" header="0.5" footer="0.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282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283</v>
      </c>
      <c r="C9" s="18">
        <v>0.50638120842456735</v>
      </c>
      <c r="D9" s="18">
        <v>0.51348430205043305</v>
      </c>
      <c r="E9" s="18">
        <v>0.4994431941960798</v>
      </c>
      <c r="G9" s="18">
        <v>0.53361600177163748</v>
      </c>
      <c r="H9" s="18">
        <v>0.51636930258129532</v>
      </c>
      <c r="I9" s="18">
        <v>0.51648463193286265</v>
      </c>
      <c r="J9" s="18">
        <v>0.46005708051206112</v>
      </c>
      <c r="L9" s="18">
        <v>0.52471166394185331</v>
      </c>
      <c r="M9" s="18">
        <v>0.51648463193286265</v>
      </c>
      <c r="N9" s="18">
        <v>0.45998988624986598</v>
      </c>
      <c r="P9" s="18">
        <v>0.49839055577835401</v>
      </c>
      <c r="Q9" s="18">
        <v>0.63336325357791479</v>
      </c>
      <c r="R9" s="18">
        <v>0.53478640928792209</v>
      </c>
      <c r="T9" s="18">
        <v>0.63503184835981108</v>
      </c>
      <c r="U9" s="18">
        <v>0.55857469766988221</v>
      </c>
      <c r="V9" s="18">
        <v>0.44628173576439378</v>
      </c>
      <c r="W9" s="18">
        <v>0.47425240035181088</v>
      </c>
      <c r="X9" s="18">
        <v>0.49783079055148999</v>
      </c>
      <c r="Y9" s="18">
        <v>0.51996489105903165</v>
      </c>
    </row>
    <row r="10" spans="2:27" ht="19" customHeight="1" x14ac:dyDescent="0.35">
      <c r="B10" s="21" t="s">
        <v>284</v>
      </c>
      <c r="C10" s="18">
        <v>0.36878155846899091</v>
      </c>
      <c r="D10" s="18">
        <v>0.35019264050707238</v>
      </c>
      <c r="E10" s="18">
        <v>0.38690390370049599</v>
      </c>
      <c r="G10" s="18">
        <v>0.34552997877269331</v>
      </c>
      <c r="H10" s="18">
        <v>0.37725473721993169</v>
      </c>
      <c r="I10" s="18">
        <v>0.37374721698533481</v>
      </c>
      <c r="J10" s="18">
        <v>0.37745985077544902</v>
      </c>
      <c r="L10" s="18">
        <v>0.36161155312171478</v>
      </c>
      <c r="M10" s="18">
        <v>0.37374721698533481</v>
      </c>
      <c r="N10" s="18">
        <v>0.37726647834351462</v>
      </c>
      <c r="P10" s="18">
        <v>0.37859462918263898</v>
      </c>
      <c r="Q10" s="18">
        <v>0.27405078518077031</v>
      </c>
      <c r="R10" s="18">
        <v>0.35843534977344998</v>
      </c>
      <c r="T10" s="18">
        <v>0.28666107862626</v>
      </c>
      <c r="U10" s="18">
        <v>0.36042713291708461</v>
      </c>
      <c r="V10" s="18">
        <v>0.39594581173895832</v>
      </c>
      <c r="W10" s="18">
        <v>0.3855433744281565</v>
      </c>
      <c r="X10" s="18">
        <v>0.37079237527778769</v>
      </c>
      <c r="Y10" s="18">
        <v>0.34201155702620728</v>
      </c>
    </row>
    <row r="11" spans="2:27" ht="19" customHeight="1" x14ac:dyDescent="0.35">
      <c r="B11" s="21" t="s">
        <v>285</v>
      </c>
      <c r="C11" s="18">
        <v>0.12483723310644181</v>
      </c>
      <c r="D11" s="18">
        <v>0.13632305744249451</v>
      </c>
      <c r="E11" s="18">
        <v>0.1136529021034243</v>
      </c>
      <c r="G11" s="18">
        <v>0.1208540194556693</v>
      </c>
      <c r="H11" s="18">
        <v>0.10637596019877291</v>
      </c>
      <c r="I11" s="18">
        <v>0.1097681510818027</v>
      </c>
      <c r="J11" s="18">
        <v>0.1624830687124898</v>
      </c>
      <c r="L11" s="18">
        <v>0.11367678293643201</v>
      </c>
      <c r="M11" s="18">
        <v>0.1097681510818027</v>
      </c>
      <c r="N11" s="18">
        <v>0.16274363540661921</v>
      </c>
      <c r="P11" s="18">
        <v>0.12301481503900689</v>
      </c>
      <c r="Q11" s="18">
        <v>9.2585961241314643E-2</v>
      </c>
      <c r="R11" s="18">
        <v>0.1067782409386278</v>
      </c>
      <c r="T11" s="18">
        <v>7.8307073013928946E-2</v>
      </c>
      <c r="U11" s="18">
        <v>8.0998169413033297E-2</v>
      </c>
      <c r="V11" s="18">
        <v>0.15777245249664801</v>
      </c>
      <c r="W11" s="18">
        <v>0.14020422522003251</v>
      </c>
      <c r="X11" s="18">
        <v>0.1313768341707221</v>
      </c>
      <c r="Y11" s="18">
        <v>0.1380235519147609</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286</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283</v>
      </c>
      <c r="C9" s="18">
        <v>0.42385425840588647</v>
      </c>
      <c r="D9" s="18">
        <v>0.42420178765350142</v>
      </c>
      <c r="E9" s="18">
        <v>0.42387658310066723</v>
      </c>
      <c r="G9" s="18">
        <v>0.47144786901826102</v>
      </c>
      <c r="H9" s="18">
        <v>0.43180419126791941</v>
      </c>
      <c r="I9" s="18">
        <v>0.41901438103229721</v>
      </c>
      <c r="J9" s="18">
        <v>0.37405423025172002</v>
      </c>
      <c r="L9" s="18">
        <v>0.45129589805739317</v>
      </c>
      <c r="M9" s="18">
        <v>0.41901438103229721</v>
      </c>
      <c r="N9" s="18">
        <v>0.37465408397785982</v>
      </c>
      <c r="P9" s="18">
        <v>0.41871443620200999</v>
      </c>
      <c r="Q9" s="18">
        <v>0.54108877678132705</v>
      </c>
      <c r="R9" s="18">
        <v>0.45735619329569149</v>
      </c>
      <c r="T9" s="18">
        <v>0.52520536944557805</v>
      </c>
      <c r="U9" s="18">
        <v>0.46830187179573468</v>
      </c>
      <c r="V9" s="18">
        <v>0.38526955639311211</v>
      </c>
      <c r="W9" s="18">
        <v>0.38099475478411132</v>
      </c>
      <c r="X9" s="18">
        <v>0.41563379339658763</v>
      </c>
      <c r="Y9" s="18">
        <v>0.44508022608274622</v>
      </c>
    </row>
    <row r="10" spans="2:27" ht="19" customHeight="1" x14ac:dyDescent="0.35">
      <c r="B10" s="21" t="s">
        <v>284</v>
      </c>
      <c r="C10" s="18">
        <v>0.37224562757149071</v>
      </c>
      <c r="D10" s="18">
        <v>0.35203787237005491</v>
      </c>
      <c r="E10" s="18">
        <v>0.39198833040116832</v>
      </c>
      <c r="G10" s="18">
        <v>0.37280048499437468</v>
      </c>
      <c r="H10" s="18">
        <v>0.37284344416718068</v>
      </c>
      <c r="I10" s="18">
        <v>0.36947183595337402</v>
      </c>
      <c r="J10" s="18">
        <v>0.37279088881554018</v>
      </c>
      <c r="L10" s="18">
        <v>0.37303857767436882</v>
      </c>
      <c r="M10" s="18">
        <v>0.36947183595337402</v>
      </c>
      <c r="N10" s="18">
        <v>0.37258374973780323</v>
      </c>
      <c r="P10" s="18">
        <v>0.37246533686931549</v>
      </c>
      <c r="Q10" s="18">
        <v>0.33366373272201388</v>
      </c>
      <c r="R10" s="18">
        <v>0.38338465236978431</v>
      </c>
      <c r="T10" s="18">
        <v>0.34927013219479103</v>
      </c>
      <c r="U10" s="18">
        <v>0.33264628483322461</v>
      </c>
      <c r="V10" s="18">
        <v>0.38780707573172318</v>
      </c>
      <c r="W10" s="18">
        <v>0.39792706070524508</v>
      </c>
      <c r="X10" s="18">
        <v>0.37902477585005628</v>
      </c>
      <c r="Y10" s="18">
        <v>0.38662019539408488</v>
      </c>
    </row>
    <row r="11" spans="2:27" ht="19" customHeight="1" x14ac:dyDescent="0.35">
      <c r="B11" s="21" t="s">
        <v>285</v>
      </c>
      <c r="C11" s="18">
        <v>0.2039001140226227</v>
      </c>
      <c r="D11" s="18">
        <v>0.22376033997644371</v>
      </c>
      <c r="E11" s="18">
        <v>0.18413508649816451</v>
      </c>
      <c r="G11" s="18">
        <v>0.15575164598736441</v>
      </c>
      <c r="H11" s="18">
        <v>0.19535236456489991</v>
      </c>
      <c r="I11" s="18">
        <v>0.21151378301432891</v>
      </c>
      <c r="J11" s="18">
        <v>0.2531548809327398</v>
      </c>
      <c r="L11" s="18">
        <v>0.17566552426823809</v>
      </c>
      <c r="M11" s="18">
        <v>0.21151378301432891</v>
      </c>
      <c r="N11" s="18">
        <v>0.25276216628433679</v>
      </c>
      <c r="P11" s="18">
        <v>0.20882022692867461</v>
      </c>
      <c r="Q11" s="18">
        <v>0.1252474904966589</v>
      </c>
      <c r="R11" s="18">
        <v>0.1592591543345242</v>
      </c>
      <c r="T11" s="18">
        <v>0.125524498359631</v>
      </c>
      <c r="U11" s="18">
        <v>0.1990518433710407</v>
      </c>
      <c r="V11" s="18">
        <v>0.22692336787516479</v>
      </c>
      <c r="W11" s="18">
        <v>0.2210781845106437</v>
      </c>
      <c r="X11" s="18">
        <v>0.20534143075335609</v>
      </c>
      <c r="Y11" s="18">
        <v>0.16829957852316879</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287</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283</v>
      </c>
      <c r="C9" s="18">
        <v>0.5116838297886851</v>
      </c>
      <c r="D9" s="18">
        <v>0.51710177119716172</v>
      </c>
      <c r="E9" s="18">
        <v>0.50701948288789767</v>
      </c>
      <c r="G9" s="18">
        <v>0.49842446217597242</v>
      </c>
      <c r="H9" s="18">
        <v>0.47767820946551032</v>
      </c>
      <c r="I9" s="18">
        <v>0.54423964428640981</v>
      </c>
      <c r="J9" s="18">
        <v>0.52719472689458946</v>
      </c>
      <c r="L9" s="18">
        <v>0.48832884280631328</v>
      </c>
      <c r="M9" s="18">
        <v>0.54423964428640981</v>
      </c>
      <c r="N9" s="18">
        <v>0.52723519821692655</v>
      </c>
      <c r="P9" s="18">
        <v>0.49137418371407232</v>
      </c>
      <c r="Q9" s="18">
        <v>0.73106230633716185</v>
      </c>
      <c r="R9" s="18">
        <v>0.58794880777409342</v>
      </c>
      <c r="T9" s="18">
        <v>0.6869709514766138</v>
      </c>
      <c r="U9" s="18">
        <v>0.55369669920368869</v>
      </c>
      <c r="V9" s="18">
        <v>0.45400838305811569</v>
      </c>
      <c r="W9" s="18">
        <v>0.50003118809179303</v>
      </c>
      <c r="X9" s="18">
        <v>0.5171385884096461</v>
      </c>
      <c r="Y9" s="18">
        <v>0.43387215061719048</v>
      </c>
    </row>
    <row r="10" spans="2:27" ht="19" customHeight="1" x14ac:dyDescent="0.35">
      <c r="B10" s="21" t="s">
        <v>284</v>
      </c>
      <c r="C10" s="18">
        <v>0.36790538965222441</v>
      </c>
      <c r="D10" s="18">
        <v>0.35286080941302689</v>
      </c>
      <c r="E10" s="18">
        <v>0.38190834951360758</v>
      </c>
      <c r="G10" s="18">
        <v>0.36377680939577389</v>
      </c>
      <c r="H10" s="18">
        <v>0.39578638326109472</v>
      </c>
      <c r="I10" s="18">
        <v>0.35433626206957808</v>
      </c>
      <c r="J10" s="18">
        <v>0.35666919923331669</v>
      </c>
      <c r="L10" s="18">
        <v>0.37943058213423908</v>
      </c>
      <c r="M10" s="18">
        <v>0.35433626206957808</v>
      </c>
      <c r="N10" s="18">
        <v>0.35644248578078203</v>
      </c>
      <c r="P10" s="18">
        <v>0.3796262270316228</v>
      </c>
      <c r="Q10" s="18">
        <v>0.22359599507497849</v>
      </c>
      <c r="R10" s="18">
        <v>0.34257317369548401</v>
      </c>
      <c r="T10" s="18">
        <v>0.23740211838266609</v>
      </c>
      <c r="U10" s="18">
        <v>0.3497328966325729</v>
      </c>
      <c r="V10" s="18">
        <v>0.40958952053901881</v>
      </c>
      <c r="W10" s="18">
        <v>0.35682765416313988</v>
      </c>
      <c r="X10" s="18">
        <v>0.36249681970525482</v>
      </c>
      <c r="Y10" s="18">
        <v>0.44412178247456813</v>
      </c>
    </row>
    <row r="11" spans="2:27" ht="19" customHeight="1" x14ac:dyDescent="0.35">
      <c r="B11" s="21" t="s">
        <v>285</v>
      </c>
      <c r="C11" s="18">
        <v>0.12041078055909051</v>
      </c>
      <c r="D11" s="18">
        <v>0.13003741938981131</v>
      </c>
      <c r="E11" s="18">
        <v>0.1110721675984946</v>
      </c>
      <c r="G11" s="18">
        <v>0.13779872842825391</v>
      </c>
      <c r="H11" s="18">
        <v>0.1265354072733951</v>
      </c>
      <c r="I11" s="18">
        <v>0.1014240936440122</v>
      </c>
      <c r="J11" s="18">
        <v>0.1161360738720937</v>
      </c>
      <c r="L11" s="18">
        <v>0.1322405750594477</v>
      </c>
      <c r="M11" s="18">
        <v>0.1014240936440122</v>
      </c>
      <c r="N11" s="18">
        <v>0.116322316002291</v>
      </c>
      <c r="P11" s="18">
        <v>0.12899958925430491</v>
      </c>
      <c r="Q11" s="18">
        <v>4.5341698587859552E-2</v>
      </c>
      <c r="R11" s="18">
        <v>6.9478018530422542E-2</v>
      </c>
      <c r="T11" s="18">
        <v>7.5626930140720083E-2</v>
      </c>
      <c r="U11" s="18">
        <v>9.6570404163738494E-2</v>
      </c>
      <c r="V11" s="18">
        <v>0.13640209640286549</v>
      </c>
      <c r="W11" s="18">
        <v>0.143141157745067</v>
      </c>
      <c r="X11" s="18">
        <v>0.1203645918850991</v>
      </c>
      <c r="Y11" s="18">
        <v>0.1220060669082413</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288</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283</v>
      </c>
      <c r="C9" s="18">
        <v>0.47051179919904962</v>
      </c>
      <c r="D9" s="18">
        <v>0.46531301141385062</v>
      </c>
      <c r="E9" s="18">
        <v>0.47617430333999522</v>
      </c>
      <c r="G9" s="18">
        <v>0.53066229590386615</v>
      </c>
      <c r="H9" s="18">
        <v>0.49000026108866418</v>
      </c>
      <c r="I9" s="18">
        <v>0.45039105054724993</v>
      </c>
      <c r="J9" s="18">
        <v>0.41202383064745701</v>
      </c>
      <c r="L9" s="18">
        <v>0.51003495631008777</v>
      </c>
      <c r="M9" s="18">
        <v>0.45039105054724993</v>
      </c>
      <c r="N9" s="18">
        <v>0.41268457449175439</v>
      </c>
      <c r="P9" s="18">
        <v>0.46462735736348698</v>
      </c>
      <c r="Q9" s="18">
        <v>0.62950652052947165</v>
      </c>
      <c r="R9" s="18">
        <v>0.44390925413227211</v>
      </c>
      <c r="T9" s="18">
        <v>0.59244530587268529</v>
      </c>
      <c r="U9" s="18">
        <v>0.48997825033108361</v>
      </c>
      <c r="V9" s="18">
        <v>0.43583139747303001</v>
      </c>
      <c r="W9" s="18">
        <v>0.42328037066702751</v>
      </c>
      <c r="X9" s="18">
        <v>0.51861999877399845</v>
      </c>
      <c r="Y9" s="18">
        <v>0.44272860835555539</v>
      </c>
    </row>
    <row r="10" spans="2:27" ht="19" customHeight="1" x14ac:dyDescent="0.35">
      <c r="B10" s="21" t="s">
        <v>284</v>
      </c>
      <c r="C10" s="18">
        <v>0.37796560664289502</v>
      </c>
      <c r="D10" s="18">
        <v>0.37581741177314332</v>
      </c>
      <c r="E10" s="18">
        <v>0.3792967570745166</v>
      </c>
      <c r="G10" s="18">
        <v>0.31548732693992632</v>
      </c>
      <c r="H10" s="18">
        <v>0.37693501789957268</v>
      </c>
      <c r="I10" s="18">
        <v>0.40763794222629351</v>
      </c>
      <c r="J10" s="18">
        <v>0.41056295697617251</v>
      </c>
      <c r="L10" s="18">
        <v>0.34643019978695372</v>
      </c>
      <c r="M10" s="18">
        <v>0.40763794222629351</v>
      </c>
      <c r="N10" s="18">
        <v>0.4096177036466091</v>
      </c>
      <c r="P10" s="18">
        <v>0.38162975022207218</v>
      </c>
      <c r="Q10" s="18">
        <v>0.27440784969563242</v>
      </c>
      <c r="R10" s="18">
        <v>0.43422167578386989</v>
      </c>
      <c r="T10" s="18">
        <v>0.30498467655514988</v>
      </c>
      <c r="U10" s="18">
        <v>0.38867048558657219</v>
      </c>
      <c r="V10" s="18">
        <v>0.37153288453284128</v>
      </c>
      <c r="W10" s="18">
        <v>0.42635691090225281</v>
      </c>
      <c r="X10" s="18">
        <v>0.33084629672085508</v>
      </c>
      <c r="Y10" s="18">
        <v>0.40555223197640861</v>
      </c>
    </row>
    <row r="11" spans="2:27" ht="19" customHeight="1" x14ac:dyDescent="0.35">
      <c r="B11" s="21" t="s">
        <v>285</v>
      </c>
      <c r="C11" s="18">
        <v>0.15152259415805541</v>
      </c>
      <c r="D11" s="18">
        <v>0.1588695768130059</v>
      </c>
      <c r="E11" s="18">
        <v>0.1445289395854881</v>
      </c>
      <c r="G11" s="18">
        <v>0.1538503771562077</v>
      </c>
      <c r="H11" s="18">
        <v>0.1330647210117632</v>
      </c>
      <c r="I11" s="18">
        <v>0.1419710072264567</v>
      </c>
      <c r="J11" s="18">
        <v>0.1774132123763705</v>
      </c>
      <c r="L11" s="18">
        <v>0.1435348439029589</v>
      </c>
      <c r="M11" s="18">
        <v>0.1419710072264567</v>
      </c>
      <c r="N11" s="18">
        <v>0.17769772186163629</v>
      </c>
      <c r="P11" s="18">
        <v>0.15374289241444081</v>
      </c>
      <c r="Q11" s="18">
        <v>9.6085629774895917E-2</v>
      </c>
      <c r="R11" s="18">
        <v>0.1218690700838581</v>
      </c>
      <c r="T11" s="18">
        <v>0.1025700175721649</v>
      </c>
      <c r="U11" s="18">
        <v>0.1213512640823442</v>
      </c>
      <c r="V11" s="18">
        <v>0.19263571799412879</v>
      </c>
      <c r="W11" s="18">
        <v>0.15036271843071969</v>
      </c>
      <c r="X11" s="18">
        <v>0.15053370450514639</v>
      </c>
      <c r="Y11" s="18">
        <v>0.15171915966803601</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289</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283</v>
      </c>
      <c r="C9" s="18">
        <v>0.43967720071044419</v>
      </c>
      <c r="D9" s="18">
        <v>0.44426691957215869</v>
      </c>
      <c r="E9" s="18">
        <v>0.43502539710561178</v>
      </c>
      <c r="G9" s="18">
        <v>0.48232739306532529</v>
      </c>
      <c r="H9" s="18">
        <v>0.44733014356084089</v>
      </c>
      <c r="I9" s="18">
        <v>0.45319861319112642</v>
      </c>
      <c r="J9" s="18">
        <v>0.37584527509738902</v>
      </c>
      <c r="L9" s="18">
        <v>0.46450765924443738</v>
      </c>
      <c r="M9" s="18">
        <v>0.45319861319112642</v>
      </c>
      <c r="N9" s="18">
        <v>0.37644800104054288</v>
      </c>
      <c r="P9" s="18">
        <v>0.42827080293245451</v>
      </c>
      <c r="Q9" s="18">
        <v>0.60328629357284136</v>
      </c>
      <c r="R9" s="18">
        <v>0.45863420277257061</v>
      </c>
      <c r="T9" s="18">
        <v>0.60588907813904058</v>
      </c>
      <c r="U9" s="18">
        <v>0.48414631081717269</v>
      </c>
      <c r="V9" s="18">
        <v>0.41474251665086809</v>
      </c>
      <c r="W9" s="18">
        <v>0.38918466416094172</v>
      </c>
      <c r="X9" s="18">
        <v>0.39765910943840549</v>
      </c>
      <c r="Y9" s="18">
        <v>0.43997717760130239</v>
      </c>
    </row>
    <row r="10" spans="2:27" ht="19" customHeight="1" x14ac:dyDescent="0.35">
      <c r="B10" s="21" t="s">
        <v>284</v>
      </c>
      <c r="C10" s="18">
        <v>0.37442171732630047</v>
      </c>
      <c r="D10" s="18">
        <v>0.3604137434564616</v>
      </c>
      <c r="E10" s="18">
        <v>0.38805750895190622</v>
      </c>
      <c r="G10" s="18">
        <v>0.35429854692290519</v>
      </c>
      <c r="H10" s="18">
        <v>0.37993604934794811</v>
      </c>
      <c r="I10" s="18">
        <v>0.36011697130891168</v>
      </c>
      <c r="J10" s="18">
        <v>0.40313314059131078</v>
      </c>
      <c r="L10" s="18">
        <v>0.36733804735407921</v>
      </c>
      <c r="M10" s="18">
        <v>0.36011697130891168</v>
      </c>
      <c r="N10" s="18">
        <v>0.40217597240373337</v>
      </c>
      <c r="P10" s="18">
        <v>0.38356134237882172</v>
      </c>
      <c r="Q10" s="18">
        <v>0.2749306352256029</v>
      </c>
      <c r="R10" s="18">
        <v>0.37258525588407421</v>
      </c>
      <c r="T10" s="18">
        <v>0.2430694983092096</v>
      </c>
      <c r="U10" s="18">
        <v>0.33971310209462302</v>
      </c>
      <c r="V10" s="18">
        <v>0.39077725703994348</v>
      </c>
      <c r="W10" s="18">
        <v>0.40870211406661933</v>
      </c>
      <c r="X10" s="18">
        <v>0.41279428285030351</v>
      </c>
      <c r="Y10" s="18">
        <v>0.39359178070671302</v>
      </c>
    </row>
    <row r="11" spans="2:27" ht="19" customHeight="1" x14ac:dyDescent="0.35">
      <c r="B11" s="21" t="s">
        <v>285</v>
      </c>
      <c r="C11" s="18">
        <v>0.18590108196325519</v>
      </c>
      <c r="D11" s="18">
        <v>0.19531933697137971</v>
      </c>
      <c r="E11" s="18">
        <v>0.17691709394248201</v>
      </c>
      <c r="G11" s="18">
        <v>0.1633740600117696</v>
      </c>
      <c r="H11" s="18">
        <v>0.17273380709121111</v>
      </c>
      <c r="I11" s="18">
        <v>0.18668441549996201</v>
      </c>
      <c r="J11" s="18">
        <v>0.22102158431130009</v>
      </c>
      <c r="L11" s="18">
        <v>0.1681542934014835</v>
      </c>
      <c r="M11" s="18">
        <v>0.18668441549996201</v>
      </c>
      <c r="N11" s="18">
        <v>0.22137602655572339</v>
      </c>
      <c r="P11" s="18">
        <v>0.1881678546887238</v>
      </c>
      <c r="Q11" s="18">
        <v>0.1217830712015555</v>
      </c>
      <c r="R11" s="18">
        <v>0.16878054134335499</v>
      </c>
      <c r="T11" s="18">
        <v>0.1510414235517499</v>
      </c>
      <c r="U11" s="18">
        <v>0.17614058708820429</v>
      </c>
      <c r="V11" s="18">
        <v>0.19448022630918849</v>
      </c>
      <c r="W11" s="18">
        <v>0.20211322177243901</v>
      </c>
      <c r="X11" s="18">
        <v>0.189546607711291</v>
      </c>
      <c r="Y11" s="18">
        <v>0.1664310416919845</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A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290</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32.15" customHeight="1" x14ac:dyDescent="0.35">
      <c r="B9" s="21" t="s">
        <v>291</v>
      </c>
      <c r="C9" s="18">
        <v>0.3392130292815097</v>
      </c>
      <c r="D9" s="18">
        <v>0.36724933377621599</v>
      </c>
      <c r="E9" s="18">
        <v>0.31158740235509391</v>
      </c>
      <c r="G9" s="18">
        <v>0.36583311128886142</v>
      </c>
      <c r="H9" s="18">
        <v>0.37849405428104133</v>
      </c>
      <c r="I9" s="18">
        <v>0.34147310078369419</v>
      </c>
      <c r="J9" s="18">
        <v>0.27182193517961739</v>
      </c>
      <c r="L9" s="18">
        <v>0.37238348638457719</v>
      </c>
      <c r="M9" s="18">
        <v>0.34147310078369419</v>
      </c>
      <c r="N9" s="18">
        <v>0.27145287679135122</v>
      </c>
      <c r="P9" s="18">
        <v>0.31990384841811292</v>
      </c>
      <c r="Q9" s="18">
        <v>0.51583070389130148</v>
      </c>
      <c r="R9" s="18">
        <v>0.44661032659524008</v>
      </c>
      <c r="T9" s="18">
        <v>0.54368705001021689</v>
      </c>
      <c r="U9" s="18">
        <v>0.38841249870056399</v>
      </c>
      <c r="V9" s="18">
        <v>0.29709235378395821</v>
      </c>
      <c r="W9" s="18">
        <v>0.29588439131670219</v>
      </c>
      <c r="X9" s="18">
        <v>0.31118556595583341</v>
      </c>
      <c r="Y9" s="18">
        <v>0.30721942572026473</v>
      </c>
    </row>
    <row r="10" spans="2:27" ht="46" customHeight="1" x14ac:dyDescent="0.35">
      <c r="B10" s="21" t="s">
        <v>292</v>
      </c>
      <c r="C10" s="18">
        <v>0.45252348279660221</v>
      </c>
      <c r="D10" s="18">
        <v>0.43801662488287602</v>
      </c>
      <c r="E10" s="18">
        <v>0.4680158405249486</v>
      </c>
      <c r="G10" s="18">
        <v>0.46461755860444642</v>
      </c>
      <c r="H10" s="18">
        <v>0.46126948819377162</v>
      </c>
      <c r="I10" s="18">
        <v>0.42879038052091151</v>
      </c>
      <c r="J10" s="18">
        <v>0.45621627359070882</v>
      </c>
      <c r="L10" s="18">
        <v>0.4632115078435099</v>
      </c>
      <c r="M10" s="18">
        <v>0.42879038052091151</v>
      </c>
      <c r="N10" s="18">
        <v>0.45694788684222798</v>
      </c>
      <c r="P10" s="18">
        <v>0.47376576273028159</v>
      </c>
      <c r="Q10" s="18">
        <v>0.37960179024128182</v>
      </c>
      <c r="R10" s="18">
        <v>0.36576281721235232</v>
      </c>
      <c r="T10" s="18">
        <v>0.37222307008497701</v>
      </c>
      <c r="U10" s="18">
        <v>0.47636127551425378</v>
      </c>
      <c r="V10" s="18">
        <v>0.47912064247067288</v>
      </c>
      <c r="W10" s="18">
        <v>0.46482312827495331</v>
      </c>
      <c r="X10" s="18">
        <v>0.39400333157883333</v>
      </c>
      <c r="Y10" s="18">
        <v>0.44942557169321518</v>
      </c>
    </row>
    <row r="11" spans="2:27" ht="32.15" customHeight="1" x14ac:dyDescent="0.35">
      <c r="B11" s="21" t="s">
        <v>293</v>
      </c>
      <c r="C11" s="18">
        <v>0.15256993375505851</v>
      </c>
      <c r="D11" s="18">
        <v>0.14067040527102179</v>
      </c>
      <c r="E11" s="18">
        <v>0.16333363085134439</v>
      </c>
      <c r="G11" s="18">
        <v>0.1335185857090124</v>
      </c>
      <c r="H11" s="18">
        <v>0.1246299094259735</v>
      </c>
      <c r="I11" s="18">
        <v>0.15442407175294981</v>
      </c>
      <c r="J11" s="18">
        <v>0.1968894048880328</v>
      </c>
      <c r="L11" s="18">
        <v>0.12856567323274959</v>
      </c>
      <c r="M11" s="18">
        <v>0.15442407175294981</v>
      </c>
      <c r="N11" s="18">
        <v>0.19640645985930311</v>
      </c>
      <c r="P11" s="18">
        <v>0.15180945621020289</v>
      </c>
      <c r="Q11" s="18">
        <v>8.232625772952544E-2</v>
      </c>
      <c r="R11" s="18">
        <v>0.1402485301062856</v>
      </c>
      <c r="T11" s="18">
        <v>5.4684380640128809E-2</v>
      </c>
      <c r="U11" s="18">
        <v>9.5630964883549927E-2</v>
      </c>
      <c r="V11" s="18">
        <v>0.1735065999402591</v>
      </c>
      <c r="W11" s="18">
        <v>0.1727346420455344</v>
      </c>
      <c r="X11" s="18">
        <v>0.2251268903026164</v>
      </c>
      <c r="Y11" s="18">
        <v>0.15699400857599691</v>
      </c>
    </row>
    <row r="12" spans="2:27" ht="32.15" customHeight="1" x14ac:dyDescent="0.35">
      <c r="B12" s="21" t="s">
        <v>294</v>
      </c>
      <c r="C12" s="18">
        <v>5.5693554166829591E-2</v>
      </c>
      <c r="D12" s="18">
        <v>5.4063636069886171E-2</v>
      </c>
      <c r="E12" s="18">
        <v>5.706312626861304E-2</v>
      </c>
      <c r="G12" s="18">
        <v>3.6030744397679892E-2</v>
      </c>
      <c r="H12" s="18">
        <v>3.5606548099213792E-2</v>
      </c>
      <c r="I12" s="18">
        <v>7.5312446942444544E-2</v>
      </c>
      <c r="J12" s="18">
        <v>7.5072386341640915E-2</v>
      </c>
      <c r="L12" s="18">
        <v>3.5839332539163507E-2</v>
      </c>
      <c r="M12" s="18">
        <v>7.5312446942444544E-2</v>
      </c>
      <c r="N12" s="18">
        <v>7.5192776507117545E-2</v>
      </c>
      <c r="P12" s="18">
        <v>5.4520932641402509E-2</v>
      </c>
      <c r="Q12" s="18">
        <v>2.2241248137891079E-2</v>
      </c>
      <c r="R12" s="18">
        <v>4.7378326086121941E-2</v>
      </c>
      <c r="T12" s="18">
        <v>2.9405499264677299E-2</v>
      </c>
      <c r="U12" s="18">
        <v>3.9595260901632269E-2</v>
      </c>
      <c r="V12" s="18">
        <v>5.0280403805109841E-2</v>
      </c>
      <c r="W12" s="18">
        <v>6.6557838362810109E-2</v>
      </c>
      <c r="X12" s="18">
        <v>6.9684212162716863E-2</v>
      </c>
      <c r="Y12" s="18">
        <v>8.6360994010523134E-2</v>
      </c>
    </row>
    <row r="14" spans="2:27" x14ac:dyDescent="0.35">
      <c r="B14" t="s">
        <v>318</v>
      </c>
    </row>
    <row r="15" spans="2:27" x14ac:dyDescent="0.35">
      <c r="B15" t="s">
        <v>8</v>
      </c>
    </row>
    <row r="17" spans="2:2" x14ac:dyDescent="0.35">
      <c r="B17"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I19"/>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19" t="s">
        <v>363</v>
      </c>
    </row>
    <row r="6" spans="2:9" ht="60" customHeight="1" x14ac:dyDescent="0.35">
      <c r="C6" s="20" t="s">
        <v>364</v>
      </c>
      <c r="D6" s="20" t="s">
        <v>365</v>
      </c>
      <c r="E6" s="20" t="s">
        <v>366</v>
      </c>
      <c r="F6" s="20" t="s">
        <v>367</v>
      </c>
      <c r="G6" s="20" t="s">
        <v>368</v>
      </c>
      <c r="H6" s="20" t="s">
        <v>369</v>
      </c>
      <c r="I6" s="20" t="s">
        <v>370</v>
      </c>
    </row>
    <row r="7" spans="2:9" x14ac:dyDescent="0.35">
      <c r="B7" s="21" t="s">
        <v>296</v>
      </c>
      <c r="C7" s="18">
        <v>0.41971581021811311</v>
      </c>
      <c r="D7" s="18">
        <v>0.30274029306521749</v>
      </c>
      <c r="E7" s="18">
        <v>0.3601721792051269</v>
      </c>
      <c r="F7" s="18">
        <v>0.34935026892975868</v>
      </c>
      <c r="G7" s="18">
        <v>0.25553515018666839</v>
      </c>
      <c r="H7" s="18">
        <v>0.27377478250506698</v>
      </c>
      <c r="I7" s="18">
        <v>0.38491679446681198</v>
      </c>
    </row>
    <row r="8" spans="2:9" x14ac:dyDescent="0.35">
      <c r="B8" s="21" t="s">
        <v>297</v>
      </c>
      <c r="C8" s="18">
        <v>0.36529046978199892</v>
      </c>
      <c r="D8" s="18">
        <v>0.41085012028404228</v>
      </c>
      <c r="E8" s="18">
        <v>0.38965153419942361</v>
      </c>
      <c r="F8" s="18">
        <v>0.3685663380207933</v>
      </c>
      <c r="G8" s="18">
        <v>0.35214834715848231</v>
      </c>
      <c r="H8" s="18">
        <v>0.44135348799473562</v>
      </c>
      <c r="I8" s="18">
        <v>0.39246506258749259</v>
      </c>
    </row>
    <row r="9" spans="2:9" x14ac:dyDescent="0.35">
      <c r="B9" s="21" t="s">
        <v>298</v>
      </c>
      <c r="C9" s="18">
        <v>0.11888244234573909</v>
      </c>
      <c r="D9" s="18">
        <v>0.15497612191992741</v>
      </c>
      <c r="E9" s="18">
        <v>0.1433751075042009</v>
      </c>
      <c r="F9" s="18">
        <v>0.1513977856664353</v>
      </c>
      <c r="G9" s="18">
        <v>0.24242936418397609</v>
      </c>
      <c r="H9" s="18">
        <v>0.18574452209920261</v>
      </c>
      <c r="I9" s="18">
        <v>0.12673892486325369</v>
      </c>
    </row>
    <row r="10" spans="2:9" x14ac:dyDescent="0.35">
      <c r="B10" s="21" t="s">
        <v>299</v>
      </c>
      <c r="C10" s="18">
        <v>4.9594367803553939E-2</v>
      </c>
      <c r="D10" s="18">
        <v>6.8233458193385985E-2</v>
      </c>
      <c r="E10" s="18">
        <v>5.964821070945249E-2</v>
      </c>
      <c r="F10" s="18">
        <v>6.9440597296595977E-2</v>
      </c>
      <c r="G10" s="18">
        <v>7.2485141990747959E-2</v>
      </c>
      <c r="H10" s="18">
        <v>5.575075109805034E-2</v>
      </c>
      <c r="I10" s="18">
        <v>5.248864302048338E-2</v>
      </c>
    </row>
    <row r="11" spans="2:9" x14ac:dyDescent="0.35">
      <c r="B11" s="21" t="s">
        <v>300</v>
      </c>
      <c r="C11" s="18">
        <v>3.3590606286185973E-2</v>
      </c>
      <c r="D11" s="18">
        <v>4.5775832963317643E-2</v>
      </c>
      <c r="E11" s="18">
        <v>3.5178929385910267E-2</v>
      </c>
      <c r="F11" s="18">
        <v>3.5154038104797503E-2</v>
      </c>
      <c r="G11" s="18">
        <v>5.8296701290456082E-2</v>
      </c>
      <c r="H11" s="18">
        <v>3.1642196424601511E-2</v>
      </c>
      <c r="I11" s="18">
        <v>2.6504994032119561E-2</v>
      </c>
    </row>
    <row r="12" spans="2:9" x14ac:dyDescent="0.35">
      <c r="B12" s="21" t="s">
        <v>71</v>
      </c>
      <c r="C12" s="18">
        <v>1.2926303564409009E-2</v>
      </c>
      <c r="D12" s="18">
        <v>1.742417357410923E-2</v>
      </c>
      <c r="E12" s="18">
        <v>1.197403899588592E-2</v>
      </c>
      <c r="F12" s="18">
        <v>2.609097198161927E-2</v>
      </c>
      <c r="G12" s="18">
        <v>1.9105295189668949E-2</v>
      </c>
      <c r="H12" s="18">
        <v>1.1734259878342789E-2</v>
      </c>
      <c r="I12" s="18">
        <v>1.6885581029838791E-2</v>
      </c>
    </row>
    <row r="15" spans="2:9" x14ac:dyDescent="0.35">
      <c r="B15" t="s">
        <v>318</v>
      </c>
    </row>
    <row r="16" spans="2:9" x14ac:dyDescent="0.35">
      <c r="B16" t="s">
        <v>8</v>
      </c>
    </row>
    <row r="19" spans="2:2" x14ac:dyDescent="0.35">
      <c r="B19" t="str">
        <f>HYPERLINK("#Contents!A1", "Return to Contents")</f>
        <v>Return to Contents</v>
      </c>
    </row>
  </sheetData>
  <pageMargins left="0.75" right="0.75" top="1" bottom="1" header="0.5" footer="0.5"/>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295</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296</v>
      </c>
      <c r="C9" s="18">
        <v>0.38491679446681198</v>
      </c>
      <c r="D9" s="18">
        <v>0.39825998466095958</v>
      </c>
      <c r="E9" s="18">
        <v>0.37246099591121601</v>
      </c>
      <c r="G9" s="18">
        <v>0.41349077342409563</v>
      </c>
      <c r="H9" s="18">
        <v>0.41143023897093478</v>
      </c>
      <c r="I9" s="18">
        <v>0.37236710813630819</v>
      </c>
      <c r="J9" s="18">
        <v>0.34318055306126399</v>
      </c>
      <c r="L9" s="18">
        <v>0.41269953601696657</v>
      </c>
      <c r="M9" s="18">
        <v>0.37236710813630819</v>
      </c>
      <c r="N9" s="18">
        <v>0.34373089607798102</v>
      </c>
      <c r="P9" s="18">
        <v>0.37085577245219847</v>
      </c>
      <c r="Q9" s="18">
        <v>0.49550416220914828</v>
      </c>
      <c r="R9" s="18">
        <v>0.4911296265379736</v>
      </c>
      <c r="T9" s="18">
        <v>0.54880051024772969</v>
      </c>
      <c r="U9" s="18">
        <v>0.441397124664614</v>
      </c>
      <c r="V9" s="18">
        <v>0.34328083998054088</v>
      </c>
      <c r="W9" s="18">
        <v>0.34814693832307408</v>
      </c>
      <c r="X9" s="18">
        <v>0.34812215848753508</v>
      </c>
      <c r="Y9" s="18">
        <v>0.36413382446458659</v>
      </c>
    </row>
    <row r="10" spans="2:27" ht="19" customHeight="1" x14ac:dyDescent="0.35">
      <c r="B10" s="21" t="s">
        <v>297</v>
      </c>
      <c r="C10" s="18">
        <v>0.39246506258749259</v>
      </c>
      <c r="D10" s="18">
        <v>0.3687783791912122</v>
      </c>
      <c r="E10" s="18">
        <v>0.41552737956978292</v>
      </c>
      <c r="G10" s="18">
        <v>0.39623545411638877</v>
      </c>
      <c r="H10" s="18">
        <v>0.39061976850233382</v>
      </c>
      <c r="I10" s="18">
        <v>0.42779222460360061</v>
      </c>
      <c r="J10" s="18">
        <v>0.35500072574401692</v>
      </c>
      <c r="L10" s="18">
        <v>0.39307357266209791</v>
      </c>
      <c r="M10" s="18">
        <v>0.42779222460360061</v>
      </c>
      <c r="N10" s="18">
        <v>0.35476505739232972</v>
      </c>
      <c r="P10" s="18">
        <v>0.39800709557650682</v>
      </c>
      <c r="Q10" s="18">
        <v>0.36052686797439509</v>
      </c>
      <c r="R10" s="18">
        <v>0.3566666802009103</v>
      </c>
      <c r="T10" s="18">
        <v>0.30580618959900802</v>
      </c>
      <c r="U10" s="18">
        <v>0.38388442149931412</v>
      </c>
      <c r="V10" s="18">
        <v>0.42937008850761099</v>
      </c>
      <c r="W10" s="18">
        <v>0.39365671768907601</v>
      </c>
      <c r="X10" s="18">
        <v>0.38773027413363942</v>
      </c>
      <c r="Y10" s="18">
        <v>0.38354034873138187</v>
      </c>
    </row>
    <row r="11" spans="2:27" ht="32.15" customHeight="1" x14ac:dyDescent="0.35">
      <c r="B11" s="21" t="s">
        <v>298</v>
      </c>
      <c r="C11" s="18">
        <v>0.12673892486325369</v>
      </c>
      <c r="D11" s="18">
        <v>0.1251905837425486</v>
      </c>
      <c r="E11" s="18">
        <v>0.1277868108837501</v>
      </c>
      <c r="G11" s="18">
        <v>0.1139947134520989</v>
      </c>
      <c r="H11" s="18">
        <v>0.1183647804398411</v>
      </c>
      <c r="I11" s="18">
        <v>0.1207221671134051</v>
      </c>
      <c r="J11" s="18">
        <v>0.15325435580044891</v>
      </c>
      <c r="L11" s="18">
        <v>0.1162485166798045</v>
      </c>
      <c r="M11" s="18">
        <v>0.1207221671134051</v>
      </c>
      <c r="N11" s="18">
        <v>0.15270143523162741</v>
      </c>
      <c r="P11" s="18">
        <v>0.13490605762353419</v>
      </c>
      <c r="Q11" s="18">
        <v>8.7524560331824972E-2</v>
      </c>
      <c r="R11" s="18">
        <v>0.1012164209249052</v>
      </c>
      <c r="T11" s="18">
        <v>7.615239332194973E-2</v>
      </c>
      <c r="U11" s="18">
        <v>0.11265652923635169</v>
      </c>
      <c r="V11" s="18">
        <v>0.12444380247744161</v>
      </c>
      <c r="W11" s="18">
        <v>0.14138188352994521</v>
      </c>
      <c r="X11" s="18">
        <v>0.1474796687090629</v>
      </c>
      <c r="Y11" s="18">
        <v>0.14577335610728601</v>
      </c>
    </row>
    <row r="12" spans="2:27" ht="19" customHeight="1" x14ac:dyDescent="0.35">
      <c r="B12" s="21" t="s">
        <v>299</v>
      </c>
      <c r="C12" s="18">
        <v>5.248864302048338E-2</v>
      </c>
      <c r="D12" s="18">
        <v>5.8216741430725007E-2</v>
      </c>
      <c r="E12" s="18">
        <v>4.6889028681708571E-2</v>
      </c>
      <c r="G12" s="18">
        <v>5.3214837527252909E-2</v>
      </c>
      <c r="H12" s="18">
        <v>3.3062863607371672E-2</v>
      </c>
      <c r="I12" s="18">
        <v>3.4012131070122617E-2</v>
      </c>
      <c r="J12" s="18">
        <v>8.9681948975981834E-2</v>
      </c>
      <c r="L12" s="18">
        <v>4.3158047097507833E-2</v>
      </c>
      <c r="M12" s="18">
        <v>3.4012131070122617E-2</v>
      </c>
      <c r="N12" s="18">
        <v>8.9825767831404252E-2</v>
      </c>
      <c r="P12" s="18">
        <v>5.4221192490027131E-2</v>
      </c>
      <c r="Q12" s="18">
        <v>3.3717467986746921E-2</v>
      </c>
      <c r="R12" s="18">
        <v>4.2535353514885861E-2</v>
      </c>
      <c r="T12" s="18">
        <v>5.0924687682063208E-2</v>
      </c>
      <c r="U12" s="18">
        <v>4.1194923163618898E-2</v>
      </c>
      <c r="V12" s="18">
        <v>4.9380101004013723E-2</v>
      </c>
      <c r="W12" s="18">
        <v>6.9593182324927547E-2</v>
      </c>
      <c r="X12" s="18">
        <v>6.0440561570888521E-2</v>
      </c>
      <c r="Y12" s="18">
        <v>4.0313040017660513E-2</v>
      </c>
    </row>
    <row r="13" spans="2:27" ht="19" customHeight="1" x14ac:dyDescent="0.35">
      <c r="B13" s="21" t="s">
        <v>300</v>
      </c>
      <c r="C13" s="18">
        <v>2.6504994032119561E-2</v>
      </c>
      <c r="D13" s="18">
        <v>3.5216649630060458E-2</v>
      </c>
      <c r="E13" s="18">
        <v>1.786934918657581E-2</v>
      </c>
      <c r="G13" s="18">
        <v>8.3986123851357911E-3</v>
      </c>
      <c r="H13" s="18">
        <v>2.798294674185518E-2</v>
      </c>
      <c r="I13" s="18">
        <v>2.66078656563342E-2</v>
      </c>
      <c r="J13" s="18">
        <v>4.3016021646487629E-2</v>
      </c>
      <c r="L13" s="18">
        <v>1.8207048836295162E-2</v>
      </c>
      <c r="M13" s="18">
        <v>2.66078656563342E-2</v>
      </c>
      <c r="N13" s="18">
        <v>4.3085004480476669E-2</v>
      </c>
      <c r="P13" s="18">
        <v>2.4482188020015248E-2</v>
      </c>
      <c r="Q13" s="18">
        <v>1.070473405765815E-2</v>
      </c>
      <c r="R13" s="18">
        <v>8.4519188213248858E-3</v>
      </c>
      <c r="T13" s="18">
        <v>1.831621914924943E-2</v>
      </c>
      <c r="U13" s="18">
        <v>1.1108136484358259E-2</v>
      </c>
      <c r="V13" s="18">
        <v>2.9361690116023551E-2</v>
      </c>
      <c r="W13" s="18">
        <v>3.503006454740603E-2</v>
      </c>
      <c r="X13" s="18">
        <v>3.6668689113956661E-2</v>
      </c>
      <c r="Y13" s="18">
        <v>2.966174326510165E-2</v>
      </c>
    </row>
    <row r="14" spans="2:27" ht="19" customHeight="1" x14ac:dyDescent="0.35">
      <c r="B14" s="21" t="s">
        <v>71</v>
      </c>
      <c r="C14" s="18">
        <v>1.6885581029838791E-2</v>
      </c>
      <c r="D14" s="18">
        <v>1.433766134449402E-2</v>
      </c>
      <c r="E14" s="18">
        <v>1.9466435766966599E-2</v>
      </c>
      <c r="G14" s="18">
        <v>1.4665609095027919E-2</v>
      </c>
      <c r="H14" s="18">
        <v>1.8539401737663549E-2</v>
      </c>
      <c r="I14" s="18">
        <v>1.849850342022942E-2</v>
      </c>
      <c r="J14" s="18">
        <v>1.5866394771800709E-2</v>
      </c>
      <c r="L14" s="18">
        <v>1.6613278707328059E-2</v>
      </c>
      <c r="M14" s="18">
        <v>1.849850342022942E-2</v>
      </c>
      <c r="N14" s="18">
        <v>1.5891838986180701E-2</v>
      </c>
      <c r="P14" s="18">
        <v>1.7527693837718211E-2</v>
      </c>
      <c r="Q14" s="18">
        <v>1.2022207440226321E-2</v>
      </c>
      <c r="R14" s="18">
        <v>0</v>
      </c>
      <c r="T14" s="18">
        <v>0</v>
      </c>
      <c r="U14" s="18">
        <v>9.7588649517430723E-3</v>
      </c>
      <c r="V14" s="18">
        <v>2.4163477914369381E-2</v>
      </c>
      <c r="W14" s="18">
        <v>1.219121358557106E-2</v>
      </c>
      <c r="X14" s="18">
        <v>1.9558647984917431E-2</v>
      </c>
      <c r="Y14" s="18">
        <v>3.6577687413983331E-2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301</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296</v>
      </c>
      <c r="C9" s="18">
        <v>0.41971581021811311</v>
      </c>
      <c r="D9" s="18">
        <v>0.44861894337232061</v>
      </c>
      <c r="E9" s="18">
        <v>0.39180774974756027</v>
      </c>
      <c r="G9" s="18">
        <v>0.45478886821699832</v>
      </c>
      <c r="H9" s="18">
        <v>0.44381083118777692</v>
      </c>
      <c r="I9" s="18">
        <v>0.42885883576572731</v>
      </c>
      <c r="J9" s="18">
        <v>0.3523176229220345</v>
      </c>
      <c r="L9" s="18">
        <v>0.44955768646890493</v>
      </c>
      <c r="M9" s="18">
        <v>0.42885883576572731</v>
      </c>
      <c r="N9" s="18">
        <v>0.35288261864137782</v>
      </c>
      <c r="P9" s="18">
        <v>0.41526033256323269</v>
      </c>
      <c r="Q9" s="18">
        <v>0.51659683202673545</v>
      </c>
      <c r="R9" s="18">
        <v>0.44498553624023851</v>
      </c>
      <c r="T9" s="18">
        <v>0.56965864138975741</v>
      </c>
      <c r="U9" s="18">
        <v>0.44348370192994158</v>
      </c>
      <c r="V9" s="18">
        <v>0.39403974145414211</v>
      </c>
      <c r="W9" s="18">
        <v>0.43962873645021022</v>
      </c>
      <c r="X9" s="18">
        <v>0.33959717784947557</v>
      </c>
      <c r="Y9" s="18">
        <v>0.39348862861722722</v>
      </c>
    </row>
    <row r="10" spans="2:27" ht="19" customHeight="1" x14ac:dyDescent="0.35">
      <c r="B10" s="21" t="s">
        <v>297</v>
      </c>
      <c r="C10" s="18">
        <v>0.36529046978199892</v>
      </c>
      <c r="D10" s="18">
        <v>0.34096484989640591</v>
      </c>
      <c r="E10" s="18">
        <v>0.38893279395719171</v>
      </c>
      <c r="G10" s="18">
        <v>0.34285160070629372</v>
      </c>
      <c r="H10" s="18">
        <v>0.38991264702785328</v>
      </c>
      <c r="I10" s="18">
        <v>0.37413975969446578</v>
      </c>
      <c r="J10" s="18">
        <v>0.3539270923407149</v>
      </c>
      <c r="L10" s="18">
        <v>0.36602770628401921</v>
      </c>
      <c r="M10" s="18">
        <v>0.37413975969446578</v>
      </c>
      <c r="N10" s="18">
        <v>0.35369598149629439</v>
      </c>
      <c r="P10" s="18">
        <v>0.37107133406579151</v>
      </c>
      <c r="Q10" s="18">
        <v>0.3062712110462712</v>
      </c>
      <c r="R10" s="18">
        <v>0.37640947841023531</v>
      </c>
      <c r="T10" s="18">
        <v>0.33467888769503867</v>
      </c>
      <c r="U10" s="18">
        <v>0.37665217798391287</v>
      </c>
      <c r="V10" s="18">
        <v>0.38981204198559211</v>
      </c>
      <c r="W10" s="18">
        <v>0.33440113551293382</v>
      </c>
      <c r="X10" s="18">
        <v>0.36442880134694522</v>
      </c>
      <c r="Y10" s="18">
        <v>0.36912206399338438</v>
      </c>
    </row>
    <row r="11" spans="2:27" ht="32.15" customHeight="1" x14ac:dyDescent="0.35">
      <c r="B11" s="21" t="s">
        <v>298</v>
      </c>
      <c r="C11" s="18">
        <v>0.11888244234573909</v>
      </c>
      <c r="D11" s="18">
        <v>0.12058288512310759</v>
      </c>
      <c r="E11" s="18">
        <v>0.11704895959860299</v>
      </c>
      <c r="G11" s="18">
        <v>0.1381859386855275</v>
      </c>
      <c r="H11" s="18">
        <v>8.6973494716886091E-2</v>
      </c>
      <c r="I11" s="18">
        <v>0.1002958848107486</v>
      </c>
      <c r="J11" s="18">
        <v>0.15024102775077691</v>
      </c>
      <c r="L11" s="18">
        <v>0.11263021520994169</v>
      </c>
      <c r="M11" s="18">
        <v>0.1002958848107486</v>
      </c>
      <c r="N11" s="18">
        <v>0.1496769956008196</v>
      </c>
      <c r="P11" s="18">
        <v>0.1187272095082777</v>
      </c>
      <c r="Q11" s="18">
        <v>0.12404746395835591</v>
      </c>
      <c r="R11" s="18">
        <v>0.1032970116392609</v>
      </c>
      <c r="T11" s="18">
        <v>6.214339343191741E-2</v>
      </c>
      <c r="U11" s="18">
        <v>0.1096965339279295</v>
      </c>
      <c r="V11" s="18">
        <v>0.1221786529015482</v>
      </c>
      <c r="W11" s="18">
        <v>0.1226690092636374</v>
      </c>
      <c r="X11" s="18">
        <v>0.15251347818112779</v>
      </c>
      <c r="Y11" s="18">
        <v>0.1164460837885968</v>
      </c>
    </row>
    <row r="12" spans="2:27" ht="19" customHeight="1" x14ac:dyDescent="0.35">
      <c r="B12" s="21" t="s">
        <v>299</v>
      </c>
      <c r="C12" s="18">
        <v>4.9594367803553939E-2</v>
      </c>
      <c r="D12" s="18">
        <v>4.4248312740800877E-2</v>
      </c>
      <c r="E12" s="18">
        <v>5.5041244197897223E-2</v>
      </c>
      <c r="G12" s="18">
        <v>3.4036254751531797E-2</v>
      </c>
      <c r="H12" s="18">
        <v>5.5577972228458269E-2</v>
      </c>
      <c r="I12" s="18">
        <v>4.0680668726318862E-2</v>
      </c>
      <c r="J12" s="18">
        <v>6.81126756202933E-2</v>
      </c>
      <c r="L12" s="18">
        <v>4.4839415993241413E-2</v>
      </c>
      <c r="M12" s="18">
        <v>4.0680668726318862E-2</v>
      </c>
      <c r="N12" s="18">
        <v>6.8221904814789208E-2</v>
      </c>
      <c r="P12" s="18">
        <v>5.2456611280021423E-2</v>
      </c>
      <c r="Q12" s="18">
        <v>1.909146895817428E-2</v>
      </c>
      <c r="R12" s="18">
        <v>4.2421273852331062E-2</v>
      </c>
      <c r="T12" s="18">
        <v>1.796563840842548E-2</v>
      </c>
      <c r="U12" s="18">
        <v>3.562953845563116E-2</v>
      </c>
      <c r="V12" s="18">
        <v>5.1355357869250239E-2</v>
      </c>
      <c r="W12" s="18">
        <v>5.1069134246949963E-2</v>
      </c>
      <c r="X12" s="18">
        <v>8.0872242846175696E-2</v>
      </c>
      <c r="Y12" s="18">
        <v>4.6904769255224972E-2</v>
      </c>
    </row>
    <row r="13" spans="2:27" ht="19" customHeight="1" x14ac:dyDescent="0.35">
      <c r="B13" s="21" t="s">
        <v>300</v>
      </c>
      <c r="C13" s="18">
        <v>3.3590606286185973E-2</v>
      </c>
      <c r="D13" s="18">
        <v>3.1079946943895161E-2</v>
      </c>
      <c r="E13" s="18">
        <v>3.5789744154626081E-2</v>
      </c>
      <c r="G13" s="18">
        <v>1.8212286094712069E-2</v>
      </c>
      <c r="H13" s="18">
        <v>1.1469595260499619E-2</v>
      </c>
      <c r="I13" s="18">
        <v>3.9066378990485248E-2</v>
      </c>
      <c r="J13" s="18">
        <v>6.4811856479896651E-2</v>
      </c>
      <c r="L13" s="18">
        <v>1.484760015511374E-2</v>
      </c>
      <c r="M13" s="18">
        <v>3.9066378990485248E-2</v>
      </c>
      <c r="N13" s="18">
        <v>6.4915792301131287E-2</v>
      </c>
      <c r="P13" s="18">
        <v>3.1231967981276091E-2</v>
      </c>
      <c r="Q13" s="18">
        <v>1.526927227043084E-2</v>
      </c>
      <c r="R13" s="18">
        <v>3.2886699857934139E-2</v>
      </c>
      <c r="T13" s="18">
        <v>1.555343907486096E-2</v>
      </c>
      <c r="U13" s="18">
        <v>2.5584274545062641E-2</v>
      </c>
      <c r="V13" s="18">
        <v>3.1487472034938811E-2</v>
      </c>
      <c r="W13" s="18">
        <v>4.0963242002229117E-2</v>
      </c>
      <c r="X13" s="18">
        <v>3.5000747336254669E-2</v>
      </c>
      <c r="Y13" s="18">
        <v>5.4730145377796142E-2</v>
      </c>
    </row>
    <row r="14" spans="2:27" ht="19" customHeight="1" x14ac:dyDescent="0.35">
      <c r="B14" s="21" t="s">
        <v>71</v>
      </c>
      <c r="C14" s="18">
        <v>1.2926303564409009E-2</v>
      </c>
      <c r="D14" s="18">
        <v>1.450506192346983E-2</v>
      </c>
      <c r="E14" s="18">
        <v>1.1379508344121809E-2</v>
      </c>
      <c r="G14" s="18">
        <v>1.1925051544936669E-2</v>
      </c>
      <c r="H14" s="18">
        <v>1.225545957852584E-2</v>
      </c>
      <c r="I14" s="18">
        <v>1.6958472012254259E-2</v>
      </c>
      <c r="J14" s="18">
        <v>1.0589724886283611E-2</v>
      </c>
      <c r="L14" s="18">
        <v>1.2097375888779131E-2</v>
      </c>
      <c r="M14" s="18">
        <v>1.6958472012254259E-2</v>
      </c>
      <c r="N14" s="18">
        <v>1.060670714558744E-2</v>
      </c>
      <c r="P14" s="18">
        <v>1.1252544601400641E-2</v>
      </c>
      <c r="Q14" s="18">
        <v>1.8723751740032199E-2</v>
      </c>
      <c r="R14" s="18">
        <v>0</v>
      </c>
      <c r="T14" s="18">
        <v>0</v>
      </c>
      <c r="U14" s="18">
        <v>8.9537731575222226E-3</v>
      </c>
      <c r="V14" s="18">
        <v>1.11267337545287E-2</v>
      </c>
      <c r="W14" s="18">
        <v>1.126874252403951E-2</v>
      </c>
      <c r="X14" s="18">
        <v>2.7587552440020799E-2</v>
      </c>
      <c r="Y14" s="18">
        <v>1.930830896777035E-2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302</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296</v>
      </c>
      <c r="C9" s="18">
        <v>0.30274029306521749</v>
      </c>
      <c r="D9" s="18">
        <v>0.33771347993159639</v>
      </c>
      <c r="E9" s="18">
        <v>0.26851186887061612</v>
      </c>
      <c r="G9" s="18">
        <v>0.29622652549581741</v>
      </c>
      <c r="H9" s="18">
        <v>0.34992792326169098</v>
      </c>
      <c r="I9" s="18">
        <v>0.29849118450310907</v>
      </c>
      <c r="J9" s="18">
        <v>0.26691505200103871</v>
      </c>
      <c r="L9" s="18">
        <v>0.32328055658520782</v>
      </c>
      <c r="M9" s="18">
        <v>0.29849118450310907</v>
      </c>
      <c r="N9" s="18">
        <v>0.26734309150856639</v>
      </c>
      <c r="P9" s="18">
        <v>0.28577472491790989</v>
      </c>
      <c r="Q9" s="18">
        <v>0.44142125329669207</v>
      </c>
      <c r="R9" s="18">
        <v>0.39572372786053073</v>
      </c>
      <c r="T9" s="18">
        <v>0.43754520696868088</v>
      </c>
      <c r="U9" s="18">
        <v>0.33671440871588798</v>
      </c>
      <c r="V9" s="18">
        <v>0.26643330834109008</v>
      </c>
      <c r="W9" s="18">
        <v>0.2911941347322744</v>
      </c>
      <c r="X9" s="18">
        <v>0.2716395680148147</v>
      </c>
      <c r="Y9" s="18">
        <v>0.28203114772703042</v>
      </c>
    </row>
    <row r="10" spans="2:27" ht="19" customHeight="1" x14ac:dyDescent="0.35">
      <c r="B10" s="21" t="s">
        <v>297</v>
      </c>
      <c r="C10" s="18">
        <v>0.41085012028404228</v>
      </c>
      <c r="D10" s="18">
        <v>0.41122687561607357</v>
      </c>
      <c r="E10" s="18">
        <v>0.41099153957178231</v>
      </c>
      <c r="G10" s="18">
        <v>0.43419301215193778</v>
      </c>
      <c r="H10" s="18">
        <v>0.38480594576169208</v>
      </c>
      <c r="I10" s="18">
        <v>0.44164358676226578</v>
      </c>
      <c r="J10" s="18">
        <v>0.3835313648280656</v>
      </c>
      <c r="L10" s="18">
        <v>0.40972301205635892</v>
      </c>
      <c r="M10" s="18">
        <v>0.44164358676226578</v>
      </c>
      <c r="N10" s="18">
        <v>0.38334144976234502</v>
      </c>
      <c r="P10" s="18">
        <v>0.41525299014947098</v>
      </c>
      <c r="Q10" s="18">
        <v>0.39782557817911618</v>
      </c>
      <c r="R10" s="18">
        <v>0.42198714797836762</v>
      </c>
      <c r="T10" s="18">
        <v>0.42837221121941549</v>
      </c>
      <c r="U10" s="18">
        <v>0.40945548654924141</v>
      </c>
      <c r="V10" s="18">
        <v>0.44541029610338312</v>
      </c>
      <c r="W10" s="18">
        <v>0.41608262832765319</v>
      </c>
      <c r="X10" s="18">
        <v>0.37148743336461171</v>
      </c>
      <c r="Y10" s="18">
        <v>0.35408644840848652</v>
      </c>
    </row>
    <row r="11" spans="2:27" ht="32.15" customHeight="1" x14ac:dyDescent="0.35">
      <c r="B11" s="21" t="s">
        <v>298</v>
      </c>
      <c r="C11" s="18">
        <v>0.15497612191992741</v>
      </c>
      <c r="D11" s="18">
        <v>0.14098863213055071</v>
      </c>
      <c r="E11" s="18">
        <v>0.16822851750447779</v>
      </c>
      <c r="G11" s="18">
        <v>0.1581133559339078</v>
      </c>
      <c r="H11" s="18">
        <v>0.15348961250919271</v>
      </c>
      <c r="I11" s="18">
        <v>0.13141604880819879</v>
      </c>
      <c r="J11" s="18">
        <v>0.17617117405606511</v>
      </c>
      <c r="L11" s="18">
        <v>0.15530967926123909</v>
      </c>
      <c r="M11" s="18">
        <v>0.13141604880819879</v>
      </c>
      <c r="N11" s="18">
        <v>0.1764536917410672</v>
      </c>
      <c r="P11" s="18">
        <v>0.16734875886380399</v>
      </c>
      <c r="Q11" s="18">
        <v>6.3249681390698254E-2</v>
      </c>
      <c r="R11" s="18">
        <v>8.5164745641703885E-2</v>
      </c>
      <c r="T11" s="18">
        <v>7.5057621934084509E-2</v>
      </c>
      <c r="U11" s="18">
        <v>0.15068140159735041</v>
      </c>
      <c r="V11" s="18">
        <v>0.14440403286540551</v>
      </c>
      <c r="W11" s="18">
        <v>0.15698585650681901</v>
      </c>
      <c r="X11" s="18">
        <v>0.18772184370672029</v>
      </c>
      <c r="Y11" s="18">
        <v>0.20445150462655881</v>
      </c>
    </row>
    <row r="12" spans="2:27" ht="19" customHeight="1" x14ac:dyDescent="0.35">
      <c r="B12" s="21" t="s">
        <v>299</v>
      </c>
      <c r="C12" s="18">
        <v>6.8233458193385985E-2</v>
      </c>
      <c r="D12" s="18">
        <v>5.7657552877722541E-2</v>
      </c>
      <c r="E12" s="18">
        <v>7.8542573073182922E-2</v>
      </c>
      <c r="G12" s="18">
        <v>5.9892720265522531E-2</v>
      </c>
      <c r="H12" s="18">
        <v>6.505639543469445E-2</v>
      </c>
      <c r="I12" s="18">
        <v>5.53753616209696E-2</v>
      </c>
      <c r="J12" s="18">
        <v>9.26688639158703E-2</v>
      </c>
      <c r="L12" s="18">
        <v>6.2512357175627808E-2</v>
      </c>
      <c r="M12" s="18">
        <v>5.53753616209696E-2</v>
      </c>
      <c r="N12" s="18">
        <v>9.2018785154151128E-2</v>
      </c>
      <c r="P12" s="18">
        <v>6.8160890762752377E-2</v>
      </c>
      <c r="Q12" s="18">
        <v>5.6706020872397858E-2</v>
      </c>
      <c r="R12" s="18">
        <v>6.3422796518562349E-2</v>
      </c>
      <c r="T12" s="18">
        <v>3.9897036689030503E-2</v>
      </c>
      <c r="U12" s="18">
        <v>7.0113072620595615E-2</v>
      </c>
      <c r="V12" s="18">
        <v>6.4637290413208356E-2</v>
      </c>
      <c r="W12" s="18">
        <v>7.512842119171359E-2</v>
      </c>
      <c r="X12" s="18">
        <v>7.4073753845966456E-2</v>
      </c>
      <c r="Y12" s="18">
        <v>7.041786079354824E-2</v>
      </c>
    </row>
    <row r="13" spans="2:27" ht="19" customHeight="1" x14ac:dyDescent="0.35">
      <c r="B13" s="21" t="s">
        <v>300</v>
      </c>
      <c r="C13" s="18">
        <v>4.5775832963317643E-2</v>
      </c>
      <c r="D13" s="18">
        <v>3.9946290282221908E-2</v>
      </c>
      <c r="E13" s="18">
        <v>5.1314789967067391E-2</v>
      </c>
      <c r="G13" s="18">
        <v>3.0352272354582061E-2</v>
      </c>
      <c r="H13" s="18">
        <v>3.5302023428216762E-2</v>
      </c>
      <c r="I13" s="18">
        <v>5.2901924838725002E-2</v>
      </c>
      <c r="J13" s="18">
        <v>6.3795509645773588E-2</v>
      </c>
      <c r="L13" s="18">
        <v>3.2847660513414971E-2</v>
      </c>
      <c r="M13" s="18">
        <v>5.2901924838725002E-2</v>
      </c>
      <c r="N13" s="18">
        <v>6.3897815597897825E-2</v>
      </c>
      <c r="P13" s="18">
        <v>4.7773569545502263E-2</v>
      </c>
      <c r="Q13" s="18">
        <v>3.5309622471545801E-2</v>
      </c>
      <c r="R13" s="18">
        <v>2.720650868064901E-2</v>
      </c>
      <c r="T13" s="18">
        <v>1.912792318878867E-2</v>
      </c>
      <c r="U13" s="18">
        <v>2.137581648846764E-2</v>
      </c>
      <c r="V13" s="18">
        <v>5.7199824563036683E-2</v>
      </c>
      <c r="W13" s="18">
        <v>4.9621130166680863E-2</v>
      </c>
      <c r="X13" s="18">
        <v>6.4506959215405932E-2</v>
      </c>
      <c r="Y13" s="18">
        <v>6.0953614012403151E-2</v>
      </c>
    </row>
    <row r="14" spans="2:27" ht="19" customHeight="1" x14ac:dyDescent="0.35">
      <c r="B14" s="21" t="s">
        <v>71</v>
      </c>
      <c r="C14" s="18">
        <v>1.742417357410923E-2</v>
      </c>
      <c r="D14" s="18">
        <v>1.246716916183481E-2</v>
      </c>
      <c r="E14" s="18">
        <v>2.2410711012873549E-2</v>
      </c>
      <c r="G14" s="18">
        <v>2.122211379823238E-2</v>
      </c>
      <c r="H14" s="18">
        <v>1.141809960451304E-2</v>
      </c>
      <c r="I14" s="18">
        <v>2.017189346673184E-2</v>
      </c>
      <c r="J14" s="18">
        <v>1.6918035553186529E-2</v>
      </c>
      <c r="L14" s="18">
        <v>1.6326734408151501E-2</v>
      </c>
      <c r="M14" s="18">
        <v>2.017189346673184E-2</v>
      </c>
      <c r="N14" s="18">
        <v>1.6945166235972059E-2</v>
      </c>
      <c r="P14" s="18">
        <v>1.568906576056044E-2</v>
      </c>
      <c r="Q14" s="18">
        <v>5.4878437895495638E-3</v>
      </c>
      <c r="R14" s="18">
        <v>6.4950733201865583E-3</v>
      </c>
      <c r="T14" s="18">
        <v>0</v>
      </c>
      <c r="U14" s="18">
        <v>1.1659814028456981E-2</v>
      </c>
      <c r="V14" s="18">
        <v>2.1915247713876481E-2</v>
      </c>
      <c r="W14" s="18">
        <v>1.098782907485892E-2</v>
      </c>
      <c r="X14" s="18">
        <v>3.0570441852480819E-2</v>
      </c>
      <c r="Y14" s="18">
        <v>2.805942443197295E-2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303</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296</v>
      </c>
      <c r="C9" s="18">
        <v>0.3601721792051269</v>
      </c>
      <c r="D9" s="18">
        <v>0.39375065578794483</v>
      </c>
      <c r="E9" s="18">
        <v>0.32706191076393021</v>
      </c>
      <c r="G9" s="18">
        <v>0.36519992981153349</v>
      </c>
      <c r="H9" s="18">
        <v>0.35613993019679879</v>
      </c>
      <c r="I9" s="18">
        <v>0.35663285254531357</v>
      </c>
      <c r="J9" s="18">
        <v>0.36333515809258288</v>
      </c>
      <c r="L9" s="18">
        <v>0.36087683324821329</v>
      </c>
      <c r="M9" s="18">
        <v>0.35663285254531357</v>
      </c>
      <c r="N9" s="18">
        <v>0.36311285529031417</v>
      </c>
      <c r="P9" s="18">
        <v>0.33412350244611688</v>
      </c>
      <c r="Q9" s="18">
        <v>0.54239801247286734</v>
      </c>
      <c r="R9" s="18">
        <v>0.51327982090253899</v>
      </c>
      <c r="T9" s="18">
        <v>0.50543883947355395</v>
      </c>
      <c r="U9" s="18">
        <v>0.43224431222188542</v>
      </c>
      <c r="V9" s="18">
        <v>0.34460636706927389</v>
      </c>
      <c r="W9" s="18">
        <v>0.29264615065947092</v>
      </c>
      <c r="X9" s="18">
        <v>0.33439935402596199</v>
      </c>
      <c r="Y9" s="18">
        <v>0.28704366625326422</v>
      </c>
    </row>
    <row r="10" spans="2:27" ht="19" customHeight="1" x14ac:dyDescent="0.35">
      <c r="B10" s="21" t="s">
        <v>297</v>
      </c>
      <c r="C10" s="18">
        <v>0.38965153419942361</v>
      </c>
      <c r="D10" s="18">
        <v>0.37448243788172358</v>
      </c>
      <c r="E10" s="18">
        <v>0.405188604497146</v>
      </c>
      <c r="G10" s="18">
        <v>0.42725184532071908</v>
      </c>
      <c r="H10" s="18">
        <v>0.42818324436078442</v>
      </c>
      <c r="I10" s="18">
        <v>0.37794458402431758</v>
      </c>
      <c r="J10" s="18">
        <v>0.32514788298389469</v>
      </c>
      <c r="L10" s="18">
        <v>0.42796630956412007</v>
      </c>
      <c r="M10" s="18">
        <v>0.37794458402431758</v>
      </c>
      <c r="N10" s="18">
        <v>0.32566930782922549</v>
      </c>
      <c r="P10" s="18">
        <v>0.40939993530371083</v>
      </c>
      <c r="Q10" s="18">
        <v>0.36409936420547911</v>
      </c>
      <c r="R10" s="18">
        <v>0.27652707084688899</v>
      </c>
      <c r="T10" s="18">
        <v>0.401341570065818</v>
      </c>
      <c r="U10" s="18">
        <v>0.39527314672143132</v>
      </c>
      <c r="V10" s="18">
        <v>0.40793309388329868</v>
      </c>
      <c r="W10" s="18">
        <v>0.4087872429586813</v>
      </c>
      <c r="X10" s="18">
        <v>0.33749585342578281</v>
      </c>
      <c r="Y10" s="18">
        <v>0.35937419228969691</v>
      </c>
    </row>
    <row r="11" spans="2:27" ht="32.15" customHeight="1" x14ac:dyDescent="0.35">
      <c r="B11" s="21" t="s">
        <v>298</v>
      </c>
      <c r="C11" s="18">
        <v>0.1433751075042009</v>
      </c>
      <c r="D11" s="18">
        <v>0.13168601071313779</v>
      </c>
      <c r="E11" s="18">
        <v>0.15438366942266199</v>
      </c>
      <c r="G11" s="18">
        <v>0.12911223916968409</v>
      </c>
      <c r="H11" s="18">
        <v>0.1096247098870428</v>
      </c>
      <c r="I11" s="18">
        <v>0.14678468482407911</v>
      </c>
      <c r="J11" s="18">
        <v>0.18810037824685419</v>
      </c>
      <c r="L11" s="18">
        <v>0.11885117611843481</v>
      </c>
      <c r="M11" s="18">
        <v>0.14678468482407911</v>
      </c>
      <c r="N11" s="18">
        <v>0.1876033386565516</v>
      </c>
      <c r="P11" s="18">
        <v>0.14859621978321519</v>
      </c>
      <c r="Q11" s="18">
        <v>5.5821242418129413E-2</v>
      </c>
      <c r="R11" s="18">
        <v>0.1035287785961613</v>
      </c>
      <c r="T11" s="18">
        <v>4.332647537618671E-2</v>
      </c>
      <c r="U11" s="18">
        <v>8.4586956718556053E-2</v>
      </c>
      <c r="V11" s="18">
        <v>0.14854826742592581</v>
      </c>
      <c r="W11" s="18">
        <v>0.18086232271316391</v>
      </c>
      <c r="X11" s="18">
        <v>0.1793594891834803</v>
      </c>
      <c r="Y11" s="18">
        <v>0.22436736444796751</v>
      </c>
    </row>
    <row r="12" spans="2:27" ht="19" customHeight="1" x14ac:dyDescent="0.35">
      <c r="B12" s="21" t="s">
        <v>299</v>
      </c>
      <c r="C12" s="18">
        <v>5.964821070945249E-2</v>
      </c>
      <c r="D12" s="18">
        <v>5.7253942899589703E-2</v>
      </c>
      <c r="E12" s="18">
        <v>6.1789525403620572E-2</v>
      </c>
      <c r="G12" s="18">
        <v>5.0202670502850252E-2</v>
      </c>
      <c r="H12" s="18">
        <v>5.5085594232113171E-2</v>
      </c>
      <c r="I12" s="18">
        <v>5.6864416032465677E-2</v>
      </c>
      <c r="J12" s="18">
        <v>7.5731319286191409E-2</v>
      </c>
      <c r="L12" s="18">
        <v>5.2676138727539873E-2</v>
      </c>
      <c r="M12" s="18">
        <v>5.6864416032465677E-2</v>
      </c>
      <c r="N12" s="18">
        <v>7.5852766152408463E-2</v>
      </c>
      <c r="P12" s="18">
        <v>5.93930261679331E-2</v>
      </c>
      <c r="Q12" s="18">
        <v>3.2193537113974539E-2</v>
      </c>
      <c r="R12" s="18">
        <v>8.8158729744102965E-2</v>
      </c>
      <c r="T12" s="18">
        <v>2.3980635451217511E-2</v>
      </c>
      <c r="U12" s="18">
        <v>5.2392969835816858E-2</v>
      </c>
      <c r="V12" s="18">
        <v>4.9982078589474538E-2</v>
      </c>
      <c r="W12" s="18">
        <v>7.2451103879569545E-2</v>
      </c>
      <c r="X12" s="18">
        <v>8.9560136716603692E-2</v>
      </c>
      <c r="Y12" s="18">
        <v>5.1966539775400278E-2</v>
      </c>
    </row>
    <row r="13" spans="2:27" ht="19" customHeight="1" x14ac:dyDescent="0.35">
      <c r="B13" s="21" t="s">
        <v>300</v>
      </c>
      <c r="C13" s="18">
        <v>3.5178929385910267E-2</v>
      </c>
      <c r="D13" s="18">
        <v>3.5218385920957503E-2</v>
      </c>
      <c r="E13" s="18">
        <v>3.5218317661510547E-2</v>
      </c>
      <c r="G13" s="18">
        <v>1.9128972998319959E-2</v>
      </c>
      <c r="H13" s="18">
        <v>3.4038845536529923E-2</v>
      </c>
      <c r="I13" s="18">
        <v>4.548381485019793E-2</v>
      </c>
      <c r="J13" s="18">
        <v>4.2081798137382713E-2</v>
      </c>
      <c r="L13" s="18">
        <v>2.6603694042261931E-2</v>
      </c>
      <c r="M13" s="18">
        <v>4.548381485019793E-2</v>
      </c>
      <c r="N13" s="18">
        <v>4.2149282799695938E-2</v>
      </c>
      <c r="P13" s="18">
        <v>3.7427858787120252E-2</v>
      </c>
      <c r="Q13" s="18">
        <v>0</v>
      </c>
      <c r="R13" s="18">
        <v>1.8505599910307671E-2</v>
      </c>
      <c r="T13" s="18">
        <v>2.591247963322393E-2</v>
      </c>
      <c r="U13" s="18">
        <v>2.6177445705604159E-2</v>
      </c>
      <c r="V13" s="18">
        <v>3.5199906250579081E-2</v>
      </c>
      <c r="W13" s="18">
        <v>3.8982483520818491E-2</v>
      </c>
      <c r="X13" s="18">
        <v>4.0057529831289462E-2</v>
      </c>
      <c r="Y13" s="18">
        <v>5.1170997629190217E-2</v>
      </c>
    </row>
    <row r="14" spans="2:27" ht="19" customHeight="1" x14ac:dyDescent="0.35">
      <c r="B14" s="21" t="s">
        <v>71</v>
      </c>
      <c r="C14" s="18">
        <v>1.197403899588592E-2</v>
      </c>
      <c r="D14" s="18">
        <v>7.6085667966464621E-3</v>
      </c>
      <c r="E14" s="18">
        <v>1.635797225113074E-2</v>
      </c>
      <c r="G14" s="18">
        <v>9.1043421968930744E-3</v>
      </c>
      <c r="H14" s="18">
        <v>1.692767578673093E-2</v>
      </c>
      <c r="I14" s="18">
        <v>1.628964772362616E-2</v>
      </c>
      <c r="J14" s="18">
        <v>5.6034632530940166E-3</v>
      </c>
      <c r="L14" s="18">
        <v>1.302584829943005E-2</v>
      </c>
      <c r="M14" s="18">
        <v>1.628964772362616E-2</v>
      </c>
      <c r="N14" s="18">
        <v>5.6124492718041749E-3</v>
      </c>
      <c r="P14" s="18">
        <v>1.1059457511903809E-2</v>
      </c>
      <c r="Q14" s="18">
        <v>5.4878437895495638E-3</v>
      </c>
      <c r="R14" s="18">
        <v>0</v>
      </c>
      <c r="T14" s="18">
        <v>0</v>
      </c>
      <c r="U14" s="18">
        <v>9.3251687967062305E-3</v>
      </c>
      <c r="V14" s="18">
        <v>1.3730286781448071E-2</v>
      </c>
      <c r="W14" s="18">
        <v>6.2706962682958639E-3</v>
      </c>
      <c r="X14" s="18">
        <v>1.9127636816881739E-2</v>
      </c>
      <c r="Y14" s="18">
        <v>2.607723960448087E-2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304</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296</v>
      </c>
      <c r="C9" s="18">
        <v>0.34935026892975868</v>
      </c>
      <c r="D9" s="18">
        <v>0.35129730324101949</v>
      </c>
      <c r="E9" s="18">
        <v>0.34818919098453571</v>
      </c>
      <c r="G9" s="18">
        <v>0.37386649659264498</v>
      </c>
      <c r="H9" s="18">
        <v>0.38837243359462842</v>
      </c>
      <c r="I9" s="18">
        <v>0.31957548266785402</v>
      </c>
      <c r="J9" s="18">
        <v>0.31631484536269611</v>
      </c>
      <c r="L9" s="18">
        <v>0.38134510891065287</v>
      </c>
      <c r="M9" s="18">
        <v>0.31957548266785402</v>
      </c>
      <c r="N9" s="18">
        <v>0.31682210506805059</v>
      </c>
      <c r="P9" s="18">
        <v>0.32550936024896288</v>
      </c>
      <c r="Q9" s="18">
        <v>0.51008480750625251</v>
      </c>
      <c r="R9" s="18">
        <v>0.44794783218594508</v>
      </c>
      <c r="T9" s="18">
        <v>0.56893466849668162</v>
      </c>
      <c r="U9" s="18">
        <v>0.39788838926350961</v>
      </c>
      <c r="V9" s="18">
        <v>0.29622690543009339</v>
      </c>
      <c r="W9" s="18">
        <v>0.33302537180972058</v>
      </c>
      <c r="X9" s="18">
        <v>0.28963427604964681</v>
      </c>
      <c r="Y9" s="18">
        <v>0.32976228443111538</v>
      </c>
    </row>
    <row r="10" spans="2:27" ht="19" customHeight="1" x14ac:dyDescent="0.35">
      <c r="B10" s="21" t="s">
        <v>297</v>
      </c>
      <c r="C10" s="18">
        <v>0.3685663380207933</v>
      </c>
      <c r="D10" s="18">
        <v>0.36146126163630382</v>
      </c>
      <c r="E10" s="18">
        <v>0.37502525278766619</v>
      </c>
      <c r="G10" s="18">
        <v>0.38250665138740181</v>
      </c>
      <c r="H10" s="18">
        <v>0.37084034303600222</v>
      </c>
      <c r="I10" s="18">
        <v>0.41040904256751121</v>
      </c>
      <c r="J10" s="18">
        <v>0.31031211715290291</v>
      </c>
      <c r="L10" s="18">
        <v>0.37630796353189799</v>
      </c>
      <c r="M10" s="18">
        <v>0.41040904256751121</v>
      </c>
      <c r="N10" s="18">
        <v>0.31000478371575119</v>
      </c>
      <c r="P10" s="18">
        <v>0.38246161874467188</v>
      </c>
      <c r="Q10" s="18">
        <v>0.36278185868501261</v>
      </c>
      <c r="R10" s="18">
        <v>0.31743929092299977</v>
      </c>
      <c r="T10" s="18">
        <v>0.30702611437590382</v>
      </c>
      <c r="U10" s="18">
        <v>0.40257577328410549</v>
      </c>
      <c r="V10" s="18">
        <v>0.40935421113310633</v>
      </c>
      <c r="W10" s="18">
        <v>0.37468128906582893</v>
      </c>
      <c r="X10" s="18">
        <v>0.29590292864362522</v>
      </c>
      <c r="Y10" s="18">
        <v>0.31524617384773312</v>
      </c>
    </row>
    <row r="11" spans="2:27" ht="32.15" customHeight="1" x14ac:dyDescent="0.35">
      <c r="B11" s="21" t="s">
        <v>298</v>
      </c>
      <c r="C11" s="18">
        <v>0.1513977856664353</v>
      </c>
      <c r="D11" s="18">
        <v>0.1533724023848746</v>
      </c>
      <c r="E11" s="18">
        <v>0.14976594154659831</v>
      </c>
      <c r="G11" s="18">
        <v>0.13680849366885639</v>
      </c>
      <c r="H11" s="18">
        <v>0.15068730378495221</v>
      </c>
      <c r="I11" s="18">
        <v>0.13622613413304621</v>
      </c>
      <c r="J11" s="18">
        <v>0.18205126658439499</v>
      </c>
      <c r="L11" s="18">
        <v>0.143835452824434</v>
      </c>
      <c r="M11" s="18">
        <v>0.13622613413304621</v>
      </c>
      <c r="N11" s="18">
        <v>0.18234321390587199</v>
      </c>
      <c r="P11" s="18">
        <v>0.15495566200434571</v>
      </c>
      <c r="Q11" s="18">
        <v>9.2150088846851455E-2</v>
      </c>
      <c r="R11" s="18">
        <v>0.14677514940721439</v>
      </c>
      <c r="T11" s="18">
        <v>5.9801529694679778E-2</v>
      </c>
      <c r="U11" s="18">
        <v>0.12085318469471271</v>
      </c>
      <c r="V11" s="18">
        <v>0.16225455638113359</v>
      </c>
      <c r="W11" s="18">
        <v>0.1500833000086659</v>
      </c>
      <c r="X11" s="18">
        <v>0.22767263760354131</v>
      </c>
      <c r="Y11" s="18">
        <v>0.15394506653864451</v>
      </c>
    </row>
    <row r="12" spans="2:27" ht="19" customHeight="1" x14ac:dyDescent="0.35">
      <c r="B12" s="21" t="s">
        <v>299</v>
      </c>
      <c r="C12" s="18">
        <v>6.9440597296595977E-2</v>
      </c>
      <c r="D12" s="18">
        <v>6.9220408883048243E-2</v>
      </c>
      <c r="E12" s="18">
        <v>6.941650614437625E-2</v>
      </c>
      <c r="G12" s="18">
        <v>5.328115053956782E-2</v>
      </c>
      <c r="H12" s="18">
        <v>4.481239859842194E-2</v>
      </c>
      <c r="I12" s="18">
        <v>6.7153192919333735E-2</v>
      </c>
      <c r="J12" s="18">
        <v>0.1125163043406788</v>
      </c>
      <c r="L12" s="18">
        <v>4.9072804367988762E-2</v>
      </c>
      <c r="M12" s="18">
        <v>6.7153192919333735E-2</v>
      </c>
      <c r="N12" s="18">
        <v>0.1118980540148662</v>
      </c>
      <c r="P12" s="18">
        <v>7.1550265144321445E-2</v>
      </c>
      <c r="Q12" s="18">
        <v>2.3416458897129299E-2</v>
      </c>
      <c r="R12" s="18">
        <v>6.0496610814947623E-2</v>
      </c>
      <c r="T12" s="18">
        <v>4.9557388945659378E-2</v>
      </c>
      <c r="U12" s="18">
        <v>4.8392178105373433E-2</v>
      </c>
      <c r="V12" s="18">
        <v>6.7748048881706283E-2</v>
      </c>
      <c r="W12" s="18">
        <v>7.1901574182889894E-2</v>
      </c>
      <c r="X12" s="18">
        <v>8.9841527510258964E-2</v>
      </c>
      <c r="Y12" s="18">
        <v>0.1060425332438356</v>
      </c>
    </row>
    <row r="13" spans="2:27" ht="19" customHeight="1" x14ac:dyDescent="0.35">
      <c r="B13" s="21" t="s">
        <v>300</v>
      </c>
      <c r="C13" s="18">
        <v>3.5154038104797503E-2</v>
      </c>
      <c r="D13" s="18">
        <v>3.7661274207602707E-2</v>
      </c>
      <c r="E13" s="18">
        <v>3.2348379226051119E-2</v>
      </c>
      <c r="G13" s="18">
        <v>1.8303570424737702E-2</v>
      </c>
      <c r="H13" s="18">
        <v>2.9146710138806362E-2</v>
      </c>
      <c r="I13" s="18">
        <v>3.5048387874523433E-2</v>
      </c>
      <c r="J13" s="18">
        <v>5.7341609005777873E-2</v>
      </c>
      <c r="L13" s="18">
        <v>2.3742080382127301E-2</v>
      </c>
      <c r="M13" s="18">
        <v>3.5048387874523433E-2</v>
      </c>
      <c r="N13" s="18">
        <v>5.7433565131502787E-2</v>
      </c>
      <c r="P13" s="18">
        <v>3.6587786987942482E-2</v>
      </c>
      <c r="Q13" s="18">
        <v>1.1566786064754111E-2</v>
      </c>
      <c r="R13" s="18">
        <v>1.5621535536267E-2</v>
      </c>
      <c r="T13" s="18">
        <v>1.4680298487075491E-2</v>
      </c>
      <c r="U13" s="18">
        <v>1.5785385359462889E-2</v>
      </c>
      <c r="V13" s="18">
        <v>4.1589413078053798E-2</v>
      </c>
      <c r="W13" s="18">
        <v>4.5081468372664787E-2</v>
      </c>
      <c r="X13" s="18">
        <v>5.3460961046080911E-2</v>
      </c>
      <c r="Y13" s="18">
        <v>3.190807167239354E-2</v>
      </c>
    </row>
    <row r="14" spans="2:27" ht="19" customHeight="1" x14ac:dyDescent="0.35">
      <c r="B14" s="21" t="s">
        <v>71</v>
      </c>
      <c r="C14" s="18">
        <v>2.609097198161927E-2</v>
      </c>
      <c r="D14" s="18">
        <v>2.6987349647151049E-2</v>
      </c>
      <c r="E14" s="18">
        <v>2.525472931077237E-2</v>
      </c>
      <c r="G14" s="18">
        <v>3.5233637386791319E-2</v>
      </c>
      <c r="H14" s="18">
        <v>1.6140810847188929E-2</v>
      </c>
      <c r="I14" s="18">
        <v>3.1587759837731558E-2</v>
      </c>
      <c r="J14" s="18">
        <v>2.1463857553549369E-2</v>
      </c>
      <c r="L14" s="18">
        <v>2.5696589982899049E-2</v>
      </c>
      <c r="M14" s="18">
        <v>3.1587759837731558E-2</v>
      </c>
      <c r="N14" s="18">
        <v>2.1498278163957021E-2</v>
      </c>
      <c r="P14" s="18">
        <v>2.8935306869755519E-2</v>
      </c>
      <c r="Q14" s="18">
        <v>0</v>
      </c>
      <c r="R14" s="18">
        <v>1.1719581132626051E-2</v>
      </c>
      <c r="T14" s="18">
        <v>0</v>
      </c>
      <c r="U14" s="18">
        <v>1.4505089292835919E-2</v>
      </c>
      <c r="V14" s="18">
        <v>2.2826865095906639E-2</v>
      </c>
      <c r="W14" s="18">
        <v>2.522699656022994E-2</v>
      </c>
      <c r="X14" s="18">
        <v>4.3487669146846743E-2</v>
      </c>
      <c r="Y14" s="18">
        <v>6.3095870266277859E-2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305</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296</v>
      </c>
      <c r="C9" s="18">
        <v>0.25553515018666839</v>
      </c>
      <c r="D9" s="18">
        <v>0.27801914461532179</v>
      </c>
      <c r="E9" s="18">
        <v>0.23366633235123971</v>
      </c>
      <c r="G9" s="18">
        <v>0.29012818271845331</v>
      </c>
      <c r="H9" s="18">
        <v>0.2678005387231685</v>
      </c>
      <c r="I9" s="18">
        <v>0.23407749990067139</v>
      </c>
      <c r="J9" s="18">
        <v>0.23068775886692419</v>
      </c>
      <c r="L9" s="18">
        <v>0.27911993287374559</v>
      </c>
      <c r="M9" s="18">
        <v>0.23407749990067139</v>
      </c>
      <c r="N9" s="18">
        <v>0.23105770231506551</v>
      </c>
      <c r="P9" s="18">
        <v>0.22675719672417111</v>
      </c>
      <c r="Q9" s="18">
        <v>0.49701697510902521</v>
      </c>
      <c r="R9" s="18">
        <v>0.36534145085221131</v>
      </c>
      <c r="T9" s="18">
        <v>0.47647065821671508</v>
      </c>
      <c r="U9" s="18">
        <v>0.29472297347889198</v>
      </c>
      <c r="V9" s="18">
        <v>0.2155768094962382</v>
      </c>
      <c r="W9" s="18">
        <v>0.2122071433781762</v>
      </c>
      <c r="X9" s="18">
        <v>0.23100773209337211</v>
      </c>
      <c r="Y9" s="18">
        <v>0.22044768779878199</v>
      </c>
    </row>
    <row r="10" spans="2:27" ht="19" customHeight="1" x14ac:dyDescent="0.35">
      <c r="B10" s="21" t="s">
        <v>297</v>
      </c>
      <c r="C10" s="18">
        <v>0.35214834715848231</v>
      </c>
      <c r="D10" s="18">
        <v>0.34498522537529291</v>
      </c>
      <c r="E10" s="18">
        <v>0.3595063997305728</v>
      </c>
      <c r="G10" s="18">
        <v>0.36910320591101431</v>
      </c>
      <c r="H10" s="18">
        <v>0.34149344424950911</v>
      </c>
      <c r="I10" s="18">
        <v>0.36629032463495043</v>
      </c>
      <c r="J10" s="18">
        <v>0.33236642634884789</v>
      </c>
      <c r="L10" s="18">
        <v>0.35491573190814091</v>
      </c>
      <c r="M10" s="18">
        <v>0.36629032463495043</v>
      </c>
      <c r="N10" s="18">
        <v>0.33289942724327692</v>
      </c>
      <c r="P10" s="18">
        <v>0.35846703777883848</v>
      </c>
      <c r="Q10" s="18">
        <v>0.32348829791489442</v>
      </c>
      <c r="R10" s="18">
        <v>0.38297168169474111</v>
      </c>
      <c r="T10" s="18">
        <v>0.30169675892495418</v>
      </c>
      <c r="U10" s="18">
        <v>0.38784594016733892</v>
      </c>
      <c r="V10" s="18">
        <v>0.38475372184264472</v>
      </c>
      <c r="W10" s="18">
        <v>0.33861674437264111</v>
      </c>
      <c r="X10" s="18">
        <v>0.31694068216311821</v>
      </c>
      <c r="Y10" s="18">
        <v>0.29477346925127879</v>
      </c>
    </row>
    <row r="11" spans="2:27" ht="32.15" customHeight="1" x14ac:dyDescent="0.35">
      <c r="B11" s="21" t="s">
        <v>298</v>
      </c>
      <c r="C11" s="18">
        <v>0.24242936418397609</v>
      </c>
      <c r="D11" s="18">
        <v>0.23300495562499951</v>
      </c>
      <c r="E11" s="18">
        <v>0.25197608826075962</v>
      </c>
      <c r="G11" s="18">
        <v>0.24932672306560499</v>
      </c>
      <c r="H11" s="18">
        <v>0.24385812329418469</v>
      </c>
      <c r="I11" s="18">
        <v>0.21903501412758389</v>
      </c>
      <c r="J11" s="18">
        <v>0.25790278074290679</v>
      </c>
      <c r="L11" s="18">
        <v>0.24673409557033621</v>
      </c>
      <c r="M11" s="18">
        <v>0.21903501412758389</v>
      </c>
      <c r="N11" s="18">
        <v>0.25751140084086438</v>
      </c>
      <c r="P11" s="18">
        <v>0.26016725193193252</v>
      </c>
      <c r="Q11" s="18">
        <v>0.15153072610299359</v>
      </c>
      <c r="R11" s="18">
        <v>0.16351555938508561</v>
      </c>
      <c r="T11" s="18">
        <v>0.13460708633580951</v>
      </c>
      <c r="U11" s="18">
        <v>0.20419901957889811</v>
      </c>
      <c r="V11" s="18">
        <v>0.2404607929347656</v>
      </c>
      <c r="W11" s="18">
        <v>0.2760784450263194</v>
      </c>
      <c r="X11" s="18">
        <v>0.27232770614097718</v>
      </c>
      <c r="Y11" s="18">
        <v>0.31484692621020322</v>
      </c>
    </row>
    <row r="12" spans="2:27" ht="19" customHeight="1" x14ac:dyDescent="0.35">
      <c r="B12" s="21" t="s">
        <v>299</v>
      </c>
      <c r="C12" s="18">
        <v>7.2485141990747959E-2</v>
      </c>
      <c r="D12" s="18">
        <v>7.3418142115363558E-2</v>
      </c>
      <c r="E12" s="18">
        <v>7.1240746161131005E-2</v>
      </c>
      <c r="G12" s="18">
        <v>4.2375388096094431E-2</v>
      </c>
      <c r="H12" s="18">
        <v>9.2594697286621203E-2</v>
      </c>
      <c r="I12" s="18">
        <v>7.5318690225872426E-2</v>
      </c>
      <c r="J12" s="18">
        <v>7.8772555467328018E-2</v>
      </c>
      <c r="L12" s="18">
        <v>6.7538868379253131E-2</v>
      </c>
      <c r="M12" s="18">
        <v>7.5318690225872426E-2</v>
      </c>
      <c r="N12" s="18">
        <v>7.8898879425441867E-2</v>
      </c>
      <c r="P12" s="18">
        <v>7.4699603691009323E-2</v>
      </c>
      <c r="Q12" s="18">
        <v>1.678359929294318E-2</v>
      </c>
      <c r="R12" s="18">
        <v>5.1933270879570177E-2</v>
      </c>
      <c r="T12" s="18">
        <v>5.1215462249346047E-2</v>
      </c>
      <c r="U12" s="18">
        <v>6.4215595417184496E-2</v>
      </c>
      <c r="V12" s="18">
        <v>6.8877573916780385E-2</v>
      </c>
      <c r="W12" s="18">
        <v>8.3677593934944269E-2</v>
      </c>
      <c r="X12" s="18">
        <v>9.0506946501493213E-2</v>
      </c>
      <c r="Y12" s="18">
        <v>6.4560870139456827E-2</v>
      </c>
    </row>
    <row r="13" spans="2:27" ht="19" customHeight="1" x14ac:dyDescent="0.35">
      <c r="B13" s="21" t="s">
        <v>300</v>
      </c>
      <c r="C13" s="18">
        <v>5.8296701290456082E-2</v>
      </c>
      <c r="D13" s="18">
        <v>5.9521366106185913E-2</v>
      </c>
      <c r="E13" s="18">
        <v>5.6822979321196163E-2</v>
      </c>
      <c r="G13" s="18">
        <v>2.8132388764991009E-2</v>
      </c>
      <c r="H13" s="18">
        <v>3.5214319247434921E-2</v>
      </c>
      <c r="I13" s="18">
        <v>9.03152234181578E-2</v>
      </c>
      <c r="J13" s="18">
        <v>7.8753190566300771E-2</v>
      </c>
      <c r="L13" s="18">
        <v>3.1693816964799941E-2</v>
      </c>
      <c r="M13" s="18">
        <v>9.03152234181578E-2</v>
      </c>
      <c r="N13" s="18">
        <v>7.8879483469805167E-2</v>
      </c>
      <c r="P13" s="18">
        <v>6.1257368482515201E-2</v>
      </c>
      <c r="Q13" s="18">
        <v>5.6925577905938586E-3</v>
      </c>
      <c r="R13" s="18">
        <v>3.0896646675356999E-2</v>
      </c>
      <c r="T13" s="18">
        <v>3.6010034273175132E-2</v>
      </c>
      <c r="U13" s="18">
        <v>4.0701452039626759E-2</v>
      </c>
      <c r="V13" s="18">
        <v>6.3191964450478463E-2</v>
      </c>
      <c r="W13" s="18">
        <v>6.6864261616378887E-2</v>
      </c>
      <c r="X13" s="18">
        <v>6.1787948686948223E-2</v>
      </c>
      <c r="Y13" s="18">
        <v>8.6308152279562469E-2</v>
      </c>
    </row>
    <row r="14" spans="2:27" ht="19" customHeight="1" x14ac:dyDescent="0.35">
      <c r="B14" s="21" t="s">
        <v>71</v>
      </c>
      <c r="C14" s="18">
        <v>1.9105295189668949E-2</v>
      </c>
      <c r="D14" s="18">
        <v>1.105116616283618E-2</v>
      </c>
      <c r="E14" s="18">
        <v>2.6787454175100669E-2</v>
      </c>
      <c r="G14" s="18">
        <v>2.0934111443842079E-2</v>
      </c>
      <c r="H14" s="18">
        <v>1.9038877199081771E-2</v>
      </c>
      <c r="I14" s="18">
        <v>1.496324769276406E-2</v>
      </c>
      <c r="J14" s="18">
        <v>2.1517288007692242E-2</v>
      </c>
      <c r="L14" s="18">
        <v>1.9997554303724401E-2</v>
      </c>
      <c r="M14" s="18">
        <v>1.496324769276406E-2</v>
      </c>
      <c r="N14" s="18">
        <v>2.0753106705545941E-2</v>
      </c>
      <c r="P14" s="18">
        <v>1.8651541391533421E-2</v>
      </c>
      <c r="Q14" s="18">
        <v>5.4878437895495638E-3</v>
      </c>
      <c r="R14" s="18">
        <v>5.3413905130347203E-3</v>
      </c>
      <c r="T14" s="18">
        <v>0</v>
      </c>
      <c r="U14" s="18">
        <v>8.3150193180596636E-3</v>
      </c>
      <c r="V14" s="18">
        <v>2.7139137359092819E-2</v>
      </c>
      <c r="W14" s="18">
        <v>2.2555811671540169E-2</v>
      </c>
      <c r="X14" s="18">
        <v>2.7428984414091029E-2</v>
      </c>
      <c r="Y14" s="18">
        <v>1.906289432071669E-2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A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306</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19" customHeight="1" x14ac:dyDescent="0.35">
      <c r="B9" s="21" t="s">
        <v>296</v>
      </c>
      <c r="C9" s="18">
        <v>0.27377478250506698</v>
      </c>
      <c r="D9" s="18">
        <v>0.29328720424431209</v>
      </c>
      <c r="E9" s="18">
        <v>0.25451021107870497</v>
      </c>
      <c r="G9" s="18">
        <v>0.25578414934089139</v>
      </c>
      <c r="H9" s="18">
        <v>0.27947302752939901</v>
      </c>
      <c r="I9" s="18">
        <v>0.27355677778864368</v>
      </c>
      <c r="J9" s="18">
        <v>0.28670379995959461</v>
      </c>
      <c r="L9" s="18">
        <v>0.26779096987654682</v>
      </c>
      <c r="M9" s="18">
        <v>0.27355677778864368</v>
      </c>
      <c r="N9" s="18">
        <v>0.28635860693981829</v>
      </c>
      <c r="P9" s="18">
        <v>0.25382747303866099</v>
      </c>
      <c r="Q9" s="18">
        <v>0.46408903293751402</v>
      </c>
      <c r="R9" s="18">
        <v>0.30678426899191269</v>
      </c>
      <c r="T9" s="18">
        <v>0.46130577743619211</v>
      </c>
      <c r="U9" s="18">
        <v>0.31012691531049158</v>
      </c>
      <c r="V9" s="18">
        <v>0.21453303013908401</v>
      </c>
      <c r="W9" s="18">
        <v>0.2312566954459247</v>
      </c>
      <c r="X9" s="18">
        <v>0.29232887679587682</v>
      </c>
      <c r="Y9" s="18">
        <v>0.25531774999325307</v>
      </c>
    </row>
    <row r="10" spans="2:27" ht="19" customHeight="1" x14ac:dyDescent="0.35">
      <c r="B10" s="21" t="s">
        <v>297</v>
      </c>
      <c r="C10" s="18">
        <v>0.44135348799473562</v>
      </c>
      <c r="D10" s="18">
        <v>0.41345355074746709</v>
      </c>
      <c r="E10" s="18">
        <v>0.47018829656716921</v>
      </c>
      <c r="G10" s="18">
        <v>0.50458302294628699</v>
      </c>
      <c r="H10" s="18">
        <v>0.44451941118766841</v>
      </c>
      <c r="I10" s="18">
        <v>0.4451084022743283</v>
      </c>
      <c r="J10" s="18">
        <v>0.37219410426706828</v>
      </c>
      <c r="L10" s="18">
        <v>0.47480943579035018</v>
      </c>
      <c r="M10" s="18">
        <v>0.4451084022743283</v>
      </c>
      <c r="N10" s="18">
        <v>0.37279097499391878</v>
      </c>
      <c r="P10" s="18">
        <v>0.45142065545717919</v>
      </c>
      <c r="Q10" s="18">
        <v>0.38417633762448239</v>
      </c>
      <c r="R10" s="18">
        <v>0.47597611407807261</v>
      </c>
      <c r="T10" s="18">
        <v>0.40775159638973768</v>
      </c>
      <c r="U10" s="18">
        <v>0.46850291858982268</v>
      </c>
      <c r="V10" s="18">
        <v>0.50315277852266227</v>
      </c>
      <c r="W10" s="18">
        <v>0.44162992029211678</v>
      </c>
      <c r="X10" s="18">
        <v>0.37445612459600353</v>
      </c>
      <c r="Y10" s="18">
        <v>0.32404102998145179</v>
      </c>
    </row>
    <row r="11" spans="2:27" ht="32.15" customHeight="1" x14ac:dyDescent="0.35">
      <c r="B11" s="21" t="s">
        <v>298</v>
      </c>
      <c r="C11" s="18">
        <v>0.18574452209920261</v>
      </c>
      <c r="D11" s="18">
        <v>0.18531830300967819</v>
      </c>
      <c r="E11" s="18">
        <v>0.185329070002585</v>
      </c>
      <c r="G11" s="18">
        <v>0.1853690786129977</v>
      </c>
      <c r="H11" s="18">
        <v>0.18471162516693701</v>
      </c>
      <c r="I11" s="18">
        <v>0.16615473993523761</v>
      </c>
      <c r="J11" s="18">
        <v>0.20531347562470681</v>
      </c>
      <c r="L11" s="18">
        <v>0.18514766450066009</v>
      </c>
      <c r="M11" s="18">
        <v>0.16615473993523761</v>
      </c>
      <c r="N11" s="18">
        <v>0.20484403989439409</v>
      </c>
      <c r="P11" s="18">
        <v>0.19573259455803621</v>
      </c>
      <c r="Q11" s="18">
        <v>9.800472460123226E-2</v>
      </c>
      <c r="R11" s="18">
        <v>0.1473573768538137</v>
      </c>
      <c r="T11" s="18">
        <v>7.5901710635307401E-2</v>
      </c>
      <c r="U11" s="18">
        <v>0.16349639441325681</v>
      </c>
      <c r="V11" s="18">
        <v>0.18711649932903929</v>
      </c>
      <c r="W11" s="18">
        <v>0.20100292606206091</v>
      </c>
      <c r="X11" s="18">
        <v>0.21354384093905229</v>
      </c>
      <c r="Y11" s="18">
        <v>0.25951865249828698</v>
      </c>
    </row>
    <row r="12" spans="2:27" ht="19" customHeight="1" x14ac:dyDescent="0.35">
      <c r="B12" s="21" t="s">
        <v>299</v>
      </c>
      <c r="C12" s="18">
        <v>5.575075109805034E-2</v>
      </c>
      <c r="D12" s="18">
        <v>6.1067724965416952E-2</v>
      </c>
      <c r="E12" s="18">
        <v>4.998891386037644E-2</v>
      </c>
      <c r="G12" s="18">
        <v>3.1272642333601053E-2</v>
      </c>
      <c r="H12" s="18">
        <v>5.6951267840039642E-2</v>
      </c>
      <c r="I12" s="18">
        <v>6.1702343889134099E-2</v>
      </c>
      <c r="J12" s="18">
        <v>7.3098638030814664E-2</v>
      </c>
      <c r="L12" s="18">
        <v>4.3564082013469389E-2</v>
      </c>
      <c r="M12" s="18">
        <v>6.1702343889134099E-2</v>
      </c>
      <c r="N12" s="18">
        <v>7.3215862986054481E-2</v>
      </c>
      <c r="P12" s="18">
        <v>5.6153410287171697E-2</v>
      </c>
      <c r="Q12" s="18">
        <v>4.2657852792872653E-2</v>
      </c>
      <c r="R12" s="18">
        <v>3.8347458388142387E-2</v>
      </c>
      <c r="T12" s="18">
        <v>4.5377308982959559E-2</v>
      </c>
      <c r="U12" s="18">
        <v>4.8898296637001452E-2</v>
      </c>
      <c r="V12" s="18">
        <v>4.8071621001014107E-2</v>
      </c>
      <c r="W12" s="18">
        <v>5.8773825250846463E-2</v>
      </c>
      <c r="X12" s="18">
        <v>6.1927366973730899E-2</v>
      </c>
      <c r="Y12" s="18">
        <v>8.6550392910038784E-2</v>
      </c>
    </row>
    <row r="13" spans="2:27" ht="19" customHeight="1" x14ac:dyDescent="0.35">
      <c r="B13" s="21" t="s">
        <v>300</v>
      </c>
      <c r="C13" s="18">
        <v>3.1642196424601511E-2</v>
      </c>
      <c r="D13" s="18">
        <v>3.7318703915047893E-2</v>
      </c>
      <c r="E13" s="18">
        <v>2.6047396928207619E-2</v>
      </c>
      <c r="G13" s="18">
        <v>1.8048012563289771E-2</v>
      </c>
      <c r="H13" s="18">
        <v>2.4489747898229941E-2</v>
      </c>
      <c r="I13" s="18">
        <v>3.6176405440923633E-2</v>
      </c>
      <c r="J13" s="18">
        <v>4.7851537697165103E-2</v>
      </c>
      <c r="L13" s="18">
        <v>2.1283112084003838E-2</v>
      </c>
      <c r="M13" s="18">
        <v>3.6176405440923633E-2</v>
      </c>
      <c r="N13" s="18">
        <v>4.7928275027925522E-2</v>
      </c>
      <c r="P13" s="18">
        <v>3.207033879237757E-2</v>
      </c>
      <c r="Q13" s="18">
        <v>5.5842082543490134E-3</v>
      </c>
      <c r="R13" s="18">
        <v>2.5039708367871841E-2</v>
      </c>
      <c r="T13" s="18">
        <v>9.6636065558034657E-3</v>
      </c>
      <c r="U13" s="18">
        <v>7.3020518452804276E-3</v>
      </c>
      <c r="V13" s="18">
        <v>2.7609771289294479E-2</v>
      </c>
      <c r="W13" s="18">
        <v>5.483942640718141E-2</v>
      </c>
      <c r="X13" s="18">
        <v>4.6462762836378492E-2</v>
      </c>
      <c r="Y13" s="18">
        <v>4.8987611607676979E-2</v>
      </c>
    </row>
    <row r="14" spans="2:27" ht="19" customHeight="1" x14ac:dyDescent="0.35">
      <c r="B14" s="21" t="s">
        <v>71</v>
      </c>
      <c r="C14" s="18">
        <v>1.1734259878342789E-2</v>
      </c>
      <c r="D14" s="18">
        <v>9.5545131180776663E-3</v>
      </c>
      <c r="E14" s="18">
        <v>1.3936111562956729E-2</v>
      </c>
      <c r="G14" s="18">
        <v>4.9430942029331966E-3</v>
      </c>
      <c r="H14" s="18">
        <v>9.8549203777261556E-3</v>
      </c>
      <c r="I14" s="18">
        <v>1.7301330671732711E-2</v>
      </c>
      <c r="J14" s="18">
        <v>1.4838444420650489E-2</v>
      </c>
      <c r="L14" s="18">
        <v>7.4047357349697604E-3</v>
      </c>
      <c r="M14" s="18">
        <v>1.7301330671732711E-2</v>
      </c>
      <c r="N14" s="18">
        <v>1.4862240157888529E-2</v>
      </c>
      <c r="P14" s="18">
        <v>1.07955278665741E-2</v>
      </c>
      <c r="Q14" s="18">
        <v>5.4878437895495638E-3</v>
      </c>
      <c r="R14" s="18">
        <v>6.4950733201865583E-3</v>
      </c>
      <c r="T14" s="18">
        <v>0</v>
      </c>
      <c r="U14" s="18">
        <v>1.673423204147156E-3</v>
      </c>
      <c r="V14" s="18">
        <v>1.951629971890604E-2</v>
      </c>
      <c r="W14" s="18">
        <v>1.249720654186978E-2</v>
      </c>
      <c r="X14" s="18">
        <v>1.1281027858958169E-2</v>
      </c>
      <c r="Y14" s="18">
        <v>2.558456300929229E-2</v>
      </c>
    </row>
    <row r="16" spans="2:27" x14ac:dyDescent="0.35">
      <c r="B16" t="s">
        <v>318</v>
      </c>
    </row>
    <row r="17" spans="2:2" x14ac:dyDescent="0.35">
      <c r="B17" t="s">
        <v>8</v>
      </c>
    </row>
    <row r="19" spans="2:2" x14ac:dyDescent="0.35">
      <c r="B19"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A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0" width="10" customWidth="1"/>
    <col min="11" max="11" width="1.453125" customWidth="1"/>
    <col min="12" max="14" width="10" customWidth="1"/>
    <col min="15" max="15" width="1.453125" customWidth="1"/>
    <col min="16" max="18" width="10" customWidth="1"/>
    <col min="19" max="19" width="1.453125" customWidth="1"/>
    <col min="20" max="25" width="10" customWidth="1"/>
  </cols>
  <sheetData>
    <row r="2" spans="2:27" ht="40" customHeight="1" x14ac:dyDescent="0.35">
      <c r="D2" s="32" t="s">
        <v>290</v>
      </c>
      <c r="E2" s="30"/>
      <c r="F2" s="30"/>
      <c r="G2" s="30"/>
      <c r="H2" s="30"/>
      <c r="I2" s="30"/>
      <c r="J2" s="30"/>
      <c r="K2" s="30"/>
      <c r="L2" s="30"/>
      <c r="M2" s="30"/>
      <c r="N2" s="30"/>
      <c r="O2" s="30"/>
      <c r="P2" s="30"/>
      <c r="Q2" s="30"/>
      <c r="R2" s="30"/>
      <c r="S2" s="30"/>
      <c r="T2" s="30"/>
      <c r="U2" s="30"/>
      <c r="V2" s="30"/>
      <c r="W2" s="30"/>
      <c r="X2" s="30"/>
      <c r="Y2" s="30"/>
      <c r="Z2" s="30"/>
      <c r="AA2" s="30"/>
    </row>
    <row r="5" spans="2:27" x14ac:dyDescent="0.35">
      <c r="D5" s="27" t="s">
        <v>23</v>
      </c>
      <c r="E5" s="28"/>
      <c r="G5" s="27" t="s">
        <v>24</v>
      </c>
      <c r="H5" s="28"/>
      <c r="I5" s="28"/>
      <c r="J5" s="28"/>
      <c r="L5" s="27" t="s">
        <v>25</v>
      </c>
      <c r="M5" s="28"/>
      <c r="N5" s="28"/>
      <c r="P5" s="27" t="s">
        <v>26</v>
      </c>
      <c r="Q5" s="28"/>
      <c r="R5" s="28"/>
      <c r="T5" s="27" t="s">
        <v>27</v>
      </c>
      <c r="U5" s="28"/>
      <c r="V5" s="28"/>
      <c r="W5" s="28"/>
      <c r="X5" s="28"/>
      <c r="Y5" s="28"/>
    </row>
    <row r="6" spans="2:27" ht="29" x14ac:dyDescent="0.35">
      <c r="C6" s="23" t="s">
        <v>28</v>
      </c>
      <c r="D6" s="24" t="s">
        <v>29</v>
      </c>
      <c r="E6" s="24" t="s">
        <v>30</v>
      </c>
      <c r="G6" s="24" t="s">
        <v>31</v>
      </c>
      <c r="H6" s="24" t="s">
        <v>32</v>
      </c>
      <c r="I6" s="24" t="s">
        <v>33</v>
      </c>
      <c r="J6" s="24" t="s">
        <v>34</v>
      </c>
      <c r="L6" s="24" t="s">
        <v>35</v>
      </c>
      <c r="M6" s="24" t="s">
        <v>36</v>
      </c>
      <c r="N6" s="24" t="s">
        <v>37</v>
      </c>
      <c r="P6" s="24" t="s">
        <v>38</v>
      </c>
      <c r="Q6" s="24" t="s">
        <v>39</v>
      </c>
      <c r="R6" s="24" t="s">
        <v>40</v>
      </c>
      <c r="T6" s="24" t="s">
        <v>41</v>
      </c>
      <c r="U6" s="24" t="s">
        <v>42</v>
      </c>
      <c r="V6" s="24" t="s">
        <v>43</v>
      </c>
      <c r="W6" s="24" t="s">
        <v>44</v>
      </c>
      <c r="X6" s="24" t="s">
        <v>45</v>
      </c>
      <c r="Y6" s="24" t="s">
        <v>46</v>
      </c>
    </row>
    <row r="7" spans="2:27" x14ac:dyDescent="0.35">
      <c r="B7" s="10" t="s">
        <v>50</v>
      </c>
      <c r="C7" s="25">
        <v>2090</v>
      </c>
      <c r="D7" s="25">
        <v>1050</v>
      </c>
      <c r="E7" s="25">
        <v>1035</v>
      </c>
      <c r="G7" s="25">
        <v>448</v>
      </c>
      <c r="H7" s="25">
        <v>548</v>
      </c>
      <c r="I7" s="25">
        <v>544</v>
      </c>
      <c r="J7" s="25">
        <v>548</v>
      </c>
      <c r="L7" s="25">
        <v>995</v>
      </c>
      <c r="M7" s="25">
        <v>544</v>
      </c>
      <c r="N7" s="25">
        <v>546</v>
      </c>
      <c r="P7" s="25">
        <v>1617</v>
      </c>
      <c r="Q7" s="25">
        <v>163</v>
      </c>
      <c r="R7" s="25">
        <v>191</v>
      </c>
      <c r="T7" s="25">
        <v>197</v>
      </c>
      <c r="U7" s="25">
        <v>521</v>
      </c>
      <c r="V7" s="25">
        <v>489</v>
      </c>
      <c r="W7" s="25">
        <v>441</v>
      </c>
      <c r="X7" s="25">
        <v>269</v>
      </c>
      <c r="Y7" s="25">
        <v>166</v>
      </c>
    </row>
    <row r="8" spans="2:27" x14ac:dyDescent="0.35">
      <c r="B8" s="7" t="s">
        <v>51</v>
      </c>
      <c r="C8" s="13">
        <v>2090</v>
      </c>
      <c r="D8" s="13">
        <v>1043</v>
      </c>
      <c r="E8" s="13">
        <v>1045</v>
      </c>
      <c r="G8" s="13">
        <v>521</v>
      </c>
      <c r="H8" s="13">
        <v>522</v>
      </c>
      <c r="I8" s="13">
        <v>522</v>
      </c>
      <c r="J8" s="13">
        <v>523</v>
      </c>
      <c r="L8" s="13">
        <v>1043</v>
      </c>
      <c r="M8" s="13">
        <v>522</v>
      </c>
      <c r="N8" s="13">
        <v>522</v>
      </c>
      <c r="P8" s="13">
        <v>1634</v>
      </c>
      <c r="Q8" s="13">
        <v>154</v>
      </c>
      <c r="R8" s="13">
        <v>187</v>
      </c>
      <c r="T8" s="13">
        <v>158</v>
      </c>
      <c r="U8" s="13">
        <v>484</v>
      </c>
      <c r="V8" s="13">
        <v>532</v>
      </c>
      <c r="W8" s="13">
        <v>425</v>
      </c>
      <c r="X8" s="13">
        <v>310</v>
      </c>
      <c r="Y8" s="13">
        <v>177</v>
      </c>
    </row>
    <row r="9" spans="2:27" ht="46" customHeight="1" x14ac:dyDescent="0.35">
      <c r="B9" s="21" t="s">
        <v>307</v>
      </c>
      <c r="C9" s="18">
        <v>0.38838338931357508</v>
      </c>
      <c r="D9" s="18">
        <v>0.41277469880594692</v>
      </c>
      <c r="E9" s="18">
        <v>0.36450902265314639</v>
      </c>
      <c r="G9" s="18">
        <v>0.34383138029069799</v>
      </c>
      <c r="H9" s="18">
        <v>0.40383143104051938</v>
      </c>
      <c r="I9" s="18">
        <v>0.4240560072231091</v>
      </c>
      <c r="J9" s="18">
        <v>0.38241670586458237</v>
      </c>
      <c r="L9" s="18">
        <v>0.37406605832526968</v>
      </c>
      <c r="M9" s="18">
        <v>0.4240560072231091</v>
      </c>
      <c r="N9" s="18">
        <v>0.3822312825153068</v>
      </c>
      <c r="P9" s="18">
        <v>0.36552569283213709</v>
      </c>
      <c r="Q9" s="18">
        <v>0.60032816182579229</v>
      </c>
      <c r="R9" s="18">
        <v>0.4567039446821809</v>
      </c>
      <c r="T9" s="18">
        <v>0.55375200525417867</v>
      </c>
      <c r="U9" s="18">
        <v>0.42219922082801198</v>
      </c>
      <c r="V9" s="18">
        <v>0.34006797042643377</v>
      </c>
      <c r="W9" s="18">
        <v>0.38521984063552528</v>
      </c>
      <c r="X9" s="18">
        <v>0.36753289753902729</v>
      </c>
      <c r="Y9" s="18">
        <v>0.3365283288717551</v>
      </c>
    </row>
    <row r="10" spans="2:27" ht="32.15" customHeight="1" x14ac:dyDescent="0.35">
      <c r="B10" s="21" t="s">
        <v>308</v>
      </c>
      <c r="C10" s="18">
        <v>0.46869593294334488</v>
      </c>
      <c r="D10" s="18">
        <v>0.44826784959640642</v>
      </c>
      <c r="E10" s="18">
        <v>0.48867657175594742</v>
      </c>
      <c r="G10" s="18">
        <v>0.51408374069650142</v>
      </c>
      <c r="H10" s="18">
        <v>0.4865774607062443</v>
      </c>
      <c r="I10" s="18">
        <v>0.46038963052449627</v>
      </c>
      <c r="J10" s="18">
        <v>0.4137739105573992</v>
      </c>
      <c r="L10" s="18">
        <v>0.50003229791361581</v>
      </c>
      <c r="M10" s="18">
        <v>0.46038963052449627</v>
      </c>
      <c r="N10" s="18">
        <v>0.41363249408433328</v>
      </c>
      <c r="P10" s="18">
        <v>0.48397709825890162</v>
      </c>
      <c r="Q10" s="18">
        <v>0.35069723259112262</v>
      </c>
      <c r="R10" s="18">
        <v>0.44491740720633771</v>
      </c>
      <c r="T10" s="18">
        <v>0.39347708305660167</v>
      </c>
      <c r="U10" s="18">
        <v>0.46743608908561979</v>
      </c>
      <c r="V10" s="18">
        <v>0.50473915648044976</v>
      </c>
      <c r="W10" s="18">
        <v>0.44607886903455912</v>
      </c>
      <c r="X10" s="18">
        <v>0.44793957516786881</v>
      </c>
      <c r="Y10" s="18">
        <v>0.51954872339028935</v>
      </c>
    </row>
    <row r="11" spans="2:27" ht="32.15" customHeight="1" x14ac:dyDescent="0.35">
      <c r="B11" s="21" t="s">
        <v>309</v>
      </c>
      <c r="C11" s="18">
        <v>0.1429206777430799</v>
      </c>
      <c r="D11" s="18">
        <v>0.13895745159764661</v>
      </c>
      <c r="E11" s="18">
        <v>0.14681440559090619</v>
      </c>
      <c r="G11" s="18">
        <v>0.14208487901280051</v>
      </c>
      <c r="H11" s="18">
        <v>0.1095911082532364</v>
      </c>
      <c r="I11" s="18">
        <v>0.1155543622523947</v>
      </c>
      <c r="J11" s="18">
        <v>0.2038093835780182</v>
      </c>
      <c r="L11" s="18">
        <v>0.1259016437611146</v>
      </c>
      <c r="M11" s="18">
        <v>0.1155543622523947</v>
      </c>
      <c r="N11" s="18">
        <v>0.20413622340035961</v>
      </c>
      <c r="P11" s="18">
        <v>0.15049720890896129</v>
      </c>
      <c r="Q11" s="18">
        <v>4.8974605583084932E-2</v>
      </c>
      <c r="R11" s="18">
        <v>9.8378648111481393E-2</v>
      </c>
      <c r="T11" s="18">
        <v>5.2770911689219838E-2</v>
      </c>
      <c r="U11" s="18">
        <v>0.11036469008636821</v>
      </c>
      <c r="V11" s="18">
        <v>0.15519287309311661</v>
      </c>
      <c r="W11" s="18">
        <v>0.16870129032991549</v>
      </c>
      <c r="X11" s="18">
        <v>0.18452752729310379</v>
      </c>
      <c r="Y11" s="18">
        <v>0.1439229477379553</v>
      </c>
    </row>
    <row r="13" spans="2:27" x14ac:dyDescent="0.35">
      <c r="B13" t="s">
        <v>318</v>
      </c>
    </row>
    <row r="14" spans="2:27" x14ac:dyDescent="0.35">
      <c r="B14" t="s">
        <v>8</v>
      </c>
    </row>
    <row r="16" spans="2:27" x14ac:dyDescent="0.35">
      <c r="B16" s="5" t="str">
        <f>HYPERLINK("#Contents!A1", "Return to Contents")</f>
        <v>Return to Contents</v>
      </c>
    </row>
  </sheetData>
  <mergeCells count="6">
    <mergeCell ref="T5:Y5"/>
    <mergeCell ref="P5:R5"/>
    <mergeCell ref="D5:E5"/>
    <mergeCell ref="D2:AA2"/>
    <mergeCell ref="L5:N5"/>
    <mergeCell ref="G5:J5"/>
  </mergeCells>
  <pageMargins left="0.75" right="0.75" top="1" bottom="1" header="0.5" footer="0.5"/>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S227"/>
  <sheetViews>
    <sheetView showGridLines="0" workbookViewId="0"/>
  </sheetViews>
  <sheetFormatPr defaultRowHeight="14.5" x14ac:dyDescent="0.35"/>
  <sheetData>
    <row r="2" spans="4:19" ht="40" customHeight="1" x14ac:dyDescent="0.35">
      <c r="D2" s="19" t="s">
        <v>371</v>
      </c>
    </row>
    <row r="3" spans="4:19" x14ac:dyDescent="0.35">
      <c r="J3" s="10" t="s">
        <v>372</v>
      </c>
      <c r="K3" s="10" t="s">
        <v>373</v>
      </c>
      <c r="L3" s="10" t="s">
        <v>374</v>
      </c>
      <c r="M3" s="10" t="s">
        <v>375</v>
      </c>
      <c r="N3" s="10" t="s">
        <v>376</v>
      </c>
      <c r="O3" s="10" t="s">
        <v>377</v>
      </c>
      <c r="P3" s="10" t="s">
        <v>378</v>
      </c>
      <c r="Q3" s="10" t="s">
        <v>379</v>
      </c>
      <c r="R3" s="10" t="s">
        <v>380</v>
      </c>
      <c r="S3" s="10" t="s">
        <v>381</v>
      </c>
    </row>
    <row r="4" spans="4:19" x14ac:dyDescent="0.35">
      <c r="J4" s="10" t="s">
        <v>382</v>
      </c>
      <c r="K4" s="10" t="s">
        <v>383</v>
      </c>
      <c r="L4" s="10" t="s">
        <v>384</v>
      </c>
      <c r="M4" s="10" t="s">
        <v>385</v>
      </c>
      <c r="N4" s="10" t="s">
        <v>386</v>
      </c>
      <c r="O4" s="10" t="s">
        <v>387</v>
      </c>
      <c r="P4" s="10" t="s">
        <v>388</v>
      </c>
      <c r="Q4" s="10" t="s">
        <v>389</v>
      </c>
      <c r="R4" s="10" t="s">
        <v>390</v>
      </c>
      <c r="S4" s="10" t="s">
        <v>391</v>
      </c>
    </row>
    <row r="5" spans="4:19" x14ac:dyDescent="0.35">
      <c r="J5" s="10" t="s">
        <v>392</v>
      </c>
      <c r="K5" s="10" t="s">
        <v>393</v>
      </c>
      <c r="L5" s="10" t="s">
        <v>394</v>
      </c>
      <c r="M5" s="10" t="s">
        <v>395</v>
      </c>
      <c r="N5" s="10" t="s">
        <v>396</v>
      </c>
      <c r="O5" s="10" t="s">
        <v>397</v>
      </c>
      <c r="P5" s="10" t="s">
        <v>398</v>
      </c>
      <c r="Q5" s="10" t="s">
        <v>399</v>
      </c>
      <c r="R5" s="10" t="s">
        <v>400</v>
      </c>
      <c r="S5" s="10" t="s">
        <v>401</v>
      </c>
    </row>
    <row r="6" spans="4:19" x14ac:dyDescent="0.35">
      <c r="J6" s="10" t="s">
        <v>402</v>
      </c>
      <c r="K6" s="10" t="s">
        <v>403</v>
      </c>
      <c r="L6" s="10" t="s">
        <v>404</v>
      </c>
      <c r="M6" s="10" t="s">
        <v>405</v>
      </c>
      <c r="N6" s="10" t="s">
        <v>406</v>
      </c>
      <c r="O6" s="10" t="s">
        <v>407</v>
      </c>
      <c r="P6" s="10" t="s">
        <v>408</v>
      </c>
      <c r="Q6" s="10" t="s">
        <v>409</v>
      </c>
      <c r="R6" s="10" t="s">
        <v>410</v>
      </c>
      <c r="S6" s="10" t="s">
        <v>411</v>
      </c>
    </row>
    <row r="7" spans="4:19" x14ac:dyDescent="0.35">
      <c r="J7" s="10" t="s">
        <v>412</v>
      </c>
      <c r="K7" s="10" t="s">
        <v>413</v>
      </c>
      <c r="L7" s="10" t="s">
        <v>414</v>
      </c>
      <c r="M7" s="10" t="s">
        <v>415</v>
      </c>
      <c r="N7" s="10" t="s">
        <v>416</v>
      </c>
      <c r="O7" s="10" t="s">
        <v>417</v>
      </c>
      <c r="P7" s="10" t="s">
        <v>418</v>
      </c>
      <c r="Q7" s="10" t="s">
        <v>419</v>
      </c>
      <c r="R7" s="10" t="s">
        <v>420</v>
      </c>
      <c r="S7" s="10" t="s">
        <v>421</v>
      </c>
    </row>
    <row r="8" spans="4:19" x14ac:dyDescent="0.35">
      <c r="J8" s="10" t="s">
        <v>422</v>
      </c>
      <c r="K8" s="10" t="s">
        <v>423</v>
      </c>
      <c r="L8" s="10" t="s">
        <v>424</v>
      </c>
      <c r="M8" s="10" t="s">
        <v>425</v>
      </c>
      <c r="N8" s="10" t="s">
        <v>426</v>
      </c>
      <c r="O8" s="10" t="s">
        <v>427</v>
      </c>
      <c r="P8" s="10" t="s">
        <v>428</v>
      </c>
      <c r="Q8" s="10" t="s">
        <v>429</v>
      </c>
      <c r="R8" s="10" t="s">
        <v>430</v>
      </c>
      <c r="S8" s="10" t="s">
        <v>431</v>
      </c>
    </row>
    <row r="9" spans="4:19" x14ac:dyDescent="0.35">
      <c r="J9" s="10" t="s">
        <v>432</v>
      </c>
      <c r="K9" s="10" t="s">
        <v>433</v>
      </c>
      <c r="L9" s="10" t="s">
        <v>434</v>
      </c>
      <c r="M9" s="10" t="s">
        <v>435</v>
      </c>
      <c r="N9" s="10" t="s">
        <v>436</v>
      </c>
      <c r="O9" s="10" t="s">
        <v>437</v>
      </c>
      <c r="P9" s="10" t="s">
        <v>438</v>
      </c>
      <c r="Q9" s="10" t="s">
        <v>439</v>
      </c>
      <c r="R9" s="10" t="s">
        <v>440</v>
      </c>
      <c r="S9" s="10" t="s">
        <v>441</v>
      </c>
    </row>
    <row r="10" spans="4:19" x14ac:dyDescent="0.35">
      <c r="J10" s="10" t="s">
        <v>442</v>
      </c>
      <c r="K10" s="10" t="s">
        <v>443</v>
      </c>
      <c r="L10" s="10" t="s">
        <v>444</v>
      </c>
      <c r="M10" s="10" t="s">
        <v>445</v>
      </c>
      <c r="N10" s="10" t="s">
        <v>446</v>
      </c>
      <c r="O10" s="10" t="s">
        <v>447</v>
      </c>
      <c r="P10" s="10" t="s">
        <v>448</v>
      </c>
      <c r="Q10" s="10" t="s">
        <v>449</v>
      </c>
      <c r="R10" s="10" t="s">
        <v>450</v>
      </c>
      <c r="S10" s="10" t="s">
        <v>451</v>
      </c>
    </row>
    <row r="11" spans="4:19" x14ac:dyDescent="0.35">
      <c r="J11" s="10" t="s">
        <v>452</v>
      </c>
      <c r="K11" s="10" t="s">
        <v>453</v>
      </c>
      <c r="L11" s="10" t="s">
        <v>454</v>
      </c>
      <c r="M11" s="10" t="s">
        <v>455</v>
      </c>
      <c r="N11" s="10" t="s">
        <v>456</v>
      </c>
      <c r="O11" s="10" t="s">
        <v>457</v>
      </c>
      <c r="P11" s="10" t="s">
        <v>458</v>
      </c>
      <c r="Q11" s="10" t="s">
        <v>459</v>
      </c>
      <c r="R11" s="10" t="s">
        <v>460</v>
      </c>
      <c r="S11" s="10" t="s">
        <v>461</v>
      </c>
    </row>
    <row r="12" spans="4:19" x14ac:dyDescent="0.35">
      <c r="J12" s="10" t="s">
        <v>462</v>
      </c>
      <c r="K12" s="10" t="s">
        <v>463</v>
      </c>
      <c r="L12" s="10" t="s">
        <v>464</v>
      </c>
      <c r="M12" s="10" t="s">
        <v>465</v>
      </c>
      <c r="N12" s="10" t="s">
        <v>466</v>
      </c>
      <c r="O12" s="10" t="s">
        <v>467</v>
      </c>
      <c r="P12" s="10" t="s">
        <v>468</v>
      </c>
      <c r="Q12" s="10" t="s">
        <v>469</v>
      </c>
      <c r="R12" s="10" t="s">
        <v>470</v>
      </c>
      <c r="S12" s="10" t="s">
        <v>471</v>
      </c>
    </row>
    <row r="13" spans="4:19" x14ac:dyDescent="0.35">
      <c r="J13" s="10" t="s">
        <v>472</v>
      </c>
      <c r="K13" s="10" t="s">
        <v>473</v>
      </c>
      <c r="L13" s="10" t="s">
        <v>474</v>
      </c>
      <c r="M13" s="10" t="s">
        <v>475</v>
      </c>
      <c r="N13" s="10" t="s">
        <v>476</v>
      </c>
      <c r="O13" s="10" t="s">
        <v>477</v>
      </c>
      <c r="P13" s="10" t="s">
        <v>478</v>
      </c>
      <c r="Q13" s="10" t="s">
        <v>479</v>
      </c>
      <c r="R13" s="10" t="s">
        <v>480</v>
      </c>
      <c r="S13" s="10" t="s">
        <v>481</v>
      </c>
    </row>
    <row r="14" spans="4:19" x14ac:dyDescent="0.35">
      <c r="J14" s="10" t="s">
        <v>482</v>
      </c>
      <c r="K14" s="10" t="s">
        <v>483</v>
      </c>
      <c r="L14" s="10" t="s">
        <v>484</v>
      </c>
      <c r="M14" s="10" t="s">
        <v>485</v>
      </c>
      <c r="N14" s="10" t="s">
        <v>486</v>
      </c>
      <c r="O14" s="10" t="s">
        <v>487</v>
      </c>
      <c r="P14" s="10" t="s">
        <v>488</v>
      </c>
      <c r="Q14" s="10" t="s">
        <v>489</v>
      </c>
      <c r="R14" s="10" t="s">
        <v>490</v>
      </c>
      <c r="S14" s="10" t="s">
        <v>491</v>
      </c>
    </row>
    <row r="15" spans="4:19" x14ac:dyDescent="0.35">
      <c r="J15" s="10" t="s">
        <v>492</v>
      </c>
      <c r="K15" s="10" t="s">
        <v>493</v>
      </c>
      <c r="L15" s="10" t="s">
        <v>494</v>
      </c>
      <c r="M15" s="10" t="s">
        <v>495</v>
      </c>
      <c r="N15" s="10" t="s">
        <v>496</v>
      </c>
      <c r="O15" s="10" t="s">
        <v>497</v>
      </c>
      <c r="P15" s="10" t="s">
        <v>498</v>
      </c>
      <c r="Q15" s="10" t="s">
        <v>499</v>
      </c>
      <c r="R15" s="10" t="s">
        <v>500</v>
      </c>
      <c r="S15" s="10" t="s">
        <v>501</v>
      </c>
    </row>
    <row r="16" spans="4:19" x14ac:dyDescent="0.35">
      <c r="J16" s="10" t="s">
        <v>502</v>
      </c>
      <c r="K16" s="10" t="s">
        <v>503</v>
      </c>
      <c r="L16" s="10" t="s">
        <v>504</v>
      </c>
      <c r="M16" s="10" t="s">
        <v>505</v>
      </c>
      <c r="N16" s="10" t="s">
        <v>506</v>
      </c>
      <c r="O16" s="10" t="s">
        <v>507</v>
      </c>
      <c r="P16" s="10" t="s">
        <v>508</v>
      </c>
      <c r="Q16" s="10" t="s">
        <v>509</v>
      </c>
      <c r="R16" s="10" t="s">
        <v>510</v>
      </c>
      <c r="S16" s="10" t="s">
        <v>511</v>
      </c>
    </row>
    <row r="17" spans="10:19" x14ac:dyDescent="0.35">
      <c r="J17" s="10" t="s">
        <v>512</v>
      </c>
      <c r="K17" s="10" t="s">
        <v>513</v>
      </c>
      <c r="L17" s="10" t="s">
        <v>514</v>
      </c>
      <c r="M17" s="10" t="s">
        <v>515</v>
      </c>
      <c r="N17" s="10" t="s">
        <v>516</v>
      </c>
      <c r="O17" s="10" t="s">
        <v>517</v>
      </c>
      <c r="P17" s="10" t="s">
        <v>518</v>
      </c>
      <c r="Q17" s="10" t="s">
        <v>519</v>
      </c>
      <c r="R17" s="10" t="s">
        <v>520</v>
      </c>
      <c r="S17" s="10" t="s">
        <v>521</v>
      </c>
    </row>
    <row r="18" spans="10:19" x14ac:dyDescent="0.35">
      <c r="J18" s="10" t="s">
        <v>522</v>
      </c>
      <c r="K18" s="10" t="s">
        <v>523</v>
      </c>
      <c r="L18" s="10" t="s">
        <v>524</v>
      </c>
      <c r="M18" s="10" t="s">
        <v>525</v>
      </c>
      <c r="N18" s="10" t="s">
        <v>526</v>
      </c>
      <c r="O18" s="10" t="s">
        <v>527</v>
      </c>
      <c r="P18" s="10" t="s">
        <v>528</v>
      </c>
      <c r="Q18" s="10" t="s">
        <v>529</v>
      </c>
      <c r="R18" s="10" t="s">
        <v>530</v>
      </c>
      <c r="S18" s="10" t="s">
        <v>531</v>
      </c>
    </row>
    <row r="19" spans="10:19" x14ac:dyDescent="0.35">
      <c r="J19" s="10" t="s">
        <v>532</v>
      </c>
      <c r="K19" s="10" t="s">
        <v>533</v>
      </c>
      <c r="L19" s="10" t="s">
        <v>534</v>
      </c>
      <c r="M19" s="10" t="s">
        <v>535</v>
      </c>
      <c r="N19" s="10" t="s">
        <v>536</v>
      </c>
      <c r="O19" s="10" t="s">
        <v>537</v>
      </c>
      <c r="P19" s="10" t="s">
        <v>538</v>
      </c>
      <c r="Q19" s="10" t="s">
        <v>539</v>
      </c>
      <c r="R19" s="10" t="s">
        <v>540</v>
      </c>
      <c r="S19" s="10" t="s">
        <v>541</v>
      </c>
    </row>
    <row r="20" spans="10:19" x14ac:dyDescent="0.35">
      <c r="J20" s="10" t="s">
        <v>542</v>
      </c>
      <c r="K20" s="10" t="s">
        <v>543</v>
      </c>
      <c r="L20" s="10" t="s">
        <v>544</v>
      </c>
      <c r="M20" s="10" t="s">
        <v>545</v>
      </c>
      <c r="N20" s="10" t="s">
        <v>546</v>
      </c>
      <c r="O20" s="10" t="s">
        <v>547</v>
      </c>
      <c r="P20" s="10" t="s">
        <v>548</v>
      </c>
      <c r="Q20" s="10" t="s">
        <v>549</v>
      </c>
      <c r="R20" s="10" t="s">
        <v>550</v>
      </c>
      <c r="S20" s="10" t="s">
        <v>551</v>
      </c>
    </row>
    <row r="21" spans="10:19" x14ac:dyDescent="0.35">
      <c r="J21" s="10" t="s">
        <v>552</v>
      </c>
      <c r="K21" s="10" t="s">
        <v>553</v>
      </c>
      <c r="L21" s="10" t="s">
        <v>554</v>
      </c>
      <c r="M21" s="10" t="s">
        <v>555</v>
      </c>
      <c r="N21" s="10" t="s">
        <v>556</v>
      </c>
      <c r="O21" s="10" t="s">
        <v>557</v>
      </c>
      <c r="P21" s="10" t="s">
        <v>558</v>
      </c>
      <c r="Q21" s="10" t="s">
        <v>559</v>
      </c>
      <c r="R21" s="10" t="s">
        <v>560</v>
      </c>
      <c r="S21" s="10" t="s">
        <v>561</v>
      </c>
    </row>
    <row r="22" spans="10:19" x14ac:dyDescent="0.35">
      <c r="J22" s="10" t="s">
        <v>562</v>
      </c>
      <c r="K22" s="10" t="s">
        <v>563</v>
      </c>
      <c r="L22" s="10" t="s">
        <v>564</v>
      </c>
      <c r="M22" s="10" t="s">
        <v>565</v>
      </c>
      <c r="N22" s="10" t="s">
        <v>566</v>
      </c>
      <c r="O22" s="10" t="s">
        <v>567</v>
      </c>
      <c r="P22" s="10" t="s">
        <v>568</v>
      </c>
      <c r="Q22" s="10" t="s">
        <v>569</v>
      </c>
      <c r="R22" s="10" t="s">
        <v>570</v>
      </c>
      <c r="S22" s="10" t="s">
        <v>571</v>
      </c>
    </row>
    <row r="23" spans="10:19" x14ac:dyDescent="0.35">
      <c r="J23" s="10" t="s">
        <v>572</v>
      </c>
      <c r="K23" s="10" t="s">
        <v>573</v>
      </c>
      <c r="L23" s="10" t="s">
        <v>574</v>
      </c>
      <c r="M23" s="10" t="s">
        <v>575</v>
      </c>
      <c r="N23" s="10" t="s">
        <v>576</v>
      </c>
      <c r="O23" s="10" t="s">
        <v>577</v>
      </c>
      <c r="P23" s="10" t="s">
        <v>578</v>
      </c>
      <c r="Q23" s="10" t="s">
        <v>579</v>
      </c>
      <c r="R23" s="10" t="s">
        <v>580</v>
      </c>
      <c r="S23" s="10" t="s">
        <v>581</v>
      </c>
    </row>
    <row r="24" spans="10:19" x14ac:dyDescent="0.35">
      <c r="J24" s="10" t="s">
        <v>582</v>
      </c>
      <c r="K24" s="10" t="s">
        <v>583</v>
      </c>
      <c r="L24" s="10" t="s">
        <v>584</v>
      </c>
      <c r="M24" s="10" t="s">
        <v>585</v>
      </c>
      <c r="N24" s="10" t="s">
        <v>586</v>
      </c>
      <c r="O24" s="10" t="s">
        <v>587</v>
      </c>
      <c r="P24" s="10" t="s">
        <v>588</v>
      </c>
      <c r="Q24" s="10" t="s">
        <v>589</v>
      </c>
      <c r="R24" s="10" t="s">
        <v>590</v>
      </c>
      <c r="S24" s="10" t="s">
        <v>591</v>
      </c>
    </row>
    <row r="25" spans="10:19" x14ac:dyDescent="0.35">
      <c r="J25" s="10" t="s">
        <v>592</v>
      </c>
      <c r="K25" s="10" t="s">
        <v>593</v>
      </c>
      <c r="L25" s="10" t="s">
        <v>594</v>
      </c>
      <c r="M25" s="10" t="s">
        <v>595</v>
      </c>
      <c r="N25" s="10" t="s">
        <v>596</v>
      </c>
      <c r="O25" s="10" t="s">
        <v>597</v>
      </c>
      <c r="P25" s="10" t="s">
        <v>598</v>
      </c>
      <c r="Q25" s="10" t="s">
        <v>599</v>
      </c>
      <c r="R25" s="10" t="s">
        <v>600</v>
      </c>
      <c r="S25" s="10" t="s">
        <v>601</v>
      </c>
    </row>
    <row r="26" spans="10:19" x14ac:dyDescent="0.35">
      <c r="J26" s="10" t="s">
        <v>602</v>
      </c>
      <c r="K26" s="10" t="s">
        <v>603</v>
      </c>
      <c r="L26" s="10" t="s">
        <v>604</v>
      </c>
      <c r="M26" s="10" t="s">
        <v>605</v>
      </c>
      <c r="N26" s="10" t="s">
        <v>606</v>
      </c>
      <c r="O26" s="10" t="s">
        <v>607</v>
      </c>
      <c r="P26" s="10" t="s">
        <v>608</v>
      </c>
      <c r="Q26" s="10" t="s">
        <v>609</v>
      </c>
      <c r="R26" s="10" t="s">
        <v>610</v>
      </c>
      <c r="S26" s="10" t="s">
        <v>611</v>
      </c>
    </row>
    <row r="27" spans="10:19" x14ac:dyDescent="0.35">
      <c r="J27" s="10" t="s">
        <v>612</v>
      </c>
      <c r="K27" s="10" t="s">
        <v>613</v>
      </c>
      <c r="L27" s="10" t="s">
        <v>614</v>
      </c>
      <c r="M27" s="10" t="s">
        <v>111</v>
      </c>
      <c r="N27" s="10" t="s">
        <v>615</v>
      </c>
      <c r="O27" s="10" t="s">
        <v>616</v>
      </c>
      <c r="P27" s="10" t="s">
        <v>617</v>
      </c>
      <c r="Q27" s="10" t="s">
        <v>618</v>
      </c>
      <c r="R27" s="10" t="s">
        <v>619</v>
      </c>
      <c r="S27" s="10" t="s">
        <v>620</v>
      </c>
    </row>
    <row r="28" spans="10:19" x14ac:dyDescent="0.35">
      <c r="J28" s="10" t="s">
        <v>621</v>
      </c>
      <c r="K28" s="10" t="s">
        <v>622</v>
      </c>
      <c r="L28" s="10" t="s">
        <v>623</v>
      </c>
      <c r="M28" s="10" t="s">
        <v>624</v>
      </c>
      <c r="N28" s="10" t="s">
        <v>625</v>
      </c>
      <c r="O28" s="10" t="s">
        <v>626</v>
      </c>
      <c r="P28" s="10" t="s">
        <v>627</v>
      </c>
      <c r="Q28" s="10" t="s">
        <v>628</v>
      </c>
      <c r="R28" s="10" t="s">
        <v>629</v>
      </c>
      <c r="S28" s="10" t="s">
        <v>630</v>
      </c>
    </row>
    <row r="29" spans="10:19" x14ac:dyDescent="0.35">
      <c r="J29" s="10" t="s">
        <v>631</v>
      </c>
      <c r="K29" s="10" t="s">
        <v>632</v>
      </c>
      <c r="L29" s="10" t="s">
        <v>633</v>
      </c>
      <c r="M29" s="10" t="s">
        <v>634</v>
      </c>
      <c r="N29" s="10" t="s">
        <v>635</v>
      </c>
      <c r="O29" s="10" t="s">
        <v>636</v>
      </c>
      <c r="P29" s="10" t="s">
        <v>637</v>
      </c>
      <c r="Q29" s="10" t="s">
        <v>638</v>
      </c>
      <c r="R29" s="10" t="s">
        <v>639</v>
      </c>
      <c r="S29" s="10" t="s">
        <v>640</v>
      </c>
    </row>
    <row r="30" spans="10:19" x14ac:dyDescent="0.35">
      <c r="J30" s="10" t="s">
        <v>641</v>
      </c>
      <c r="K30" s="10" t="s">
        <v>642</v>
      </c>
      <c r="L30" s="10" t="s">
        <v>643</v>
      </c>
      <c r="M30" s="10" t="s">
        <v>644</v>
      </c>
      <c r="N30" s="10" t="s">
        <v>645</v>
      </c>
      <c r="O30" s="10" t="s">
        <v>646</v>
      </c>
      <c r="P30" s="10" t="s">
        <v>647</v>
      </c>
      <c r="Q30" s="10" t="s">
        <v>648</v>
      </c>
      <c r="R30" s="10" t="s">
        <v>649</v>
      </c>
      <c r="S30" s="10" t="s">
        <v>650</v>
      </c>
    </row>
    <row r="31" spans="10:19" x14ac:dyDescent="0.35">
      <c r="J31" s="10" t="s">
        <v>651</v>
      </c>
      <c r="K31" s="10" t="s">
        <v>652</v>
      </c>
      <c r="L31" s="10" t="s">
        <v>653</v>
      </c>
      <c r="M31" s="10" t="s">
        <v>654</v>
      </c>
      <c r="N31" s="10" t="s">
        <v>655</v>
      </c>
      <c r="O31" s="10" t="s">
        <v>656</v>
      </c>
      <c r="P31" s="10" t="s">
        <v>657</v>
      </c>
      <c r="Q31" s="10" t="s">
        <v>658</v>
      </c>
      <c r="R31" s="10" t="s">
        <v>659</v>
      </c>
      <c r="S31" s="10" t="s">
        <v>660</v>
      </c>
    </row>
    <row r="32" spans="10:19" x14ac:dyDescent="0.35">
      <c r="J32" s="10" t="s">
        <v>661</v>
      </c>
      <c r="K32" s="10" t="s">
        <v>662</v>
      </c>
      <c r="L32" s="10" t="s">
        <v>663</v>
      </c>
      <c r="M32" s="10" t="s">
        <v>664</v>
      </c>
      <c r="N32" s="10" t="s">
        <v>665</v>
      </c>
      <c r="O32" s="10" t="s">
        <v>666</v>
      </c>
      <c r="P32" s="10" t="s">
        <v>667</v>
      </c>
      <c r="Q32" s="10" t="s">
        <v>668</v>
      </c>
      <c r="R32" s="10" t="s">
        <v>669</v>
      </c>
      <c r="S32" s="10" t="s">
        <v>670</v>
      </c>
    </row>
    <row r="33" spans="10:19" x14ac:dyDescent="0.35">
      <c r="J33" s="10" t="s">
        <v>671</v>
      </c>
      <c r="K33" s="10" t="s">
        <v>672</v>
      </c>
      <c r="L33" s="10" t="s">
        <v>673</v>
      </c>
      <c r="M33" s="10" t="s">
        <v>674</v>
      </c>
      <c r="N33" s="10" t="s">
        <v>675</v>
      </c>
      <c r="O33" s="10" t="s">
        <v>676</v>
      </c>
      <c r="P33" s="10" t="s">
        <v>677</v>
      </c>
      <c r="Q33" s="10" t="s">
        <v>678</v>
      </c>
      <c r="R33" s="10" t="s">
        <v>679</v>
      </c>
      <c r="S33" s="10" t="s">
        <v>680</v>
      </c>
    </row>
    <row r="34" spans="10:19" x14ac:dyDescent="0.35">
      <c r="J34" s="10" t="s">
        <v>681</v>
      </c>
      <c r="K34" s="10" t="s">
        <v>682</v>
      </c>
      <c r="L34" s="10" t="s">
        <v>683</v>
      </c>
      <c r="M34" s="10" t="s">
        <v>684</v>
      </c>
      <c r="N34" s="10" t="s">
        <v>685</v>
      </c>
      <c r="O34" s="10" t="s">
        <v>686</v>
      </c>
      <c r="P34" s="10" t="s">
        <v>687</v>
      </c>
      <c r="Q34" s="10" t="s">
        <v>688</v>
      </c>
      <c r="R34" s="10" t="s">
        <v>689</v>
      </c>
      <c r="S34" s="10" t="s">
        <v>690</v>
      </c>
    </row>
    <row r="35" spans="10:19" x14ac:dyDescent="0.35">
      <c r="J35" s="10" t="s">
        <v>691</v>
      </c>
      <c r="K35" s="10" t="s">
        <v>692</v>
      </c>
      <c r="L35" s="10" t="s">
        <v>693</v>
      </c>
      <c r="M35" s="10" t="s">
        <v>694</v>
      </c>
      <c r="N35" s="10" t="s">
        <v>695</v>
      </c>
      <c r="O35" s="10" t="s">
        <v>696</v>
      </c>
      <c r="P35" s="10" t="s">
        <v>697</v>
      </c>
      <c r="Q35" s="10" t="s">
        <v>698</v>
      </c>
      <c r="R35" s="10" t="s">
        <v>699</v>
      </c>
      <c r="S35" s="10" t="s">
        <v>700</v>
      </c>
    </row>
    <row r="36" spans="10:19" x14ac:dyDescent="0.35">
      <c r="J36" s="10" t="s">
        <v>701</v>
      </c>
      <c r="K36" s="10" t="s">
        <v>702</v>
      </c>
      <c r="L36" s="10" t="s">
        <v>703</v>
      </c>
      <c r="M36" s="10" t="s">
        <v>704</v>
      </c>
      <c r="N36" s="10" t="s">
        <v>705</v>
      </c>
      <c r="O36" s="10" t="s">
        <v>706</v>
      </c>
      <c r="P36" s="10" t="s">
        <v>707</v>
      </c>
      <c r="Q36" s="10" t="s">
        <v>708</v>
      </c>
      <c r="R36" s="10" t="s">
        <v>709</v>
      </c>
      <c r="S36" s="10" t="s">
        <v>710</v>
      </c>
    </row>
    <row r="37" spans="10:19" x14ac:dyDescent="0.35">
      <c r="J37" s="10" t="s">
        <v>711</v>
      </c>
      <c r="K37" s="10" t="s">
        <v>712</v>
      </c>
      <c r="L37" s="10" t="s">
        <v>713</v>
      </c>
      <c r="M37" s="10" t="s">
        <v>714</v>
      </c>
      <c r="N37" s="10" t="s">
        <v>715</v>
      </c>
      <c r="O37" s="10" t="s">
        <v>716</v>
      </c>
      <c r="P37" s="10" t="s">
        <v>717</v>
      </c>
      <c r="Q37" s="10" t="s">
        <v>718</v>
      </c>
      <c r="R37" s="10" t="s">
        <v>719</v>
      </c>
      <c r="S37" s="10" t="s">
        <v>720</v>
      </c>
    </row>
    <row r="38" spans="10:19" x14ac:dyDescent="0.35">
      <c r="J38" s="10" t="s">
        <v>721</v>
      </c>
      <c r="K38" s="10" t="s">
        <v>722</v>
      </c>
      <c r="L38" s="10" t="s">
        <v>723</v>
      </c>
      <c r="M38" s="10" t="s">
        <v>724</v>
      </c>
      <c r="N38" s="10" t="s">
        <v>725</v>
      </c>
      <c r="O38" s="10" t="s">
        <v>726</v>
      </c>
      <c r="P38" s="10" t="s">
        <v>727</v>
      </c>
      <c r="Q38" s="10" t="s">
        <v>728</v>
      </c>
      <c r="R38" s="10" t="s">
        <v>729</v>
      </c>
      <c r="S38" s="10" t="s">
        <v>730</v>
      </c>
    </row>
    <row r="39" spans="10:19" x14ac:dyDescent="0.35">
      <c r="J39" s="10" t="s">
        <v>731</v>
      </c>
      <c r="K39" s="10" t="s">
        <v>732</v>
      </c>
      <c r="L39" s="10" t="s">
        <v>733</v>
      </c>
      <c r="M39" s="10" t="s">
        <v>734</v>
      </c>
      <c r="N39" s="10" t="s">
        <v>735</v>
      </c>
      <c r="O39" s="10" t="s">
        <v>736</v>
      </c>
      <c r="P39" s="10" t="s">
        <v>214</v>
      </c>
      <c r="Q39" s="10" t="s">
        <v>737</v>
      </c>
      <c r="R39" s="10" t="s">
        <v>738</v>
      </c>
      <c r="S39" s="10" t="s">
        <v>739</v>
      </c>
    </row>
    <row r="40" spans="10:19" x14ac:dyDescent="0.35">
      <c r="J40" s="10" t="s">
        <v>740</v>
      </c>
      <c r="K40" s="10" t="s">
        <v>741</v>
      </c>
      <c r="L40" s="10" t="s">
        <v>742</v>
      </c>
      <c r="M40" s="10" t="s">
        <v>743</v>
      </c>
      <c r="N40" s="10" t="s">
        <v>744</v>
      </c>
      <c r="O40" s="10" t="s">
        <v>745</v>
      </c>
      <c r="P40" s="10" t="s">
        <v>746</v>
      </c>
      <c r="Q40" s="10" t="s">
        <v>747</v>
      </c>
      <c r="R40" s="10" t="s">
        <v>748</v>
      </c>
      <c r="S40" s="10" t="s">
        <v>749</v>
      </c>
    </row>
    <row r="41" spans="10:19" x14ac:dyDescent="0.35">
      <c r="J41" s="10" t="s">
        <v>750</v>
      </c>
      <c r="K41" s="10" t="s">
        <v>751</v>
      </c>
      <c r="L41" s="10" t="s">
        <v>752</v>
      </c>
      <c r="M41" s="10" t="s">
        <v>753</v>
      </c>
      <c r="N41" s="10" t="s">
        <v>754</v>
      </c>
      <c r="O41" s="10" t="s">
        <v>755</v>
      </c>
      <c r="P41" s="10" t="s">
        <v>756</v>
      </c>
      <c r="Q41" s="10" t="s">
        <v>757</v>
      </c>
      <c r="R41" s="10" t="s">
        <v>758</v>
      </c>
      <c r="S41" s="10" t="s">
        <v>759</v>
      </c>
    </row>
    <row r="42" spans="10:19" x14ac:dyDescent="0.35">
      <c r="J42" s="10" t="s">
        <v>760</v>
      </c>
      <c r="K42" s="10" t="s">
        <v>761</v>
      </c>
      <c r="L42" s="10" t="s">
        <v>762</v>
      </c>
      <c r="M42" s="10" t="s">
        <v>763</v>
      </c>
      <c r="N42" s="10" t="s">
        <v>764</v>
      </c>
      <c r="O42" s="10" t="s">
        <v>765</v>
      </c>
      <c r="P42" s="10" t="s">
        <v>766</v>
      </c>
      <c r="Q42" s="10" t="s">
        <v>767</v>
      </c>
      <c r="R42" s="10" t="s">
        <v>768</v>
      </c>
      <c r="S42" s="10" t="s">
        <v>769</v>
      </c>
    </row>
    <row r="43" spans="10:19" x14ac:dyDescent="0.35">
      <c r="J43" s="10" t="s">
        <v>770</v>
      </c>
      <c r="K43" s="10" t="s">
        <v>771</v>
      </c>
      <c r="L43" s="10" t="s">
        <v>772</v>
      </c>
      <c r="M43" s="10" t="s">
        <v>773</v>
      </c>
      <c r="N43" s="10" t="s">
        <v>774</v>
      </c>
      <c r="O43" s="10" t="s">
        <v>775</v>
      </c>
      <c r="P43" s="10" t="s">
        <v>776</v>
      </c>
      <c r="Q43" s="10" t="s">
        <v>777</v>
      </c>
      <c r="R43" s="10" t="s">
        <v>778</v>
      </c>
      <c r="S43" s="10" t="s">
        <v>779</v>
      </c>
    </row>
    <row r="44" spans="10:19" x14ac:dyDescent="0.35">
      <c r="J44" s="10" t="s">
        <v>780</v>
      </c>
      <c r="K44" s="10" t="s">
        <v>781</v>
      </c>
      <c r="L44" s="10" t="s">
        <v>782</v>
      </c>
      <c r="M44" s="10" t="s">
        <v>783</v>
      </c>
      <c r="N44" s="10" t="s">
        <v>784</v>
      </c>
      <c r="O44" s="10" t="s">
        <v>785</v>
      </c>
      <c r="P44" s="10" t="s">
        <v>786</v>
      </c>
      <c r="Q44" s="10" t="s">
        <v>787</v>
      </c>
      <c r="R44" s="10" t="s">
        <v>788</v>
      </c>
      <c r="S44" s="10" t="s">
        <v>789</v>
      </c>
    </row>
    <row r="45" spans="10:19" x14ac:dyDescent="0.35">
      <c r="J45" s="10" t="s">
        <v>790</v>
      </c>
      <c r="K45" s="10" t="s">
        <v>791</v>
      </c>
      <c r="L45" s="10" t="s">
        <v>792</v>
      </c>
      <c r="M45" s="10" t="s">
        <v>793</v>
      </c>
      <c r="N45" s="10" t="s">
        <v>794</v>
      </c>
      <c r="O45" s="10" t="s">
        <v>795</v>
      </c>
      <c r="P45" s="10" t="s">
        <v>796</v>
      </c>
      <c r="Q45" s="10" t="s">
        <v>797</v>
      </c>
      <c r="R45" s="10" t="s">
        <v>798</v>
      </c>
      <c r="S45" s="10" t="s">
        <v>799</v>
      </c>
    </row>
    <row r="46" spans="10:19" x14ac:dyDescent="0.35">
      <c r="J46" s="10" t="s">
        <v>800</v>
      </c>
      <c r="K46" s="10" t="s">
        <v>801</v>
      </c>
      <c r="L46" s="10" t="s">
        <v>802</v>
      </c>
      <c r="M46" s="10" t="s">
        <v>803</v>
      </c>
      <c r="N46" s="10" t="s">
        <v>804</v>
      </c>
      <c r="O46" s="10" t="s">
        <v>805</v>
      </c>
      <c r="P46" s="10" t="s">
        <v>806</v>
      </c>
      <c r="Q46" s="10" t="s">
        <v>807</v>
      </c>
      <c r="R46" s="10" t="s">
        <v>808</v>
      </c>
      <c r="S46" s="10" t="s">
        <v>809</v>
      </c>
    </row>
    <row r="47" spans="10:19" x14ac:dyDescent="0.35">
      <c r="J47" s="10" t="s">
        <v>810</v>
      </c>
      <c r="K47" s="10" t="s">
        <v>811</v>
      </c>
      <c r="L47" s="10" t="s">
        <v>812</v>
      </c>
      <c r="M47" s="10" t="s">
        <v>813</v>
      </c>
      <c r="N47" s="10" t="s">
        <v>814</v>
      </c>
      <c r="O47" s="10" t="s">
        <v>815</v>
      </c>
      <c r="P47" s="10" t="s">
        <v>816</v>
      </c>
      <c r="Q47" s="10" t="s">
        <v>817</v>
      </c>
      <c r="R47" s="10" t="s">
        <v>818</v>
      </c>
      <c r="S47" s="10" t="s">
        <v>819</v>
      </c>
    </row>
    <row r="48" spans="10:19" x14ac:dyDescent="0.35">
      <c r="J48" s="10" t="s">
        <v>820</v>
      </c>
      <c r="K48" s="10" t="s">
        <v>821</v>
      </c>
      <c r="L48" s="10" t="s">
        <v>822</v>
      </c>
      <c r="M48" s="10" t="s">
        <v>823</v>
      </c>
      <c r="N48" s="10" t="s">
        <v>824</v>
      </c>
      <c r="O48" s="10" t="s">
        <v>825</v>
      </c>
      <c r="P48" s="10" t="s">
        <v>826</v>
      </c>
      <c r="Q48" s="10" t="s">
        <v>827</v>
      </c>
      <c r="R48" s="10" t="s">
        <v>828</v>
      </c>
      <c r="S48" s="10" t="s">
        <v>829</v>
      </c>
    </row>
    <row r="49" spans="10:19" x14ac:dyDescent="0.35">
      <c r="J49" s="10" t="s">
        <v>830</v>
      </c>
      <c r="K49" s="10" t="s">
        <v>831</v>
      </c>
      <c r="L49" s="10" t="s">
        <v>832</v>
      </c>
      <c r="M49" s="10" t="s">
        <v>833</v>
      </c>
      <c r="N49" s="10" t="s">
        <v>834</v>
      </c>
      <c r="O49" s="10" t="s">
        <v>835</v>
      </c>
      <c r="P49" s="10" t="s">
        <v>836</v>
      </c>
      <c r="Q49" s="10" t="s">
        <v>837</v>
      </c>
      <c r="R49" s="10" t="s">
        <v>838</v>
      </c>
      <c r="S49" s="10" t="s">
        <v>839</v>
      </c>
    </row>
    <row r="50" spans="10:19" x14ac:dyDescent="0.35">
      <c r="J50" s="10" t="s">
        <v>840</v>
      </c>
      <c r="K50" s="10" t="s">
        <v>841</v>
      </c>
      <c r="L50" s="10" t="s">
        <v>842</v>
      </c>
      <c r="M50" s="10" t="s">
        <v>843</v>
      </c>
      <c r="N50" s="10" t="s">
        <v>844</v>
      </c>
      <c r="O50" s="10" t="s">
        <v>845</v>
      </c>
      <c r="P50" s="10" t="s">
        <v>846</v>
      </c>
      <c r="Q50" s="10" t="s">
        <v>847</v>
      </c>
      <c r="R50" s="10" t="s">
        <v>848</v>
      </c>
      <c r="S50" s="10" t="s">
        <v>849</v>
      </c>
    </row>
    <row r="51" spans="10:19" x14ac:dyDescent="0.35">
      <c r="J51" s="10" t="s">
        <v>850</v>
      </c>
      <c r="K51" s="10" t="s">
        <v>851</v>
      </c>
      <c r="L51" s="10" t="s">
        <v>852</v>
      </c>
      <c r="M51" s="10" t="s">
        <v>853</v>
      </c>
      <c r="N51" s="10" t="s">
        <v>854</v>
      </c>
      <c r="O51" s="10" t="s">
        <v>855</v>
      </c>
      <c r="P51" s="10" t="s">
        <v>856</v>
      </c>
      <c r="Q51" s="10" t="s">
        <v>857</v>
      </c>
      <c r="R51" s="10" t="s">
        <v>858</v>
      </c>
      <c r="S51" s="10" t="s">
        <v>859</v>
      </c>
    </row>
    <row r="52" spans="10:19" x14ac:dyDescent="0.35">
      <c r="J52" s="10" t="s">
        <v>860</v>
      </c>
      <c r="K52" s="10" t="s">
        <v>861</v>
      </c>
      <c r="L52" s="10" t="s">
        <v>862</v>
      </c>
      <c r="M52" s="10" t="s">
        <v>863</v>
      </c>
      <c r="N52" s="10" t="s">
        <v>864</v>
      </c>
      <c r="O52" s="10" t="s">
        <v>865</v>
      </c>
      <c r="P52" s="10" t="s">
        <v>866</v>
      </c>
      <c r="Q52" s="10" t="s">
        <v>867</v>
      </c>
      <c r="R52" s="10" t="s">
        <v>868</v>
      </c>
      <c r="S52" s="10" t="s">
        <v>869</v>
      </c>
    </row>
    <row r="53" spans="10:19" x14ac:dyDescent="0.35">
      <c r="J53" s="10" t="s">
        <v>870</v>
      </c>
      <c r="K53" s="10" t="s">
        <v>871</v>
      </c>
      <c r="L53" s="10" t="s">
        <v>872</v>
      </c>
      <c r="M53" s="10" t="s">
        <v>873</v>
      </c>
      <c r="N53" s="10" t="s">
        <v>874</v>
      </c>
      <c r="O53" s="10" t="s">
        <v>875</v>
      </c>
      <c r="P53" s="10" t="s">
        <v>876</v>
      </c>
      <c r="Q53" s="10" t="s">
        <v>877</v>
      </c>
      <c r="R53" s="10" t="s">
        <v>878</v>
      </c>
      <c r="S53" s="10" t="s">
        <v>879</v>
      </c>
    </row>
    <row r="54" spans="10:19" x14ac:dyDescent="0.35">
      <c r="J54" s="10" t="s">
        <v>880</v>
      </c>
      <c r="K54" s="10" t="s">
        <v>881</v>
      </c>
      <c r="L54" s="10" t="s">
        <v>882</v>
      </c>
      <c r="M54" s="10" t="s">
        <v>883</v>
      </c>
      <c r="N54" s="10" t="s">
        <v>884</v>
      </c>
      <c r="O54" s="10" t="s">
        <v>885</v>
      </c>
      <c r="P54" s="10" t="s">
        <v>886</v>
      </c>
      <c r="Q54" s="10" t="s">
        <v>887</v>
      </c>
      <c r="R54" s="10" t="s">
        <v>888</v>
      </c>
      <c r="S54" s="10" t="s">
        <v>889</v>
      </c>
    </row>
    <row r="55" spans="10:19" x14ac:dyDescent="0.35">
      <c r="J55" s="10" t="s">
        <v>890</v>
      </c>
      <c r="K55" s="10" t="s">
        <v>891</v>
      </c>
      <c r="L55" s="10" t="s">
        <v>892</v>
      </c>
      <c r="M55" s="10" t="s">
        <v>893</v>
      </c>
      <c r="N55" s="10" t="s">
        <v>894</v>
      </c>
      <c r="O55" s="10" t="s">
        <v>895</v>
      </c>
      <c r="P55" s="10" t="s">
        <v>896</v>
      </c>
      <c r="Q55" s="10" t="s">
        <v>897</v>
      </c>
      <c r="R55" s="10" t="s">
        <v>898</v>
      </c>
      <c r="S55" s="10" t="s">
        <v>899</v>
      </c>
    </row>
    <row r="56" spans="10:19" x14ac:dyDescent="0.35">
      <c r="J56" s="10" t="s">
        <v>900</v>
      </c>
      <c r="K56" s="10" t="s">
        <v>901</v>
      </c>
      <c r="L56" s="10" t="s">
        <v>902</v>
      </c>
      <c r="M56" s="10" t="s">
        <v>903</v>
      </c>
      <c r="N56" s="10" t="s">
        <v>904</v>
      </c>
      <c r="O56" s="10" t="s">
        <v>905</v>
      </c>
      <c r="P56" s="10" t="s">
        <v>906</v>
      </c>
      <c r="Q56" s="10" t="s">
        <v>907</v>
      </c>
      <c r="R56" s="10" t="s">
        <v>908</v>
      </c>
      <c r="S56" s="10" t="s">
        <v>909</v>
      </c>
    </row>
    <row r="57" spans="10:19" x14ac:dyDescent="0.35">
      <c r="J57" s="10" t="s">
        <v>910</v>
      </c>
      <c r="K57" s="10" t="s">
        <v>911</v>
      </c>
      <c r="L57" s="10" t="s">
        <v>912</v>
      </c>
      <c r="M57" s="10" t="s">
        <v>913</v>
      </c>
      <c r="N57" s="10" t="s">
        <v>914</v>
      </c>
      <c r="O57" s="10" t="s">
        <v>915</v>
      </c>
      <c r="P57" s="10" t="s">
        <v>916</v>
      </c>
      <c r="Q57" s="10" t="s">
        <v>917</v>
      </c>
      <c r="R57" s="10" t="s">
        <v>918</v>
      </c>
      <c r="S57" s="10" t="s">
        <v>919</v>
      </c>
    </row>
    <row r="58" spans="10:19" x14ac:dyDescent="0.35">
      <c r="J58" s="10" t="s">
        <v>920</v>
      </c>
      <c r="K58" s="10" t="s">
        <v>114</v>
      </c>
      <c r="L58" s="10" t="s">
        <v>921</v>
      </c>
      <c r="M58" s="10" t="s">
        <v>922</v>
      </c>
      <c r="N58" s="10" t="s">
        <v>923</v>
      </c>
      <c r="O58" s="10" t="s">
        <v>924</v>
      </c>
      <c r="P58" s="10" t="s">
        <v>925</v>
      </c>
      <c r="Q58" s="10" t="s">
        <v>926</v>
      </c>
      <c r="R58" s="10" t="s">
        <v>927</v>
      </c>
      <c r="S58" s="10" t="s">
        <v>928</v>
      </c>
    </row>
    <row r="59" spans="10:19" x14ac:dyDescent="0.35">
      <c r="J59" s="10" t="s">
        <v>929</v>
      </c>
      <c r="K59" s="10" t="s">
        <v>930</v>
      </c>
      <c r="L59" s="10" t="s">
        <v>931</v>
      </c>
      <c r="M59" s="10" t="s">
        <v>932</v>
      </c>
      <c r="N59" s="10" t="s">
        <v>933</v>
      </c>
      <c r="O59" s="10" t="s">
        <v>934</v>
      </c>
      <c r="P59" s="10" t="s">
        <v>935</v>
      </c>
      <c r="Q59" s="10" t="s">
        <v>936</v>
      </c>
      <c r="R59" s="10" t="s">
        <v>937</v>
      </c>
      <c r="S59" s="10" t="s">
        <v>938</v>
      </c>
    </row>
    <row r="60" spans="10:19" x14ac:dyDescent="0.35">
      <c r="J60" s="10" t="s">
        <v>939</v>
      </c>
      <c r="K60" s="10" t="s">
        <v>940</v>
      </c>
      <c r="L60" s="10" t="s">
        <v>941</v>
      </c>
      <c r="M60" s="10" t="s">
        <v>942</v>
      </c>
      <c r="N60" s="10" t="s">
        <v>943</v>
      </c>
      <c r="O60" s="10" t="s">
        <v>944</v>
      </c>
      <c r="P60" s="10" t="s">
        <v>945</v>
      </c>
      <c r="Q60" s="10" t="s">
        <v>946</v>
      </c>
      <c r="R60" s="10" t="s">
        <v>947</v>
      </c>
      <c r="S60" s="10" t="s">
        <v>24</v>
      </c>
    </row>
    <row r="61" spans="10:19" x14ac:dyDescent="0.35">
      <c r="J61" s="10" t="s">
        <v>948</v>
      </c>
      <c r="K61" s="10" t="s">
        <v>949</v>
      </c>
      <c r="L61" s="10" t="s">
        <v>950</v>
      </c>
      <c r="M61" s="10" t="s">
        <v>951</v>
      </c>
      <c r="N61" s="10" t="s">
        <v>952</v>
      </c>
      <c r="O61" s="10" t="s">
        <v>953</v>
      </c>
      <c r="P61" s="10" t="s">
        <v>954</v>
      </c>
      <c r="Q61" s="10" t="s">
        <v>955</v>
      </c>
      <c r="R61" s="10" t="s">
        <v>956</v>
      </c>
      <c r="S61" s="10" t="s">
        <v>957</v>
      </c>
    </row>
    <row r="62" spans="10:19" x14ac:dyDescent="0.35">
      <c r="J62" s="10" t="s">
        <v>958</v>
      </c>
      <c r="K62" s="10" t="s">
        <v>959</v>
      </c>
      <c r="L62" s="10" t="s">
        <v>960</v>
      </c>
      <c r="M62" s="10" t="s">
        <v>961</v>
      </c>
      <c r="N62" s="10" t="s">
        <v>962</v>
      </c>
      <c r="O62" s="10" t="s">
        <v>963</v>
      </c>
      <c r="P62" s="10" t="s">
        <v>964</v>
      </c>
      <c r="Q62" s="10" t="s">
        <v>965</v>
      </c>
      <c r="R62" s="10" t="s">
        <v>966</v>
      </c>
      <c r="S62" s="10" t="s">
        <v>967</v>
      </c>
    </row>
    <row r="63" spans="10:19" x14ac:dyDescent="0.35">
      <c r="J63" s="10" t="s">
        <v>968</v>
      </c>
      <c r="K63" s="10" t="s">
        <v>969</v>
      </c>
      <c r="L63" s="10" t="s">
        <v>970</v>
      </c>
      <c r="M63" s="10" t="s">
        <v>971</v>
      </c>
      <c r="N63" s="10" t="s">
        <v>972</v>
      </c>
      <c r="O63" s="10" t="s">
        <v>973</v>
      </c>
      <c r="P63" s="10" t="s">
        <v>974</v>
      </c>
      <c r="Q63" s="10" t="s">
        <v>975</v>
      </c>
      <c r="R63" s="10" t="s">
        <v>976</v>
      </c>
      <c r="S63" s="10" t="s">
        <v>977</v>
      </c>
    </row>
    <row r="64" spans="10:19" x14ac:dyDescent="0.35">
      <c r="J64" s="10" t="s">
        <v>978</v>
      </c>
      <c r="K64" s="10" t="s">
        <v>979</v>
      </c>
      <c r="L64" s="10" t="s">
        <v>980</v>
      </c>
      <c r="M64" s="10" t="s">
        <v>981</v>
      </c>
      <c r="N64" s="10" t="s">
        <v>982</v>
      </c>
      <c r="O64" s="10" t="s">
        <v>983</v>
      </c>
      <c r="P64" s="10" t="s">
        <v>984</v>
      </c>
      <c r="Q64" s="10" t="s">
        <v>985</v>
      </c>
      <c r="R64" s="10" t="s">
        <v>986</v>
      </c>
      <c r="S64" s="10" t="s">
        <v>987</v>
      </c>
    </row>
    <row r="65" spans="10:19" x14ac:dyDescent="0.35">
      <c r="J65" s="10" t="s">
        <v>988</v>
      </c>
      <c r="K65" s="10" t="s">
        <v>989</v>
      </c>
      <c r="L65" s="10" t="s">
        <v>990</v>
      </c>
      <c r="M65" s="10" t="s">
        <v>991</v>
      </c>
      <c r="N65" s="10" t="s">
        <v>992</v>
      </c>
      <c r="O65" s="10" t="s">
        <v>993</v>
      </c>
      <c r="P65" s="10" t="s">
        <v>994</v>
      </c>
      <c r="Q65" s="10" t="s">
        <v>995</v>
      </c>
      <c r="R65" s="10" t="s">
        <v>996</v>
      </c>
      <c r="S65" s="10" t="s">
        <v>997</v>
      </c>
    </row>
    <row r="66" spans="10:19" x14ac:dyDescent="0.35">
      <c r="J66" s="10" t="s">
        <v>998</v>
      </c>
      <c r="K66" s="10" t="s">
        <v>999</v>
      </c>
      <c r="L66" s="10" t="s">
        <v>1000</v>
      </c>
      <c r="M66" s="10" t="s">
        <v>1001</v>
      </c>
      <c r="N66" s="10" t="s">
        <v>1002</v>
      </c>
      <c r="O66" s="10" t="s">
        <v>1003</v>
      </c>
      <c r="P66" s="10" t="s">
        <v>1004</v>
      </c>
      <c r="Q66" s="10" t="s">
        <v>1005</v>
      </c>
      <c r="R66" s="10" t="s">
        <v>1006</v>
      </c>
      <c r="S66" s="10" t="s">
        <v>1007</v>
      </c>
    </row>
    <row r="67" spans="10:19" x14ac:dyDescent="0.35">
      <c r="J67" s="10" t="s">
        <v>1008</v>
      </c>
      <c r="K67" s="10" t="s">
        <v>1009</v>
      </c>
      <c r="L67" s="10" t="s">
        <v>1010</v>
      </c>
      <c r="M67" s="10" t="s">
        <v>1011</v>
      </c>
      <c r="N67" s="10" t="s">
        <v>1012</v>
      </c>
      <c r="O67" s="10" t="s">
        <v>1013</v>
      </c>
      <c r="P67" s="10" t="s">
        <v>1014</v>
      </c>
      <c r="Q67" s="10" t="s">
        <v>1015</v>
      </c>
      <c r="R67" s="10" t="s">
        <v>1016</v>
      </c>
      <c r="S67" s="10" t="s">
        <v>1017</v>
      </c>
    </row>
    <row r="68" spans="10:19" x14ac:dyDescent="0.35">
      <c r="J68" s="10" t="s">
        <v>1018</v>
      </c>
      <c r="K68" s="10" t="s">
        <v>1019</v>
      </c>
      <c r="L68" s="10" t="s">
        <v>1020</v>
      </c>
      <c r="M68" s="10" t="s">
        <v>1021</v>
      </c>
      <c r="N68" s="10" t="s">
        <v>1022</v>
      </c>
      <c r="O68" s="10" t="s">
        <v>1023</v>
      </c>
      <c r="P68" s="10" t="s">
        <v>1024</v>
      </c>
      <c r="Q68" s="10" t="s">
        <v>1025</v>
      </c>
      <c r="R68" s="10" t="s">
        <v>1026</v>
      </c>
      <c r="S68" s="10" t="s">
        <v>1027</v>
      </c>
    </row>
    <row r="69" spans="10:19" x14ac:dyDescent="0.35">
      <c r="J69" s="10" t="s">
        <v>1028</v>
      </c>
      <c r="K69" s="10" t="s">
        <v>1029</v>
      </c>
      <c r="L69" s="10" t="s">
        <v>1030</v>
      </c>
      <c r="M69" s="10" t="s">
        <v>1031</v>
      </c>
      <c r="N69" s="10" t="s">
        <v>1032</v>
      </c>
      <c r="O69" s="10" t="s">
        <v>1033</v>
      </c>
      <c r="P69" s="10" t="s">
        <v>1034</v>
      </c>
      <c r="Q69" s="10" t="s">
        <v>1035</v>
      </c>
      <c r="R69" s="10" t="s">
        <v>1036</v>
      </c>
      <c r="S69" s="10" t="s">
        <v>1037</v>
      </c>
    </row>
    <row r="70" spans="10:19" x14ac:dyDescent="0.35">
      <c r="J70" s="10" t="s">
        <v>1038</v>
      </c>
      <c r="K70" s="10" t="s">
        <v>1039</v>
      </c>
      <c r="L70" s="10" t="s">
        <v>1040</v>
      </c>
      <c r="M70" s="10" t="s">
        <v>1041</v>
      </c>
      <c r="N70" s="10" t="s">
        <v>1042</v>
      </c>
      <c r="O70" s="10" t="s">
        <v>1043</v>
      </c>
      <c r="P70" s="10" t="s">
        <v>1044</v>
      </c>
      <c r="Q70" s="10" t="s">
        <v>1045</v>
      </c>
      <c r="R70" s="10" t="s">
        <v>1046</v>
      </c>
      <c r="S70" s="10" t="s">
        <v>1047</v>
      </c>
    </row>
    <row r="71" spans="10:19" x14ac:dyDescent="0.35">
      <c r="J71" s="10" t="s">
        <v>1048</v>
      </c>
      <c r="K71" s="10" t="s">
        <v>1049</v>
      </c>
      <c r="L71" s="10" t="s">
        <v>1050</v>
      </c>
      <c r="M71" s="10" t="s">
        <v>1051</v>
      </c>
      <c r="N71" s="10" t="s">
        <v>1052</v>
      </c>
      <c r="O71" s="10" t="s">
        <v>1053</v>
      </c>
      <c r="P71" s="10" t="s">
        <v>1054</v>
      </c>
      <c r="Q71" s="10" t="s">
        <v>1055</v>
      </c>
      <c r="R71" s="10" t="s">
        <v>1056</v>
      </c>
      <c r="S71" s="10" t="s">
        <v>1057</v>
      </c>
    </row>
    <row r="72" spans="10:19" x14ac:dyDescent="0.35">
      <c r="J72" s="10" t="s">
        <v>1058</v>
      </c>
      <c r="K72" s="10" t="s">
        <v>1059</v>
      </c>
      <c r="L72" s="10" t="s">
        <v>1060</v>
      </c>
      <c r="M72" s="10" t="s">
        <v>1061</v>
      </c>
      <c r="N72" s="10" t="s">
        <v>1062</v>
      </c>
      <c r="O72" s="10" t="s">
        <v>1063</v>
      </c>
      <c r="P72" s="10" t="s">
        <v>1064</v>
      </c>
      <c r="Q72" s="10" t="s">
        <v>1065</v>
      </c>
      <c r="R72" s="10" t="s">
        <v>1066</v>
      </c>
      <c r="S72" s="10" t="s">
        <v>1067</v>
      </c>
    </row>
    <row r="73" spans="10:19" x14ac:dyDescent="0.35">
      <c r="J73" s="10" t="s">
        <v>1068</v>
      </c>
      <c r="K73" s="10" t="s">
        <v>1069</v>
      </c>
      <c r="L73" s="10" t="s">
        <v>1070</v>
      </c>
      <c r="M73" s="10" t="s">
        <v>1071</v>
      </c>
      <c r="N73" s="10" t="s">
        <v>1072</v>
      </c>
      <c r="O73" s="10" t="s">
        <v>1073</v>
      </c>
      <c r="P73" s="10" t="s">
        <v>1074</v>
      </c>
      <c r="Q73" s="10" t="s">
        <v>1075</v>
      </c>
      <c r="R73" s="10" t="s">
        <v>1076</v>
      </c>
      <c r="S73" s="10" t="s">
        <v>1077</v>
      </c>
    </row>
    <row r="74" spans="10:19" x14ac:dyDescent="0.35">
      <c r="J74" s="10" t="s">
        <v>1078</v>
      </c>
      <c r="K74" s="10" t="s">
        <v>1079</v>
      </c>
      <c r="L74" s="10" t="s">
        <v>1080</v>
      </c>
      <c r="M74" s="10" t="s">
        <v>1081</v>
      </c>
      <c r="N74" s="10" t="s">
        <v>1082</v>
      </c>
      <c r="O74" s="10" t="s">
        <v>1083</v>
      </c>
      <c r="P74" s="10" t="s">
        <v>1084</v>
      </c>
      <c r="Q74" s="10" t="s">
        <v>1085</v>
      </c>
      <c r="R74" s="10" t="s">
        <v>1086</v>
      </c>
      <c r="S74" s="10" t="s">
        <v>1087</v>
      </c>
    </row>
    <row r="75" spans="10:19" x14ac:dyDescent="0.35">
      <c r="J75" s="10" t="s">
        <v>1088</v>
      </c>
      <c r="K75" s="10" t="s">
        <v>1089</v>
      </c>
      <c r="L75" s="10" t="s">
        <v>1090</v>
      </c>
      <c r="M75" s="10" t="s">
        <v>1091</v>
      </c>
      <c r="N75" s="10" t="s">
        <v>1092</v>
      </c>
      <c r="O75" s="10" t="s">
        <v>1093</v>
      </c>
      <c r="P75" s="10" t="s">
        <v>1094</v>
      </c>
      <c r="Q75" s="10" t="s">
        <v>1095</v>
      </c>
      <c r="R75" s="10" t="s">
        <v>1096</v>
      </c>
      <c r="S75" s="10" t="s">
        <v>1097</v>
      </c>
    </row>
    <row r="76" spans="10:19" x14ac:dyDescent="0.35">
      <c r="J76" s="10" t="s">
        <v>1098</v>
      </c>
      <c r="K76" s="10" t="s">
        <v>1099</v>
      </c>
      <c r="L76" s="10" t="s">
        <v>1100</v>
      </c>
      <c r="M76" s="10" t="s">
        <v>1101</v>
      </c>
      <c r="N76" s="10" t="s">
        <v>1102</v>
      </c>
      <c r="O76" s="10" t="s">
        <v>1103</v>
      </c>
      <c r="P76" s="10" t="s">
        <v>1104</v>
      </c>
      <c r="Q76" s="10" t="s">
        <v>1105</v>
      </c>
      <c r="R76" s="10" t="s">
        <v>1106</v>
      </c>
      <c r="S76" s="10" t="s">
        <v>1107</v>
      </c>
    </row>
    <row r="77" spans="10:19" x14ac:dyDescent="0.35">
      <c r="J77" s="10" t="s">
        <v>1108</v>
      </c>
      <c r="K77" s="10" t="s">
        <v>1109</v>
      </c>
      <c r="L77" s="10" t="s">
        <v>1110</v>
      </c>
      <c r="M77" s="10" t="s">
        <v>1111</v>
      </c>
      <c r="N77" s="10" t="s">
        <v>1112</v>
      </c>
      <c r="O77" s="10" t="s">
        <v>1113</v>
      </c>
      <c r="P77" s="10" t="s">
        <v>1114</v>
      </c>
      <c r="Q77" s="10" t="s">
        <v>1115</v>
      </c>
      <c r="R77" s="10" t="s">
        <v>1116</v>
      </c>
      <c r="S77" s="10" t="s">
        <v>1117</v>
      </c>
    </row>
    <row r="78" spans="10:19" x14ac:dyDescent="0.35">
      <c r="J78" s="10" t="s">
        <v>1118</v>
      </c>
      <c r="K78" s="10" t="s">
        <v>1119</v>
      </c>
      <c r="L78" s="10" t="s">
        <v>1120</v>
      </c>
      <c r="M78" s="10" t="s">
        <v>1121</v>
      </c>
      <c r="N78" s="10" t="s">
        <v>1122</v>
      </c>
      <c r="O78" s="10" t="s">
        <v>1123</v>
      </c>
      <c r="P78" s="10" t="s">
        <v>1124</v>
      </c>
      <c r="Q78" s="10" t="s">
        <v>1125</v>
      </c>
      <c r="R78" s="10" t="s">
        <v>1126</v>
      </c>
      <c r="S78" s="10" t="s">
        <v>1127</v>
      </c>
    </row>
    <row r="79" spans="10:19" x14ac:dyDescent="0.35">
      <c r="J79" s="10" t="s">
        <v>1128</v>
      </c>
      <c r="K79" s="10" t="s">
        <v>1129</v>
      </c>
      <c r="L79" s="10" t="s">
        <v>1130</v>
      </c>
      <c r="M79" s="10" t="s">
        <v>1131</v>
      </c>
      <c r="N79" s="10" t="s">
        <v>1132</v>
      </c>
      <c r="O79" s="10" t="s">
        <v>1133</v>
      </c>
      <c r="P79" s="10" t="s">
        <v>1134</v>
      </c>
      <c r="Q79" s="10" t="s">
        <v>1135</v>
      </c>
      <c r="R79" s="10" t="s">
        <v>1136</v>
      </c>
      <c r="S79" s="10" t="s">
        <v>1137</v>
      </c>
    </row>
    <row r="80" spans="10:19" x14ac:dyDescent="0.35">
      <c r="J80" s="10" t="s">
        <v>1138</v>
      </c>
      <c r="K80" s="10" t="s">
        <v>1139</v>
      </c>
      <c r="L80" s="10" t="s">
        <v>1140</v>
      </c>
      <c r="M80" s="10" t="s">
        <v>1141</v>
      </c>
      <c r="N80" s="10" t="s">
        <v>1142</v>
      </c>
      <c r="O80" s="10" t="s">
        <v>1143</v>
      </c>
      <c r="P80" s="10" t="s">
        <v>1144</v>
      </c>
      <c r="Q80" s="10" t="s">
        <v>1145</v>
      </c>
      <c r="R80" s="10" t="s">
        <v>1146</v>
      </c>
      <c r="S80" s="10" t="s">
        <v>1147</v>
      </c>
    </row>
    <row r="81" spans="10:19" x14ac:dyDescent="0.35">
      <c r="J81" s="10" t="s">
        <v>1148</v>
      </c>
      <c r="K81" s="10" t="s">
        <v>1149</v>
      </c>
      <c r="L81" s="10" t="s">
        <v>1150</v>
      </c>
      <c r="M81" s="10" t="s">
        <v>1151</v>
      </c>
      <c r="N81" s="10" t="s">
        <v>1152</v>
      </c>
      <c r="O81" s="10" t="s">
        <v>1153</v>
      </c>
      <c r="P81" s="10" t="s">
        <v>1154</v>
      </c>
      <c r="Q81" s="10" t="s">
        <v>1155</v>
      </c>
      <c r="R81" s="10" t="s">
        <v>1156</v>
      </c>
      <c r="S81" s="10" t="s">
        <v>1157</v>
      </c>
    </row>
    <row r="82" spans="10:19" x14ac:dyDescent="0.35">
      <c r="J82" s="10" t="s">
        <v>1158</v>
      </c>
      <c r="K82" s="10" t="s">
        <v>1159</v>
      </c>
      <c r="L82" s="10" t="s">
        <v>1160</v>
      </c>
      <c r="M82" s="10" t="s">
        <v>1161</v>
      </c>
      <c r="N82" s="10" t="s">
        <v>1162</v>
      </c>
      <c r="O82" s="10" t="s">
        <v>1163</v>
      </c>
      <c r="P82" s="10" t="s">
        <v>1164</v>
      </c>
      <c r="Q82" s="10" t="s">
        <v>1165</v>
      </c>
      <c r="R82" s="10" t="s">
        <v>1166</v>
      </c>
      <c r="S82" s="10" t="s">
        <v>1167</v>
      </c>
    </row>
    <row r="83" spans="10:19" x14ac:dyDescent="0.35">
      <c r="J83" s="10" t="s">
        <v>1168</v>
      </c>
      <c r="K83" s="10" t="s">
        <v>1169</v>
      </c>
      <c r="L83" s="10" t="s">
        <v>1170</v>
      </c>
      <c r="M83" s="10" t="s">
        <v>1171</v>
      </c>
      <c r="N83" s="10" t="s">
        <v>1172</v>
      </c>
      <c r="O83" s="10" t="s">
        <v>1173</v>
      </c>
      <c r="P83" s="10" t="s">
        <v>1174</v>
      </c>
      <c r="Q83" s="10" t="s">
        <v>1175</v>
      </c>
      <c r="R83" s="10" t="s">
        <v>1176</v>
      </c>
      <c r="S83" s="10" t="s">
        <v>1177</v>
      </c>
    </row>
    <row r="84" spans="10:19" x14ac:dyDescent="0.35">
      <c r="J84" s="10" t="s">
        <v>1178</v>
      </c>
      <c r="K84" s="10" t="s">
        <v>1179</v>
      </c>
      <c r="L84" s="10" t="s">
        <v>1180</v>
      </c>
      <c r="M84" s="10" t="s">
        <v>1181</v>
      </c>
      <c r="N84" s="10" t="s">
        <v>1182</v>
      </c>
      <c r="O84" s="10" t="s">
        <v>1183</v>
      </c>
      <c r="P84" s="10" t="s">
        <v>1184</v>
      </c>
      <c r="Q84" s="10" t="s">
        <v>1185</v>
      </c>
      <c r="R84" s="10" t="s">
        <v>1186</v>
      </c>
      <c r="S84" s="10" t="s">
        <v>1187</v>
      </c>
    </row>
    <row r="85" spans="10:19" x14ac:dyDescent="0.35">
      <c r="J85" s="10" t="s">
        <v>1188</v>
      </c>
      <c r="K85" s="10" t="s">
        <v>1189</v>
      </c>
      <c r="L85" s="10" t="s">
        <v>1190</v>
      </c>
      <c r="M85" s="10" t="s">
        <v>1191</v>
      </c>
      <c r="N85" s="10" t="s">
        <v>1192</v>
      </c>
      <c r="O85" s="10" t="s">
        <v>1193</v>
      </c>
      <c r="P85" s="10" t="s">
        <v>1194</v>
      </c>
      <c r="Q85" s="10" t="s">
        <v>1195</v>
      </c>
      <c r="R85" s="10" t="s">
        <v>1196</v>
      </c>
      <c r="S85" s="10" t="s">
        <v>1197</v>
      </c>
    </row>
    <row r="86" spans="10:19" x14ac:dyDescent="0.35">
      <c r="J86" s="10" t="s">
        <v>1198</v>
      </c>
      <c r="K86" s="10" t="s">
        <v>1199</v>
      </c>
      <c r="L86" s="10" t="s">
        <v>1200</v>
      </c>
      <c r="M86" s="10" t="s">
        <v>1201</v>
      </c>
      <c r="N86" s="10" t="s">
        <v>1202</v>
      </c>
      <c r="O86" s="10" t="s">
        <v>1203</v>
      </c>
      <c r="P86" s="10" t="s">
        <v>1204</v>
      </c>
      <c r="Q86" s="10" t="s">
        <v>1205</v>
      </c>
      <c r="R86" s="10" t="s">
        <v>1206</v>
      </c>
      <c r="S86" s="10" t="s">
        <v>1207</v>
      </c>
    </row>
    <row r="87" spans="10:19" x14ac:dyDescent="0.35">
      <c r="J87" s="10" t="s">
        <v>1208</v>
      </c>
      <c r="K87" s="10" t="s">
        <v>1209</v>
      </c>
      <c r="L87" s="10" t="s">
        <v>1210</v>
      </c>
      <c r="M87" s="10" t="s">
        <v>1211</v>
      </c>
      <c r="N87" s="10" t="s">
        <v>1212</v>
      </c>
      <c r="O87" s="10" t="s">
        <v>1213</v>
      </c>
      <c r="P87" s="10" t="s">
        <v>1214</v>
      </c>
      <c r="Q87" s="10" t="s">
        <v>1215</v>
      </c>
      <c r="R87" s="10" t="s">
        <v>1216</v>
      </c>
      <c r="S87" s="10" t="s">
        <v>1217</v>
      </c>
    </row>
    <row r="88" spans="10:19" x14ac:dyDescent="0.35">
      <c r="J88" s="10" t="s">
        <v>1218</v>
      </c>
      <c r="K88" s="10" t="s">
        <v>1219</v>
      </c>
      <c r="L88" s="10" t="s">
        <v>1220</v>
      </c>
      <c r="M88" s="10" t="s">
        <v>1221</v>
      </c>
      <c r="N88" s="10" t="s">
        <v>1222</v>
      </c>
      <c r="O88" s="10" t="s">
        <v>1223</v>
      </c>
      <c r="P88" s="10" t="s">
        <v>1224</v>
      </c>
      <c r="Q88" s="10" t="s">
        <v>1225</v>
      </c>
      <c r="R88" s="10" t="s">
        <v>1226</v>
      </c>
      <c r="S88" s="10" t="s">
        <v>1227</v>
      </c>
    </row>
    <row r="89" spans="10:19" x14ac:dyDescent="0.35">
      <c r="J89" s="10" t="s">
        <v>1228</v>
      </c>
      <c r="K89" s="10" t="s">
        <v>1229</v>
      </c>
      <c r="L89" s="10" t="s">
        <v>1230</v>
      </c>
      <c r="M89" s="10" t="s">
        <v>1231</v>
      </c>
      <c r="N89" s="10" t="s">
        <v>1232</v>
      </c>
      <c r="O89" s="10" t="s">
        <v>1233</v>
      </c>
      <c r="P89" s="10" t="s">
        <v>1234</v>
      </c>
      <c r="Q89" s="10" t="s">
        <v>1235</v>
      </c>
      <c r="R89" s="10" t="s">
        <v>1236</v>
      </c>
      <c r="S89" s="10" t="s">
        <v>1237</v>
      </c>
    </row>
    <row r="90" spans="10:19" x14ac:dyDescent="0.35">
      <c r="J90" s="10" t="s">
        <v>1238</v>
      </c>
      <c r="K90" s="10" t="s">
        <v>1239</v>
      </c>
      <c r="L90" s="10" t="s">
        <v>1240</v>
      </c>
      <c r="M90" s="10" t="s">
        <v>1241</v>
      </c>
      <c r="N90" s="10" t="s">
        <v>1242</v>
      </c>
      <c r="O90" s="10" t="s">
        <v>1243</v>
      </c>
      <c r="P90" s="10" t="s">
        <v>1244</v>
      </c>
      <c r="Q90" s="10" t="s">
        <v>1245</v>
      </c>
      <c r="R90" s="10" t="s">
        <v>1246</v>
      </c>
      <c r="S90" s="10" t="s">
        <v>1247</v>
      </c>
    </row>
    <row r="91" spans="10:19" x14ac:dyDescent="0.35">
      <c r="J91" s="10" t="s">
        <v>1248</v>
      </c>
      <c r="K91" s="10" t="s">
        <v>1249</v>
      </c>
      <c r="L91" s="10" t="s">
        <v>1250</v>
      </c>
      <c r="M91" s="10" t="s">
        <v>1251</v>
      </c>
      <c r="N91" s="10" t="s">
        <v>1252</v>
      </c>
      <c r="O91" s="10" t="s">
        <v>1253</v>
      </c>
      <c r="P91" s="10" t="s">
        <v>1254</v>
      </c>
      <c r="Q91" s="10" t="s">
        <v>1255</v>
      </c>
      <c r="R91" s="10" t="s">
        <v>1256</v>
      </c>
      <c r="S91" s="10" t="s">
        <v>1257</v>
      </c>
    </row>
    <row r="92" spans="10:19" x14ac:dyDescent="0.35">
      <c r="J92" s="10" t="s">
        <v>1258</v>
      </c>
      <c r="K92" s="10" t="s">
        <v>1259</v>
      </c>
      <c r="L92" s="10" t="s">
        <v>1260</v>
      </c>
      <c r="M92" s="10" t="s">
        <v>1261</v>
      </c>
      <c r="N92" s="10" t="s">
        <v>1262</v>
      </c>
      <c r="O92" s="10" t="s">
        <v>1263</v>
      </c>
      <c r="P92" s="10" t="s">
        <v>1264</v>
      </c>
      <c r="Q92" s="10" t="s">
        <v>1265</v>
      </c>
      <c r="R92" s="10" t="s">
        <v>1266</v>
      </c>
      <c r="S92" s="10" t="s">
        <v>1267</v>
      </c>
    </row>
    <row r="93" spans="10:19" x14ac:dyDescent="0.35">
      <c r="J93" s="10" t="s">
        <v>1268</v>
      </c>
      <c r="K93" s="10" t="s">
        <v>1269</v>
      </c>
      <c r="L93" s="10" t="s">
        <v>1270</v>
      </c>
      <c r="M93" s="10" t="s">
        <v>1271</v>
      </c>
      <c r="N93" s="10" t="s">
        <v>1272</v>
      </c>
      <c r="O93" s="10" t="s">
        <v>1273</v>
      </c>
      <c r="P93" s="10" t="s">
        <v>1274</v>
      </c>
      <c r="Q93" s="10" t="s">
        <v>1275</v>
      </c>
      <c r="R93" s="10" t="s">
        <v>1276</v>
      </c>
      <c r="S93" s="10" t="s">
        <v>1277</v>
      </c>
    </row>
    <row r="94" spans="10:19" x14ac:dyDescent="0.35">
      <c r="J94" s="10" t="s">
        <v>1278</v>
      </c>
      <c r="K94" s="10" t="s">
        <v>1279</v>
      </c>
      <c r="L94" s="10" t="s">
        <v>1280</v>
      </c>
      <c r="M94" s="10" t="s">
        <v>1281</v>
      </c>
      <c r="N94" s="10" t="s">
        <v>1282</v>
      </c>
      <c r="O94" s="10" t="s">
        <v>1283</v>
      </c>
      <c r="P94" s="10" t="s">
        <v>1284</v>
      </c>
      <c r="Q94" s="10" t="s">
        <v>1285</v>
      </c>
      <c r="R94" s="10" t="s">
        <v>1286</v>
      </c>
      <c r="S94" s="10" t="s">
        <v>1287</v>
      </c>
    </row>
    <row r="95" spans="10:19" x14ac:dyDescent="0.35">
      <c r="J95" s="10" t="s">
        <v>1288</v>
      </c>
      <c r="K95" s="10" t="s">
        <v>1289</v>
      </c>
      <c r="L95" s="10" t="s">
        <v>1290</v>
      </c>
      <c r="M95" s="10" t="s">
        <v>1291</v>
      </c>
      <c r="N95" s="10" t="s">
        <v>1292</v>
      </c>
      <c r="O95" s="10" t="s">
        <v>1293</v>
      </c>
      <c r="P95" s="10" t="s">
        <v>1294</v>
      </c>
      <c r="Q95" s="10" t="s">
        <v>1295</v>
      </c>
      <c r="R95" s="10" t="s">
        <v>1296</v>
      </c>
      <c r="S95" s="10" t="s">
        <v>1297</v>
      </c>
    </row>
    <row r="96" spans="10:19" x14ac:dyDescent="0.35">
      <c r="J96" s="10" t="s">
        <v>1298</v>
      </c>
      <c r="K96" s="10" t="s">
        <v>1299</v>
      </c>
      <c r="L96" s="10" t="s">
        <v>1300</v>
      </c>
      <c r="M96" s="10" t="s">
        <v>1301</v>
      </c>
      <c r="N96" s="10" t="s">
        <v>1302</v>
      </c>
      <c r="O96" s="10" t="s">
        <v>1303</v>
      </c>
      <c r="P96" s="10" t="s">
        <v>1304</v>
      </c>
      <c r="Q96" s="10" t="s">
        <v>1305</v>
      </c>
      <c r="R96" s="10" t="s">
        <v>1306</v>
      </c>
      <c r="S96" s="10" t="s">
        <v>1307</v>
      </c>
    </row>
    <row r="97" spans="10:19" x14ac:dyDescent="0.35">
      <c r="J97" s="10" t="s">
        <v>1308</v>
      </c>
      <c r="K97" s="10" t="s">
        <v>1309</v>
      </c>
      <c r="L97" s="10" t="s">
        <v>1310</v>
      </c>
      <c r="M97" s="10" t="s">
        <v>1311</v>
      </c>
      <c r="N97" s="10" t="s">
        <v>1312</v>
      </c>
      <c r="O97" s="10" t="s">
        <v>1313</v>
      </c>
      <c r="P97" s="10" t="s">
        <v>1314</v>
      </c>
      <c r="Q97" s="10" t="s">
        <v>1315</v>
      </c>
      <c r="R97" s="10" t="s">
        <v>1316</v>
      </c>
      <c r="S97" s="10" t="s">
        <v>1317</v>
      </c>
    </row>
    <row r="98" spans="10:19" x14ac:dyDescent="0.35">
      <c r="J98" s="10" t="s">
        <v>1318</v>
      </c>
      <c r="K98" s="10" t="s">
        <v>1319</v>
      </c>
      <c r="L98" s="10" t="s">
        <v>1320</v>
      </c>
      <c r="M98" s="10" t="s">
        <v>1321</v>
      </c>
      <c r="N98" s="10" t="s">
        <v>1322</v>
      </c>
      <c r="O98" s="10" t="s">
        <v>1323</v>
      </c>
      <c r="P98" s="10" t="s">
        <v>1324</v>
      </c>
      <c r="Q98" s="10" t="s">
        <v>1325</v>
      </c>
      <c r="R98" s="10" t="s">
        <v>1326</v>
      </c>
      <c r="S98" s="10" t="s">
        <v>1327</v>
      </c>
    </row>
    <row r="99" spans="10:19" x14ac:dyDescent="0.35">
      <c r="J99" s="10" t="s">
        <v>1328</v>
      </c>
      <c r="K99" s="10" t="s">
        <v>1329</v>
      </c>
      <c r="L99" s="10" t="s">
        <v>1330</v>
      </c>
      <c r="M99" s="10" t="s">
        <v>1331</v>
      </c>
      <c r="N99" s="10" t="s">
        <v>1332</v>
      </c>
      <c r="O99" s="10" t="s">
        <v>1333</v>
      </c>
      <c r="P99" s="10" t="s">
        <v>1334</v>
      </c>
      <c r="Q99" s="10" t="s">
        <v>1335</v>
      </c>
      <c r="R99" s="10" t="s">
        <v>1336</v>
      </c>
      <c r="S99" s="10" t="s">
        <v>1337</v>
      </c>
    </row>
    <row r="100" spans="10:19" x14ac:dyDescent="0.35">
      <c r="J100" s="10" t="s">
        <v>1338</v>
      </c>
      <c r="K100" s="10" t="s">
        <v>1339</v>
      </c>
      <c r="L100" s="10" t="s">
        <v>1340</v>
      </c>
      <c r="M100" s="10" t="s">
        <v>1341</v>
      </c>
      <c r="N100" s="10" t="s">
        <v>1342</v>
      </c>
      <c r="O100" s="10" t="s">
        <v>1343</v>
      </c>
      <c r="P100" s="10" t="s">
        <v>1344</v>
      </c>
      <c r="Q100" s="10" t="s">
        <v>1345</v>
      </c>
      <c r="R100" s="10" t="s">
        <v>1346</v>
      </c>
      <c r="S100" s="10" t="s">
        <v>1347</v>
      </c>
    </row>
    <row r="101" spans="10:19" x14ac:dyDescent="0.35">
      <c r="J101" s="10" t="s">
        <v>1348</v>
      </c>
      <c r="K101" s="10" t="s">
        <v>1349</v>
      </c>
      <c r="L101" s="10" t="s">
        <v>1350</v>
      </c>
      <c r="M101" s="10" t="s">
        <v>1351</v>
      </c>
      <c r="N101" s="10" t="s">
        <v>1352</v>
      </c>
      <c r="O101" s="10" t="s">
        <v>1353</v>
      </c>
      <c r="P101" s="10" t="s">
        <v>1354</v>
      </c>
      <c r="Q101" s="10" t="s">
        <v>1355</v>
      </c>
      <c r="R101" s="10" t="s">
        <v>1356</v>
      </c>
      <c r="S101" s="10" t="s">
        <v>1357</v>
      </c>
    </row>
    <row r="102" spans="10:19" x14ac:dyDescent="0.35">
      <c r="J102" s="10" t="s">
        <v>1358</v>
      </c>
      <c r="K102" s="10" t="s">
        <v>1359</v>
      </c>
      <c r="L102" s="10" t="s">
        <v>1360</v>
      </c>
      <c r="M102" s="10" t="s">
        <v>1361</v>
      </c>
      <c r="N102" s="10" t="s">
        <v>1362</v>
      </c>
      <c r="O102" s="10" t="s">
        <v>1363</v>
      </c>
      <c r="P102" s="10" t="s">
        <v>1364</v>
      </c>
      <c r="Q102" s="10" t="s">
        <v>1365</v>
      </c>
      <c r="R102" s="10" t="s">
        <v>1366</v>
      </c>
      <c r="S102" s="10" t="s">
        <v>1367</v>
      </c>
    </row>
    <row r="103" spans="10:19" x14ac:dyDescent="0.35">
      <c r="J103" s="10" t="s">
        <v>1368</v>
      </c>
      <c r="K103" s="10" t="s">
        <v>1369</v>
      </c>
      <c r="L103" s="10" t="s">
        <v>1370</v>
      </c>
      <c r="M103" s="10" t="s">
        <v>1371</v>
      </c>
      <c r="N103" s="10" t="s">
        <v>1372</v>
      </c>
      <c r="O103" s="10" t="s">
        <v>1373</v>
      </c>
      <c r="P103" s="10" t="s">
        <v>1374</v>
      </c>
      <c r="Q103" s="10" t="s">
        <v>1375</v>
      </c>
      <c r="R103" s="10" t="s">
        <v>1376</v>
      </c>
      <c r="S103" s="10" t="s">
        <v>1377</v>
      </c>
    </row>
    <row r="104" spans="10:19" x14ac:dyDescent="0.35">
      <c r="J104" s="10" t="s">
        <v>1378</v>
      </c>
      <c r="K104" s="10" t="s">
        <v>1379</v>
      </c>
      <c r="L104" s="10" t="s">
        <v>1380</v>
      </c>
      <c r="M104" s="10" t="s">
        <v>1381</v>
      </c>
      <c r="N104" s="10" t="s">
        <v>1382</v>
      </c>
      <c r="O104" s="10" t="s">
        <v>1383</v>
      </c>
      <c r="P104" s="10" t="s">
        <v>1384</v>
      </c>
      <c r="Q104" s="10" t="s">
        <v>1385</v>
      </c>
      <c r="R104" s="10" t="s">
        <v>1386</v>
      </c>
      <c r="S104" s="10" t="s">
        <v>1387</v>
      </c>
    </row>
    <row r="105" spans="10:19" x14ac:dyDescent="0.35">
      <c r="J105" s="10" t="s">
        <v>1388</v>
      </c>
      <c r="K105" s="10" t="s">
        <v>1389</v>
      </c>
      <c r="L105" s="10" t="s">
        <v>1390</v>
      </c>
      <c r="M105" s="10" t="s">
        <v>1391</v>
      </c>
      <c r="N105" s="10" t="s">
        <v>1392</v>
      </c>
      <c r="O105" s="10" t="s">
        <v>1393</v>
      </c>
      <c r="P105" s="10" t="s">
        <v>1394</v>
      </c>
      <c r="Q105" s="10" t="s">
        <v>1395</v>
      </c>
      <c r="R105" s="10" t="s">
        <v>1396</v>
      </c>
      <c r="S105" s="10" t="s">
        <v>1397</v>
      </c>
    </row>
    <row r="106" spans="10:19" x14ac:dyDescent="0.35">
      <c r="J106" s="10" t="s">
        <v>1398</v>
      </c>
      <c r="K106" s="10" t="s">
        <v>1399</v>
      </c>
      <c r="L106" s="10" t="s">
        <v>1400</v>
      </c>
      <c r="M106" s="10" t="s">
        <v>1401</v>
      </c>
      <c r="N106" s="10" t="s">
        <v>1402</v>
      </c>
      <c r="O106" s="10" t="s">
        <v>1403</v>
      </c>
      <c r="P106" s="10" t="s">
        <v>1404</v>
      </c>
      <c r="Q106" s="10" t="s">
        <v>1405</v>
      </c>
      <c r="R106" s="10" t="s">
        <v>1406</v>
      </c>
      <c r="S106" s="10" t="s">
        <v>1407</v>
      </c>
    </row>
    <row r="107" spans="10:19" x14ac:dyDescent="0.35">
      <c r="J107" s="10" t="s">
        <v>1408</v>
      </c>
      <c r="K107" s="10" t="s">
        <v>1409</v>
      </c>
      <c r="L107" s="10" t="s">
        <v>1410</v>
      </c>
      <c r="M107" s="10" t="s">
        <v>1411</v>
      </c>
      <c r="N107" s="10" t="s">
        <v>1412</v>
      </c>
      <c r="O107" s="10" t="s">
        <v>1413</v>
      </c>
      <c r="P107" s="10" t="s">
        <v>1414</v>
      </c>
      <c r="Q107" s="10" t="s">
        <v>1415</v>
      </c>
      <c r="R107" s="10" t="s">
        <v>1416</v>
      </c>
      <c r="S107" s="10" t="s">
        <v>1417</v>
      </c>
    </row>
    <row r="108" spans="10:19" x14ac:dyDescent="0.35">
      <c r="J108" s="10" t="s">
        <v>1418</v>
      </c>
      <c r="K108" s="10" t="s">
        <v>1419</v>
      </c>
      <c r="L108" s="10" t="s">
        <v>1420</v>
      </c>
      <c r="M108" s="10" t="s">
        <v>1421</v>
      </c>
      <c r="N108" s="10" t="s">
        <v>1422</v>
      </c>
      <c r="O108" s="10" t="s">
        <v>1423</v>
      </c>
      <c r="P108" s="10" t="s">
        <v>1424</v>
      </c>
      <c r="Q108" s="10" t="s">
        <v>1425</v>
      </c>
      <c r="R108" s="10" t="s">
        <v>1426</v>
      </c>
      <c r="S108" s="10" t="s">
        <v>1427</v>
      </c>
    </row>
    <row r="109" spans="10:19" x14ac:dyDescent="0.35">
      <c r="J109" s="10" t="s">
        <v>1428</v>
      </c>
      <c r="K109" s="10" t="s">
        <v>1429</v>
      </c>
      <c r="L109" s="10" t="s">
        <v>1430</v>
      </c>
      <c r="M109" s="10" t="s">
        <v>1431</v>
      </c>
      <c r="N109" s="10" t="s">
        <v>1432</v>
      </c>
      <c r="O109" s="10" t="s">
        <v>1433</v>
      </c>
      <c r="P109" s="10" t="s">
        <v>1434</v>
      </c>
      <c r="Q109" s="10" t="s">
        <v>1435</v>
      </c>
      <c r="R109" s="10" t="s">
        <v>1436</v>
      </c>
      <c r="S109" s="10" t="s">
        <v>1437</v>
      </c>
    </row>
    <row r="110" spans="10:19" x14ac:dyDescent="0.35">
      <c r="J110" s="10" t="s">
        <v>1438</v>
      </c>
      <c r="K110" s="10" t="s">
        <v>1439</v>
      </c>
      <c r="L110" s="10" t="s">
        <v>1440</v>
      </c>
      <c r="M110" s="10" t="s">
        <v>1441</v>
      </c>
      <c r="N110" s="10" t="s">
        <v>1442</v>
      </c>
      <c r="O110" s="10" t="s">
        <v>1443</v>
      </c>
      <c r="P110" s="10" t="s">
        <v>1444</v>
      </c>
      <c r="Q110" s="10" t="s">
        <v>1445</v>
      </c>
      <c r="R110" s="10" t="s">
        <v>1446</v>
      </c>
      <c r="S110" s="10" t="s">
        <v>1447</v>
      </c>
    </row>
    <row r="111" spans="10:19" x14ac:dyDescent="0.35">
      <c r="J111" s="10" t="s">
        <v>1448</v>
      </c>
      <c r="K111" s="10" t="s">
        <v>1449</v>
      </c>
      <c r="L111" s="10" t="s">
        <v>1450</v>
      </c>
      <c r="M111" s="10" t="s">
        <v>1451</v>
      </c>
      <c r="N111" s="10" t="s">
        <v>1452</v>
      </c>
      <c r="O111" s="10" t="s">
        <v>1453</v>
      </c>
      <c r="P111" s="10" t="s">
        <v>1454</v>
      </c>
      <c r="Q111" s="10" t="s">
        <v>1455</v>
      </c>
      <c r="R111" s="10" t="s">
        <v>1456</v>
      </c>
      <c r="S111" s="10" t="s">
        <v>1457</v>
      </c>
    </row>
    <row r="112" spans="10:19" x14ac:dyDescent="0.35">
      <c r="J112" s="10" t="s">
        <v>1458</v>
      </c>
      <c r="K112" s="10" t="s">
        <v>1459</v>
      </c>
      <c r="L112" s="10" t="s">
        <v>1460</v>
      </c>
      <c r="M112" s="10" t="s">
        <v>1461</v>
      </c>
      <c r="N112" s="10" t="s">
        <v>1462</v>
      </c>
      <c r="O112" s="10" t="s">
        <v>1463</v>
      </c>
      <c r="P112" s="10" t="s">
        <v>1464</v>
      </c>
      <c r="Q112" s="10" t="s">
        <v>1465</v>
      </c>
      <c r="R112" s="10" t="s">
        <v>1466</v>
      </c>
      <c r="S112" s="10" t="s">
        <v>1467</v>
      </c>
    </row>
    <row r="113" spans="10:19" x14ac:dyDescent="0.35">
      <c r="J113" s="10" t="s">
        <v>1468</v>
      </c>
      <c r="K113" s="10" t="s">
        <v>1469</v>
      </c>
      <c r="L113" s="10" t="s">
        <v>1470</v>
      </c>
      <c r="M113" s="10" t="s">
        <v>1471</v>
      </c>
      <c r="N113" s="10" t="s">
        <v>1472</v>
      </c>
      <c r="O113" s="10" t="s">
        <v>329</v>
      </c>
      <c r="P113" s="10" t="s">
        <v>1473</v>
      </c>
      <c r="Q113" s="10" t="s">
        <v>1474</v>
      </c>
      <c r="R113" s="10" t="s">
        <v>1475</v>
      </c>
      <c r="S113" s="10" t="s">
        <v>1476</v>
      </c>
    </row>
    <row r="114" spans="10:19" x14ac:dyDescent="0.35">
      <c r="J114" s="10" t="s">
        <v>1477</v>
      </c>
      <c r="K114" s="10" t="s">
        <v>1478</v>
      </c>
      <c r="L114" s="10" t="s">
        <v>1479</v>
      </c>
      <c r="M114" s="10" t="s">
        <v>1480</v>
      </c>
      <c r="N114" s="10" t="s">
        <v>1481</v>
      </c>
      <c r="O114" s="10" t="s">
        <v>1482</v>
      </c>
      <c r="P114" s="10" t="s">
        <v>1483</v>
      </c>
      <c r="Q114" s="10" t="s">
        <v>1484</v>
      </c>
      <c r="R114" s="10" t="s">
        <v>1485</v>
      </c>
      <c r="S114" s="10" t="s">
        <v>1486</v>
      </c>
    </row>
    <row r="115" spans="10:19" x14ac:dyDescent="0.35">
      <c r="J115" s="10" t="s">
        <v>1487</v>
      </c>
      <c r="K115" s="10" t="s">
        <v>1488</v>
      </c>
      <c r="L115" s="10" t="s">
        <v>1489</v>
      </c>
      <c r="M115" s="10" t="s">
        <v>1490</v>
      </c>
      <c r="N115" s="10" t="s">
        <v>1491</v>
      </c>
      <c r="O115" s="10" t="s">
        <v>1492</v>
      </c>
      <c r="P115" s="10" t="s">
        <v>1493</v>
      </c>
      <c r="Q115" s="10" t="s">
        <v>1494</v>
      </c>
      <c r="R115" s="10" t="s">
        <v>1495</v>
      </c>
      <c r="S115" s="10" t="s">
        <v>1496</v>
      </c>
    </row>
    <row r="116" spans="10:19" x14ac:dyDescent="0.35">
      <c r="J116" s="10" t="s">
        <v>1497</v>
      </c>
      <c r="K116" s="10" t="s">
        <v>1498</v>
      </c>
      <c r="L116" s="10" t="s">
        <v>1499</v>
      </c>
      <c r="M116" s="10" t="s">
        <v>1500</v>
      </c>
      <c r="N116" s="10" t="s">
        <v>1501</v>
      </c>
      <c r="O116" s="10" t="s">
        <v>1502</v>
      </c>
      <c r="P116" s="10" t="s">
        <v>1503</v>
      </c>
      <c r="Q116" s="10" t="s">
        <v>1504</v>
      </c>
      <c r="R116" s="10" t="s">
        <v>1505</v>
      </c>
      <c r="S116" s="10" t="s">
        <v>1506</v>
      </c>
    </row>
    <row r="117" spans="10:19" x14ac:dyDescent="0.35">
      <c r="J117" s="10" t="s">
        <v>1507</v>
      </c>
      <c r="K117" s="10" t="s">
        <v>1508</v>
      </c>
      <c r="L117" s="10" t="s">
        <v>1509</v>
      </c>
      <c r="M117" s="10" t="s">
        <v>1510</v>
      </c>
      <c r="N117" s="10" t="s">
        <v>1511</v>
      </c>
      <c r="O117" s="10" t="s">
        <v>1512</v>
      </c>
      <c r="P117" s="10" t="s">
        <v>1513</v>
      </c>
      <c r="Q117" s="10" t="s">
        <v>1514</v>
      </c>
      <c r="R117" s="10" t="s">
        <v>1515</v>
      </c>
      <c r="S117" s="10" t="s">
        <v>1516</v>
      </c>
    </row>
    <row r="118" spans="10:19" x14ac:dyDescent="0.35">
      <c r="J118" s="10" t="s">
        <v>1517</v>
      </c>
      <c r="K118" s="10" t="s">
        <v>1518</v>
      </c>
      <c r="L118" s="10" t="s">
        <v>1519</v>
      </c>
      <c r="M118" s="10" t="s">
        <v>1520</v>
      </c>
      <c r="N118" s="10" t="s">
        <v>1521</v>
      </c>
      <c r="O118" s="10" t="s">
        <v>1522</v>
      </c>
      <c r="P118" s="10" t="s">
        <v>1523</v>
      </c>
      <c r="Q118" s="10" t="s">
        <v>1524</v>
      </c>
      <c r="R118" s="10" t="s">
        <v>1525</v>
      </c>
      <c r="S118" s="10" t="s">
        <v>1526</v>
      </c>
    </row>
    <row r="119" spans="10:19" x14ac:dyDescent="0.35">
      <c r="J119" s="10" t="s">
        <v>1527</v>
      </c>
      <c r="K119" s="10" t="s">
        <v>1528</v>
      </c>
      <c r="L119" s="10" t="s">
        <v>1529</v>
      </c>
      <c r="M119" s="10" t="s">
        <v>1530</v>
      </c>
      <c r="N119" s="10" t="s">
        <v>1531</v>
      </c>
      <c r="O119" s="10" t="s">
        <v>1532</v>
      </c>
      <c r="P119" s="10" t="s">
        <v>1533</v>
      </c>
      <c r="Q119" s="10" t="s">
        <v>1534</v>
      </c>
      <c r="R119" s="10" t="s">
        <v>1535</v>
      </c>
      <c r="S119" s="10" t="s">
        <v>1536</v>
      </c>
    </row>
    <row r="120" spans="10:19" x14ac:dyDescent="0.35">
      <c r="J120" s="10" t="s">
        <v>1537</v>
      </c>
      <c r="K120" s="10" t="s">
        <v>1538</v>
      </c>
      <c r="L120" s="10" t="s">
        <v>1539</v>
      </c>
      <c r="M120" s="10" t="s">
        <v>1540</v>
      </c>
      <c r="N120" s="10" t="s">
        <v>1541</v>
      </c>
      <c r="O120" s="10" t="s">
        <v>1542</v>
      </c>
      <c r="P120" s="10" t="s">
        <v>1543</v>
      </c>
      <c r="Q120" s="10" t="s">
        <v>1544</v>
      </c>
      <c r="R120" s="10" t="s">
        <v>1545</v>
      </c>
      <c r="S120" s="10" t="s">
        <v>1546</v>
      </c>
    </row>
    <row r="121" spans="10:19" x14ac:dyDescent="0.35">
      <c r="J121" s="10" t="s">
        <v>1547</v>
      </c>
      <c r="K121" s="10" t="s">
        <v>1548</v>
      </c>
      <c r="L121" s="10" t="s">
        <v>1549</v>
      </c>
      <c r="M121" s="10" t="s">
        <v>1550</v>
      </c>
      <c r="N121" s="10" t="s">
        <v>1551</v>
      </c>
      <c r="O121" s="10" t="s">
        <v>1552</v>
      </c>
      <c r="P121" s="10" t="s">
        <v>1553</v>
      </c>
      <c r="Q121" s="10" t="s">
        <v>1554</v>
      </c>
      <c r="R121" s="10" t="s">
        <v>1555</v>
      </c>
      <c r="S121" s="10" t="s">
        <v>1556</v>
      </c>
    </row>
    <row r="122" spans="10:19" x14ac:dyDescent="0.35">
      <c r="J122" s="10" t="s">
        <v>1557</v>
      </c>
      <c r="K122" s="10" t="s">
        <v>1558</v>
      </c>
      <c r="L122" s="10" t="s">
        <v>1559</v>
      </c>
      <c r="M122" s="10" t="s">
        <v>1560</v>
      </c>
      <c r="N122" s="10" t="s">
        <v>1561</v>
      </c>
      <c r="O122" s="10" t="s">
        <v>1562</v>
      </c>
      <c r="P122" s="10" t="s">
        <v>1563</v>
      </c>
      <c r="Q122" s="10" t="s">
        <v>1564</v>
      </c>
      <c r="R122" s="10" t="s">
        <v>1565</v>
      </c>
      <c r="S122" s="10" t="s">
        <v>1566</v>
      </c>
    </row>
    <row r="123" spans="10:19" x14ac:dyDescent="0.35">
      <c r="J123" s="10" t="s">
        <v>1567</v>
      </c>
      <c r="K123" s="10" t="s">
        <v>1568</v>
      </c>
      <c r="L123" s="10" t="s">
        <v>1569</v>
      </c>
      <c r="M123" s="10" t="s">
        <v>1570</v>
      </c>
      <c r="N123" s="10" t="s">
        <v>1571</v>
      </c>
      <c r="O123" s="10" t="s">
        <v>1572</v>
      </c>
      <c r="P123" s="10" t="s">
        <v>1573</v>
      </c>
      <c r="Q123" s="10" t="s">
        <v>1574</v>
      </c>
      <c r="R123" s="10" t="s">
        <v>1575</v>
      </c>
      <c r="S123" s="10" t="s">
        <v>1576</v>
      </c>
    </row>
    <row r="124" spans="10:19" x14ac:dyDescent="0.35">
      <c r="J124" s="10" t="s">
        <v>1577</v>
      </c>
      <c r="K124" s="10" t="s">
        <v>1578</v>
      </c>
      <c r="L124" s="10" t="s">
        <v>1579</v>
      </c>
      <c r="M124" s="10" t="s">
        <v>1580</v>
      </c>
      <c r="N124" s="10" t="s">
        <v>1581</v>
      </c>
      <c r="O124" s="10" t="s">
        <v>1582</v>
      </c>
      <c r="P124" s="10" t="s">
        <v>1583</v>
      </c>
      <c r="Q124" s="10" t="s">
        <v>1584</v>
      </c>
      <c r="R124" s="10" t="s">
        <v>1585</v>
      </c>
      <c r="S124" s="10" t="s">
        <v>1586</v>
      </c>
    </row>
    <row r="125" spans="10:19" x14ac:dyDescent="0.35">
      <c r="J125" s="10" t="s">
        <v>1587</v>
      </c>
      <c r="K125" s="10" t="s">
        <v>1588</v>
      </c>
      <c r="L125" s="10" t="s">
        <v>1589</v>
      </c>
      <c r="M125" s="10" t="s">
        <v>1590</v>
      </c>
      <c r="N125" s="10" t="s">
        <v>1591</v>
      </c>
      <c r="O125" s="10" t="s">
        <v>1592</v>
      </c>
      <c r="P125" s="10" t="s">
        <v>1593</v>
      </c>
      <c r="Q125" s="10" t="s">
        <v>1594</v>
      </c>
      <c r="R125" s="10" t="s">
        <v>1595</v>
      </c>
      <c r="S125" s="10" t="s">
        <v>1596</v>
      </c>
    </row>
    <row r="126" spans="10:19" x14ac:dyDescent="0.35">
      <c r="J126" s="10" t="s">
        <v>1597</v>
      </c>
      <c r="K126" s="10" t="s">
        <v>1598</v>
      </c>
      <c r="L126" s="10" t="s">
        <v>1599</v>
      </c>
      <c r="M126" s="10" t="s">
        <v>1600</v>
      </c>
      <c r="N126" s="10" t="s">
        <v>1601</v>
      </c>
      <c r="O126" s="10" t="s">
        <v>1602</v>
      </c>
      <c r="P126" s="10" t="s">
        <v>1603</v>
      </c>
      <c r="Q126" s="10" t="s">
        <v>1604</v>
      </c>
      <c r="R126" s="10" t="s">
        <v>1605</v>
      </c>
      <c r="S126" s="10" t="s">
        <v>1606</v>
      </c>
    </row>
    <row r="127" spans="10:19" x14ac:dyDescent="0.35">
      <c r="J127" s="10" t="s">
        <v>1607</v>
      </c>
      <c r="K127" s="10" t="s">
        <v>1608</v>
      </c>
      <c r="L127" s="10" t="s">
        <v>1609</v>
      </c>
      <c r="M127" s="10" t="s">
        <v>1610</v>
      </c>
      <c r="N127" s="10" t="s">
        <v>1611</v>
      </c>
      <c r="O127" s="10" t="s">
        <v>1612</v>
      </c>
      <c r="P127" s="10" t="s">
        <v>1613</v>
      </c>
      <c r="Q127" s="10" t="s">
        <v>1614</v>
      </c>
      <c r="R127" s="10" t="s">
        <v>1615</v>
      </c>
      <c r="S127" s="10" t="s">
        <v>1616</v>
      </c>
    </row>
    <row r="128" spans="10:19" x14ac:dyDescent="0.35">
      <c r="J128" s="10" t="s">
        <v>1617</v>
      </c>
      <c r="K128" s="10" t="s">
        <v>1618</v>
      </c>
      <c r="L128" s="10" t="s">
        <v>1619</v>
      </c>
      <c r="M128" s="10" t="s">
        <v>1620</v>
      </c>
      <c r="N128" s="10" t="s">
        <v>1621</v>
      </c>
      <c r="O128" s="10" t="s">
        <v>1622</v>
      </c>
      <c r="P128" s="10" t="s">
        <v>1623</v>
      </c>
      <c r="Q128" s="10" t="s">
        <v>1624</v>
      </c>
      <c r="R128" s="10" t="s">
        <v>1625</v>
      </c>
      <c r="S128" s="10" t="s">
        <v>1626</v>
      </c>
    </row>
    <row r="129" spans="10:19" x14ac:dyDescent="0.35">
      <c r="J129" s="10" t="s">
        <v>1627</v>
      </c>
      <c r="K129" s="10" t="s">
        <v>1628</v>
      </c>
      <c r="L129" s="10" t="s">
        <v>1629</v>
      </c>
      <c r="M129" s="10" t="s">
        <v>1630</v>
      </c>
      <c r="N129" s="10" t="s">
        <v>1631</v>
      </c>
      <c r="O129" s="10" t="s">
        <v>1632</v>
      </c>
      <c r="P129" s="10" t="s">
        <v>1633</v>
      </c>
      <c r="Q129" s="10" t="s">
        <v>1634</v>
      </c>
      <c r="R129" s="10" t="s">
        <v>1635</v>
      </c>
      <c r="S129" s="10" t="s">
        <v>1636</v>
      </c>
    </row>
    <row r="130" spans="10:19" x14ac:dyDescent="0.35">
      <c r="J130" s="10" t="s">
        <v>1637</v>
      </c>
      <c r="K130" s="10" t="s">
        <v>1638</v>
      </c>
      <c r="L130" s="10" t="s">
        <v>1639</v>
      </c>
      <c r="M130" s="10" t="s">
        <v>1640</v>
      </c>
      <c r="N130" s="10" t="s">
        <v>1641</v>
      </c>
      <c r="O130" s="10" t="s">
        <v>1642</v>
      </c>
      <c r="P130" s="10" t="s">
        <v>1643</v>
      </c>
      <c r="Q130" s="10" t="s">
        <v>1644</v>
      </c>
      <c r="R130" s="10" t="s">
        <v>1645</v>
      </c>
      <c r="S130" s="10" t="s">
        <v>1646</v>
      </c>
    </row>
    <row r="131" spans="10:19" x14ac:dyDescent="0.35">
      <c r="J131" s="10" t="s">
        <v>1647</v>
      </c>
      <c r="K131" s="10" t="s">
        <v>1648</v>
      </c>
      <c r="L131" s="10" t="s">
        <v>1649</v>
      </c>
      <c r="M131" s="10" t="s">
        <v>1650</v>
      </c>
      <c r="N131" s="10" t="s">
        <v>1651</v>
      </c>
      <c r="O131" s="10" t="s">
        <v>1652</v>
      </c>
      <c r="P131" s="10" t="s">
        <v>1653</v>
      </c>
      <c r="Q131" s="10" t="s">
        <v>1654</v>
      </c>
      <c r="R131" s="10" t="s">
        <v>1655</v>
      </c>
      <c r="S131" s="10" t="s">
        <v>1656</v>
      </c>
    </row>
    <row r="132" spans="10:19" x14ac:dyDescent="0.35">
      <c r="J132" s="10" t="s">
        <v>1657</v>
      </c>
      <c r="K132" s="10" t="s">
        <v>1658</v>
      </c>
      <c r="L132" s="10" t="s">
        <v>1659</v>
      </c>
      <c r="M132" s="10" t="s">
        <v>1660</v>
      </c>
      <c r="N132" s="10" t="s">
        <v>1661</v>
      </c>
      <c r="O132" s="10" t="s">
        <v>1662</v>
      </c>
      <c r="P132" s="10" t="s">
        <v>1663</v>
      </c>
      <c r="Q132" s="10" t="s">
        <v>1664</v>
      </c>
      <c r="R132" s="10" t="s">
        <v>1665</v>
      </c>
      <c r="S132" s="10" t="s">
        <v>1666</v>
      </c>
    </row>
    <row r="133" spans="10:19" x14ac:dyDescent="0.35">
      <c r="J133" s="10" t="s">
        <v>1667</v>
      </c>
      <c r="K133" s="10" t="s">
        <v>1668</v>
      </c>
      <c r="L133" s="10" t="s">
        <v>1669</v>
      </c>
      <c r="M133" s="10" t="s">
        <v>1670</v>
      </c>
      <c r="N133" s="10" t="s">
        <v>1671</v>
      </c>
      <c r="O133" s="10" t="s">
        <v>1672</v>
      </c>
      <c r="P133" s="10" t="s">
        <v>1673</v>
      </c>
      <c r="Q133" s="10" t="s">
        <v>1674</v>
      </c>
      <c r="R133" s="10" t="s">
        <v>1675</v>
      </c>
      <c r="S133" s="10" t="s">
        <v>1676</v>
      </c>
    </row>
    <row r="134" spans="10:19" x14ac:dyDescent="0.35">
      <c r="J134" s="10" t="s">
        <v>1677</v>
      </c>
      <c r="K134" s="10" t="s">
        <v>1678</v>
      </c>
      <c r="L134" s="10" t="s">
        <v>1679</v>
      </c>
      <c r="M134" s="10" t="s">
        <v>1680</v>
      </c>
      <c r="N134" s="10" t="s">
        <v>1681</v>
      </c>
      <c r="O134" s="10" t="s">
        <v>1682</v>
      </c>
      <c r="P134" s="10" t="s">
        <v>1683</v>
      </c>
      <c r="Q134" s="10" t="s">
        <v>1684</v>
      </c>
      <c r="R134" s="10" t="s">
        <v>1685</v>
      </c>
      <c r="S134" s="10" t="s">
        <v>1686</v>
      </c>
    </row>
    <row r="135" spans="10:19" x14ac:dyDescent="0.35">
      <c r="J135" s="10" t="s">
        <v>1687</v>
      </c>
      <c r="K135" s="10" t="s">
        <v>1688</v>
      </c>
      <c r="L135" s="10" t="s">
        <v>1689</v>
      </c>
      <c r="M135" s="10" t="s">
        <v>1690</v>
      </c>
      <c r="N135" s="10" t="s">
        <v>1691</v>
      </c>
      <c r="O135" s="10" t="s">
        <v>1692</v>
      </c>
      <c r="P135" s="10" t="s">
        <v>1693</v>
      </c>
      <c r="Q135" s="10" t="s">
        <v>1694</v>
      </c>
      <c r="R135" s="10" t="s">
        <v>1695</v>
      </c>
      <c r="S135" s="10" t="s">
        <v>1696</v>
      </c>
    </row>
    <row r="136" spans="10:19" x14ac:dyDescent="0.35">
      <c r="J136" s="10" t="s">
        <v>1697</v>
      </c>
      <c r="K136" s="10" t="s">
        <v>1698</v>
      </c>
      <c r="L136" s="10" t="s">
        <v>1699</v>
      </c>
      <c r="M136" s="10" t="s">
        <v>1700</v>
      </c>
      <c r="N136" s="10" t="s">
        <v>1701</v>
      </c>
      <c r="O136" s="10" t="s">
        <v>1702</v>
      </c>
      <c r="P136" s="10" t="s">
        <v>1703</v>
      </c>
      <c r="Q136" s="10" t="s">
        <v>1704</v>
      </c>
      <c r="R136" s="10" t="s">
        <v>1705</v>
      </c>
      <c r="S136" s="10" t="s">
        <v>1706</v>
      </c>
    </row>
    <row r="137" spans="10:19" x14ac:dyDescent="0.35">
      <c r="J137" s="10" t="s">
        <v>1707</v>
      </c>
      <c r="K137" s="10" t="s">
        <v>1708</v>
      </c>
      <c r="L137" s="10" t="s">
        <v>1709</v>
      </c>
      <c r="M137" s="10" t="s">
        <v>1710</v>
      </c>
      <c r="N137" s="10" t="s">
        <v>1711</v>
      </c>
      <c r="O137" s="10" t="s">
        <v>1712</v>
      </c>
      <c r="P137" s="10" t="s">
        <v>1713</v>
      </c>
      <c r="Q137" s="10" t="s">
        <v>1714</v>
      </c>
      <c r="R137" s="10" t="s">
        <v>1715</v>
      </c>
      <c r="S137" s="10" t="s">
        <v>1716</v>
      </c>
    </row>
    <row r="138" spans="10:19" x14ac:dyDescent="0.35">
      <c r="J138" s="10" t="s">
        <v>1717</v>
      </c>
      <c r="K138" s="10" t="s">
        <v>1718</v>
      </c>
      <c r="L138" s="10" t="s">
        <v>1719</v>
      </c>
      <c r="M138" s="10" t="s">
        <v>1720</v>
      </c>
      <c r="N138" s="10" t="s">
        <v>1721</v>
      </c>
      <c r="O138" s="10" t="s">
        <v>1722</v>
      </c>
      <c r="P138" s="10" t="s">
        <v>1723</v>
      </c>
      <c r="Q138" s="10" t="s">
        <v>1724</v>
      </c>
      <c r="R138" s="10" t="s">
        <v>1725</v>
      </c>
      <c r="S138" s="10" t="s">
        <v>1726</v>
      </c>
    </row>
    <row r="139" spans="10:19" x14ac:dyDescent="0.35">
      <c r="J139" s="10" t="s">
        <v>1727</v>
      </c>
      <c r="K139" s="10" t="s">
        <v>1728</v>
      </c>
      <c r="L139" s="10" t="s">
        <v>1729</v>
      </c>
      <c r="M139" s="10" t="s">
        <v>1730</v>
      </c>
      <c r="N139" s="10" t="s">
        <v>1731</v>
      </c>
      <c r="O139" s="10" t="s">
        <v>1732</v>
      </c>
      <c r="P139" s="10" t="s">
        <v>1733</v>
      </c>
      <c r="Q139" s="10" t="s">
        <v>1734</v>
      </c>
      <c r="R139" s="10" t="s">
        <v>1735</v>
      </c>
      <c r="S139" s="10" t="s">
        <v>1736</v>
      </c>
    </row>
    <row r="140" spans="10:19" x14ac:dyDescent="0.35">
      <c r="J140" s="10" t="s">
        <v>1737</v>
      </c>
      <c r="K140" s="10" t="s">
        <v>1738</v>
      </c>
      <c r="L140" s="10" t="s">
        <v>1739</v>
      </c>
      <c r="M140" s="10" t="s">
        <v>1740</v>
      </c>
      <c r="N140" s="10" t="s">
        <v>1741</v>
      </c>
      <c r="O140" s="10" t="s">
        <v>1742</v>
      </c>
      <c r="P140" s="10" t="s">
        <v>1743</v>
      </c>
      <c r="Q140" s="10" t="s">
        <v>1744</v>
      </c>
      <c r="R140" s="10" t="s">
        <v>1745</v>
      </c>
      <c r="S140" s="10" t="s">
        <v>1746</v>
      </c>
    </row>
    <row r="141" spans="10:19" x14ac:dyDescent="0.35">
      <c r="J141" s="10" t="s">
        <v>1747</v>
      </c>
      <c r="K141" s="10" t="s">
        <v>1748</v>
      </c>
      <c r="L141" s="10" t="s">
        <v>1749</v>
      </c>
      <c r="M141" s="10" t="s">
        <v>1750</v>
      </c>
      <c r="N141" s="10" t="s">
        <v>1751</v>
      </c>
      <c r="O141" s="10" t="s">
        <v>1752</v>
      </c>
      <c r="P141" s="10" t="s">
        <v>1753</v>
      </c>
      <c r="Q141" s="10" t="s">
        <v>1754</v>
      </c>
      <c r="R141" s="10" t="s">
        <v>1755</v>
      </c>
      <c r="S141" s="10" t="s">
        <v>1756</v>
      </c>
    </row>
    <row r="142" spans="10:19" x14ac:dyDescent="0.35">
      <c r="J142" s="10" t="s">
        <v>1757</v>
      </c>
      <c r="K142" s="10" t="s">
        <v>1758</v>
      </c>
      <c r="L142" s="10" t="s">
        <v>1759</v>
      </c>
      <c r="M142" s="10" t="s">
        <v>1760</v>
      </c>
      <c r="N142" s="10" t="s">
        <v>1761</v>
      </c>
      <c r="O142" s="10" t="s">
        <v>1762</v>
      </c>
      <c r="P142" s="10" t="s">
        <v>1763</v>
      </c>
      <c r="Q142" s="10" t="s">
        <v>1764</v>
      </c>
      <c r="R142" s="10" t="s">
        <v>1765</v>
      </c>
      <c r="S142" s="10" t="s">
        <v>1766</v>
      </c>
    </row>
    <row r="143" spans="10:19" x14ac:dyDescent="0.35">
      <c r="J143" s="10" t="s">
        <v>1767</v>
      </c>
      <c r="K143" s="10" t="s">
        <v>1768</v>
      </c>
      <c r="L143" s="10" t="s">
        <v>1769</v>
      </c>
      <c r="M143" s="10" t="s">
        <v>1770</v>
      </c>
      <c r="N143" s="10" t="s">
        <v>1771</v>
      </c>
      <c r="O143" s="10" t="s">
        <v>1772</v>
      </c>
      <c r="P143" s="10" t="s">
        <v>1773</v>
      </c>
      <c r="Q143" s="10" t="s">
        <v>1774</v>
      </c>
      <c r="R143" s="10" t="s">
        <v>1775</v>
      </c>
      <c r="S143" s="10" t="s">
        <v>1776</v>
      </c>
    </row>
    <row r="144" spans="10:19" x14ac:dyDescent="0.35">
      <c r="J144" s="10" t="s">
        <v>1777</v>
      </c>
      <c r="K144" s="10" t="s">
        <v>1778</v>
      </c>
      <c r="L144" s="10" t="s">
        <v>1779</v>
      </c>
      <c r="M144" s="10" t="s">
        <v>1780</v>
      </c>
      <c r="N144" s="10" t="s">
        <v>1781</v>
      </c>
      <c r="O144" s="10" t="s">
        <v>1782</v>
      </c>
      <c r="P144" s="10" t="s">
        <v>1783</v>
      </c>
      <c r="Q144" s="10" t="s">
        <v>1784</v>
      </c>
      <c r="R144" s="10" t="s">
        <v>1785</v>
      </c>
      <c r="S144" s="10" t="s">
        <v>1786</v>
      </c>
    </row>
    <row r="145" spans="10:19" x14ac:dyDescent="0.35">
      <c r="J145" s="10" t="s">
        <v>1787</v>
      </c>
      <c r="K145" s="10" t="s">
        <v>1788</v>
      </c>
      <c r="L145" s="10" t="s">
        <v>1789</v>
      </c>
      <c r="M145" s="10" t="s">
        <v>1790</v>
      </c>
      <c r="N145" s="10" t="s">
        <v>1791</v>
      </c>
      <c r="O145" s="10" t="s">
        <v>1792</v>
      </c>
      <c r="P145" s="10" t="s">
        <v>1793</v>
      </c>
      <c r="Q145" s="10" t="s">
        <v>1794</v>
      </c>
      <c r="R145" s="10" t="s">
        <v>1795</v>
      </c>
      <c r="S145" s="10" t="s">
        <v>1796</v>
      </c>
    </row>
    <row r="146" spans="10:19" x14ac:dyDescent="0.35">
      <c r="J146" s="10" t="s">
        <v>1797</v>
      </c>
      <c r="K146" s="10" t="s">
        <v>1798</v>
      </c>
      <c r="L146" s="10" t="s">
        <v>1799</v>
      </c>
      <c r="M146" s="10" t="s">
        <v>1800</v>
      </c>
      <c r="N146" s="10" t="s">
        <v>1801</v>
      </c>
      <c r="O146" s="10" t="s">
        <v>1802</v>
      </c>
      <c r="P146" s="10" t="s">
        <v>1803</v>
      </c>
      <c r="Q146" s="10" t="s">
        <v>1804</v>
      </c>
      <c r="R146" s="10" t="s">
        <v>1805</v>
      </c>
      <c r="S146" s="10" t="s">
        <v>1806</v>
      </c>
    </row>
    <row r="147" spans="10:19" x14ac:dyDescent="0.35">
      <c r="J147" s="10" t="s">
        <v>1807</v>
      </c>
      <c r="K147" s="10" t="s">
        <v>1808</v>
      </c>
      <c r="L147" s="10" t="s">
        <v>1809</v>
      </c>
      <c r="M147" s="10" t="s">
        <v>1810</v>
      </c>
      <c r="N147" s="10" t="s">
        <v>1811</v>
      </c>
      <c r="O147" s="10" t="s">
        <v>1812</v>
      </c>
      <c r="P147" s="10" t="s">
        <v>1813</v>
      </c>
      <c r="Q147" s="10" t="s">
        <v>1814</v>
      </c>
      <c r="R147" s="10" t="s">
        <v>1815</v>
      </c>
      <c r="S147" s="10" t="s">
        <v>1816</v>
      </c>
    </row>
    <row r="148" spans="10:19" x14ac:dyDescent="0.35">
      <c r="J148" s="10" t="s">
        <v>1817</v>
      </c>
      <c r="K148" s="10" t="s">
        <v>1818</v>
      </c>
      <c r="L148" s="10" t="s">
        <v>1819</v>
      </c>
      <c r="M148" s="10" t="s">
        <v>1820</v>
      </c>
      <c r="N148" s="10" t="s">
        <v>1821</v>
      </c>
      <c r="O148" s="10" t="s">
        <v>1822</v>
      </c>
      <c r="P148" s="10" t="s">
        <v>1823</v>
      </c>
      <c r="Q148" s="10" t="s">
        <v>1824</v>
      </c>
      <c r="R148" s="10" t="s">
        <v>216</v>
      </c>
      <c r="S148" s="10" t="s">
        <v>1825</v>
      </c>
    </row>
    <row r="149" spans="10:19" x14ac:dyDescent="0.35">
      <c r="J149" s="10" t="s">
        <v>1826</v>
      </c>
      <c r="K149" s="10" t="s">
        <v>1827</v>
      </c>
      <c r="L149" s="10" t="s">
        <v>1828</v>
      </c>
      <c r="M149" s="10" t="s">
        <v>1829</v>
      </c>
      <c r="N149" s="10" t="s">
        <v>1830</v>
      </c>
      <c r="O149" s="10" t="s">
        <v>1831</v>
      </c>
      <c r="P149" s="10" t="s">
        <v>1832</v>
      </c>
      <c r="Q149" s="10" t="s">
        <v>1833</v>
      </c>
      <c r="R149" s="10" t="s">
        <v>1834</v>
      </c>
      <c r="S149" s="10" t="s">
        <v>1835</v>
      </c>
    </row>
    <row r="150" spans="10:19" x14ac:dyDescent="0.35">
      <c r="J150" s="10" t="s">
        <v>1836</v>
      </c>
      <c r="K150" s="10" t="s">
        <v>1837</v>
      </c>
      <c r="L150" s="10" t="s">
        <v>1838</v>
      </c>
      <c r="M150" s="10" t="s">
        <v>1839</v>
      </c>
      <c r="N150" s="10" t="s">
        <v>1840</v>
      </c>
      <c r="O150" s="10" t="s">
        <v>1841</v>
      </c>
      <c r="P150" s="10" t="s">
        <v>1842</v>
      </c>
      <c r="Q150" s="10" t="s">
        <v>1843</v>
      </c>
      <c r="R150" s="10" t="s">
        <v>1844</v>
      </c>
      <c r="S150" s="10" t="s">
        <v>1845</v>
      </c>
    </row>
    <row r="151" spans="10:19" x14ac:dyDescent="0.35">
      <c r="J151" s="10" t="s">
        <v>1846</v>
      </c>
      <c r="K151" s="10" t="s">
        <v>1847</v>
      </c>
      <c r="L151" s="10" t="s">
        <v>1848</v>
      </c>
      <c r="M151" s="10" t="s">
        <v>1849</v>
      </c>
      <c r="N151" s="10" t="s">
        <v>1850</v>
      </c>
      <c r="O151" s="10" t="s">
        <v>1851</v>
      </c>
      <c r="P151" s="10" t="s">
        <v>1852</v>
      </c>
      <c r="Q151" s="10" t="s">
        <v>1853</v>
      </c>
      <c r="R151" s="10" t="s">
        <v>1854</v>
      </c>
      <c r="S151" s="10" t="s">
        <v>1855</v>
      </c>
    </row>
    <row r="152" spans="10:19" x14ac:dyDescent="0.35">
      <c r="J152" s="10" t="s">
        <v>1856</v>
      </c>
      <c r="K152" s="10" t="s">
        <v>1857</v>
      </c>
      <c r="L152" s="10" t="s">
        <v>1858</v>
      </c>
      <c r="M152" s="10" t="s">
        <v>1859</v>
      </c>
      <c r="N152" s="10" t="s">
        <v>1860</v>
      </c>
      <c r="O152" s="10" t="s">
        <v>1861</v>
      </c>
      <c r="P152" s="10" t="s">
        <v>1862</v>
      </c>
      <c r="Q152" s="10" t="s">
        <v>1863</v>
      </c>
      <c r="R152" s="10" t="s">
        <v>1864</v>
      </c>
      <c r="S152" s="10" t="s">
        <v>1865</v>
      </c>
    </row>
    <row r="153" spans="10:19" x14ac:dyDescent="0.35">
      <c r="J153" s="10" t="s">
        <v>1866</v>
      </c>
      <c r="K153" s="10" t="s">
        <v>1867</v>
      </c>
      <c r="L153" s="10" t="s">
        <v>1868</v>
      </c>
      <c r="M153" s="10" t="s">
        <v>1869</v>
      </c>
      <c r="N153" s="10" t="s">
        <v>1870</v>
      </c>
      <c r="O153" s="10" t="s">
        <v>1871</v>
      </c>
      <c r="P153" s="10" t="s">
        <v>1872</v>
      </c>
      <c r="Q153" s="10" t="s">
        <v>1873</v>
      </c>
      <c r="R153" s="10" t="s">
        <v>1874</v>
      </c>
      <c r="S153" s="10" t="s">
        <v>1875</v>
      </c>
    </row>
    <row r="154" spans="10:19" x14ac:dyDescent="0.35">
      <c r="J154" s="10" t="s">
        <v>1876</v>
      </c>
      <c r="K154" s="10" t="s">
        <v>1877</v>
      </c>
      <c r="L154" s="10" t="s">
        <v>1878</v>
      </c>
      <c r="M154" s="10" t="s">
        <v>1879</v>
      </c>
      <c r="N154" s="10" t="s">
        <v>1880</v>
      </c>
      <c r="O154" s="10" t="s">
        <v>1881</v>
      </c>
      <c r="P154" s="10" t="s">
        <v>1882</v>
      </c>
      <c r="Q154" s="10" t="s">
        <v>1883</v>
      </c>
      <c r="R154" s="10" t="s">
        <v>1884</v>
      </c>
      <c r="S154" s="10" t="s">
        <v>1885</v>
      </c>
    </row>
    <row r="155" spans="10:19" x14ac:dyDescent="0.35">
      <c r="J155" s="10" t="s">
        <v>1886</v>
      </c>
      <c r="K155" s="10" t="s">
        <v>1887</v>
      </c>
      <c r="L155" s="10" t="s">
        <v>1888</v>
      </c>
      <c r="M155" s="10" t="s">
        <v>1889</v>
      </c>
      <c r="N155" s="10" t="s">
        <v>1890</v>
      </c>
      <c r="O155" s="10" t="s">
        <v>1891</v>
      </c>
      <c r="P155" s="10" t="s">
        <v>1892</v>
      </c>
      <c r="Q155" s="10" t="s">
        <v>1893</v>
      </c>
      <c r="R155" s="10" t="s">
        <v>1894</v>
      </c>
      <c r="S155" s="10" t="s">
        <v>1895</v>
      </c>
    </row>
    <row r="156" spans="10:19" x14ac:dyDescent="0.35">
      <c r="J156" s="10" t="s">
        <v>1896</v>
      </c>
      <c r="K156" s="10" t="s">
        <v>1897</v>
      </c>
      <c r="L156" s="10" t="s">
        <v>1898</v>
      </c>
      <c r="M156" s="10" t="s">
        <v>1899</v>
      </c>
      <c r="N156" s="10" t="s">
        <v>1900</v>
      </c>
      <c r="O156" s="10" t="s">
        <v>1901</v>
      </c>
      <c r="P156" s="10" t="s">
        <v>1902</v>
      </c>
      <c r="Q156" s="10" t="s">
        <v>1903</v>
      </c>
      <c r="R156" s="10" t="s">
        <v>1904</v>
      </c>
      <c r="S156" s="10" t="s">
        <v>1905</v>
      </c>
    </row>
    <row r="157" spans="10:19" x14ac:dyDescent="0.35">
      <c r="J157" s="10" t="s">
        <v>1906</v>
      </c>
      <c r="K157" s="10" t="s">
        <v>1907</v>
      </c>
      <c r="L157" s="10" t="s">
        <v>1908</v>
      </c>
      <c r="M157" s="10" t="s">
        <v>1909</v>
      </c>
      <c r="N157" s="10" t="s">
        <v>1910</v>
      </c>
      <c r="O157" s="10" t="s">
        <v>1911</v>
      </c>
      <c r="P157" s="10" t="s">
        <v>1912</v>
      </c>
      <c r="Q157" s="10" t="s">
        <v>1913</v>
      </c>
      <c r="R157" s="10" t="s">
        <v>1914</v>
      </c>
      <c r="S157" s="10" t="s">
        <v>1915</v>
      </c>
    </row>
    <row r="158" spans="10:19" x14ac:dyDescent="0.35">
      <c r="J158" s="10" t="s">
        <v>1916</v>
      </c>
      <c r="K158" s="10" t="s">
        <v>1917</v>
      </c>
      <c r="L158" s="10" t="s">
        <v>1918</v>
      </c>
      <c r="M158" s="10" t="s">
        <v>1919</v>
      </c>
      <c r="N158" s="10" t="s">
        <v>1920</v>
      </c>
      <c r="O158" s="10" t="s">
        <v>1921</v>
      </c>
      <c r="P158" s="10" t="s">
        <v>1922</v>
      </c>
      <c r="Q158" s="10" t="s">
        <v>1923</v>
      </c>
      <c r="R158" s="10" t="s">
        <v>1924</v>
      </c>
      <c r="S158" s="10" t="s">
        <v>1925</v>
      </c>
    </row>
    <row r="159" spans="10:19" x14ac:dyDescent="0.35">
      <c r="J159" s="10" t="s">
        <v>1926</v>
      </c>
      <c r="K159" s="10" t="s">
        <v>1927</v>
      </c>
      <c r="L159" s="10" t="s">
        <v>1928</v>
      </c>
      <c r="M159" s="10" t="s">
        <v>1929</v>
      </c>
      <c r="N159" s="10" t="s">
        <v>1930</v>
      </c>
      <c r="O159" s="10" t="s">
        <v>1931</v>
      </c>
      <c r="P159" s="10" t="s">
        <v>1932</v>
      </c>
      <c r="Q159" s="10" t="s">
        <v>1933</v>
      </c>
      <c r="R159" s="10" t="s">
        <v>1934</v>
      </c>
      <c r="S159" s="10" t="s">
        <v>1935</v>
      </c>
    </row>
    <row r="160" spans="10:19" x14ac:dyDescent="0.35">
      <c r="J160" s="10" t="s">
        <v>1936</v>
      </c>
      <c r="K160" s="10" t="s">
        <v>1937</v>
      </c>
      <c r="L160" s="10" t="s">
        <v>1938</v>
      </c>
      <c r="M160" s="10" t="s">
        <v>1939</v>
      </c>
      <c r="N160" s="10" t="s">
        <v>1940</v>
      </c>
      <c r="O160" s="10" t="s">
        <v>1941</v>
      </c>
      <c r="P160" s="10" t="s">
        <v>1942</v>
      </c>
      <c r="Q160" s="10" t="s">
        <v>1943</v>
      </c>
      <c r="R160" s="10" t="s">
        <v>1944</v>
      </c>
      <c r="S160" s="10" t="s">
        <v>1945</v>
      </c>
    </row>
    <row r="161" spans="10:19" x14ac:dyDescent="0.35">
      <c r="J161" s="10" t="s">
        <v>1946</v>
      </c>
      <c r="K161" s="10" t="s">
        <v>1947</v>
      </c>
      <c r="L161" s="10" t="s">
        <v>1948</v>
      </c>
      <c r="M161" s="10" t="s">
        <v>1949</v>
      </c>
      <c r="N161" s="10" t="s">
        <v>1950</v>
      </c>
      <c r="O161" s="10" t="s">
        <v>1951</v>
      </c>
      <c r="P161" s="10" t="s">
        <v>1952</v>
      </c>
      <c r="Q161" s="10" t="s">
        <v>1953</v>
      </c>
      <c r="R161" s="10" t="s">
        <v>1954</v>
      </c>
      <c r="S161" s="10" t="s">
        <v>1955</v>
      </c>
    </row>
    <row r="162" spans="10:19" x14ac:dyDescent="0.35">
      <c r="J162" s="10" t="s">
        <v>1956</v>
      </c>
      <c r="K162" s="10" t="s">
        <v>1957</v>
      </c>
      <c r="L162" s="10" t="s">
        <v>1958</v>
      </c>
      <c r="M162" s="10" t="s">
        <v>1959</v>
      </c>
      <c r="N162" s="10" t="s">
        <v>1960</v>
      </c>
      <c r="O162" s="10" t="s">
        <v>1961</v>
      </c>
      <c r="P162" s="10" t="s">
        <v>1962</v>
      </c>
      <c r="Q162" s="10" t="s">
        <v>1963</v>
      </c>
      <c r="R162" s="10" t="s">
        <v>1964</v>
      </c>
      <c r="S162" s="10" t="s">
        <v>1965</v>
      </c>
    </row>
    <row r="163" spans="10:19" x14ac:dyDescent="0.35">
      <c r="J163" s="10" t="s">
        <v>1966</v>
      </c>
      <c r="K163" s="10" t="s">
        <v>1967</v>
      </c>
      <c r="L163" s="10" t="s">
        <v>1968</v>
      </c>
      <c r="M163" s="10" t="s">
        <v>1969</v>
      </c>
      <c r="N163" s="10" t="s">
        <v>1970</v>
      </c>
      <c r="O163" s="10" t="s">
        <v>1971</v>
      </c>
      <c r="P163" s="10" t="s">
        <v>1972</v>
      </c>
      <c r="Q163" s="10" t="s">
        <v>1973</v>
      </c>
      <c r="R163" s="10" t="s">
        <v>1974</v>
      </c>
      <c r="S163" s="10" t="s">
        <v>1975</v>
      </c>
    </row>
    <row r="164" spans="10:19" x14ac:dyDescent="0.35">
      <c r="J164" s="10" t="s">
        <v>1976</v>
      </c>
      <c r="K164" s="10" t="s">
        <v>1977</v>
      </c>
      <c r="L164" s="10" t="s">
        <v>1978</v>
      </c>
      <c r="M164" s="10" t="s">
        <v>1979</v>
      </c>
      <c r="N164" s="10" t="s">
        <v>1980</v>
      </c>
      <c r="O164" s="10" t="s">
        <v>1981</v>
      </c>
      <c r="P164" s="10" t="s">
        <v>1982</v>
      </c>
      <c r="Q164" s="10" t="s">
        <v>1983</v>
      </c>
      <c r="R164" s="10" t="s">
        <v>1984</v>
      </c>
      <c r="S164" s="10" t="s">
        <v>1985</v>
      </c>
    </row>
    <row r="165" spans="10:19" x14ac:dyDescent="0.35">
      <c r="J165" s="10" t="s">
        <v>1986</v>
      </c>
      <c r="K165" s="10" t="s">
        <v>1987</v>
      </c>
      <c r="L165" s="10" t="s">
        <v>1988</v>
      </c>
      <c r="M165" s="10" t="s">
        <v>1989</v>
      </c>
      <c r="N165" s="10" t="s">
        <v>1990</v>
      </c>
      <c r="O165" s="10" t="s">
        <v>1991</v>
      </c>
      <c r="P165" s="10" t="s">
        <v>1992</v>
      </c>
      <c r="Q165" s="10" t="s">
        <v>1993</v>
      </c>
      <c r="R165" s="10" t="s">
        <v>1994</v>
      </c>
      <c r="S165" s="10" t="s">
        <v>1995</v>
      </c>
    </row>
    <row r="166" spans="10:19" x14ac:dyDescent="0.35">
      <c r="J166" s="10" t="s">
        <v>1996</v>
      </c>
      <c r="K166" s="10" t="s">
        <v>1997</v>
      </c>
      <c r="L166" s="10" t="s">
        <v>1998</v>
      </c>
      <c r="M166" s="10" t="s">
        <v>1999</v>
      </c>
      <c r="N166" s="10" t="s">
        <v>2000</v>
      </c>
      <c r="O166" s="10" t="s">
        <v>2001</v>
      </c>
      <c r="P166" s="10" t="s">
        <v>2002</v>
      </c>
      <c r="Q166" s="10" t="s">
        <v>2003</v>
      </c>
      <c r="R166" s="10" t="s">
        <v>2004</v>
      </c>
      <c r="S166" s="10" t="s">
        <v>2005</v>
      </c>
    </row>
    <row r="167" spans="10:19" x14ac:dyDescent="0.35">
      <c r="J167" s="10" t="s">
        <v>2006</v>
      </c>
      <c r="K167" s="10" t="s">
        <v>2007</v>
      </c>
      <c r="L167" s="10" t="s">
        <v>2008</v>
      </c>
      <c r="M167" s="10" t="s">
        <v>2009</v>
      </c>
      <c r="N167" s="10" t="s">
        <v>2010</v>
      </c>
      <c r="O167" s="10" t="s">
        <v>2011</v>
      </c>
      <c r="P167" s="10" t="s">
        <v>2012</v>
      </c>
      <c r="Q167" s="10" t="s">
        <v>2013</v>
      </c>
      <c r="R167" s="10" t="s">
        <v>2014</v>
      </c>
      <c r="S167" s="10" t="s">
        <v>2015</v>
      </c>
    </row>
    <row r="168" spans="10:19" x14ac:dyDescent="0.35">
      <c r="J168" s="10" t="s">
        <v>2016</v>
      </c>
      <c r="K168" s="10" t="s">
        <v>2017</v>
      </c>
      <c r="L168" s="10" t="s">
        <v>2018</v>
      </c>
      <c r="M168" s="10" t="s">
        <v>2019</v>
      </c>
      <c r="N168" s="10" t="s">
        <v>2020</v>
      </c>
      <c r="O168" s="10" t="s">
        <v>2021</v>
      </c>
      <c r="P168" s="10" t="s">
        <v>2022</v>
      </c>
      <c r="Q168" s="10" t="s">
        <v>2023</v>
      </c>
      <c r="R168" s="10" t="s">
        <v>2024</v>
      </c>
      <c r="S168" s="10" t="s">
        <v>2025</v>
      </c>
    </row>
    <row r="169" spans="10:19" x14ac:dyDescent="0.35">
      <c r="J169" s="10" t="s">
        <v>2026</v>
      </c>
      <c r="K169" s="10" t="s">
        <v>2027</v>
      </c>
      <c r="L169" s="10" t="s">
        <v>2028</v>
      </c>
      <c r="M169" s="10" t="s">
        <v>2029</v>
      </c>
      <c r="N169" s="10" t="s">
        <v>2030</v>
      </c>
      <c r="O169" s="10" t="s">
        <v>2031</v>
      </c>
      <c r="P169" s="10" t="s">
        <v>2032</v>
      </c>
      <c r="Q169" s="10" t="s">
        <v>2033</v>
      </c>
      <c r="R169" s="10" t="s">
        <v>2034</v>
      </c>
      <c r="S169" s="10" t="s">
        <v>2035</v>
      </c>
    </row>
    <row r="170" spans="10:19" x14ac:dyDescent="0.35">
      <c r="J170" s="10" t="s">
        <v>2036</v>
      </c>
      <c r="K170" s="10" t="s">
        <v>2037</v>
      </c>
      <c r="L170" s="10" t="s">
        <v>2038</v>
      </c>
      <c r="M170" s="10" t="s">
        <v>2039</v>
      </c>
      <c r="N170" s="10" t="s">
        <v>2040</v>
      </c>
      <c r="O170" s="10" t="s">
        <v>2041</v>
      </c>
      <c r="P170" s="10" t="s">
        <v>2042</v>
      </c>
      <c r="Q170" s="10" t="s">
        <v>2043</v>
      </c>
      <c r="R170" s="10" t="s">
        <v>2044</v>
      </c>
      <c r="S170" s="10" t="s">
        <v>2045</v>
      </c>
    </row>
    <row r="171" spans="10:19" x14ac:dyDescent="0.35">
      <c r="J171" s="10" t="s">
        <v>2046</v>
      </c>
      <c r="K171" s="10" t="s">
        <v>2047</v>
      </c>
      <c r="L171" s="10" t="s">
        <v>2048</v>
      </c>
      <c r="M171" s="10" t="s">
        <v>2049</v>
      </c>
      <c r="N171" s="10" t="s">
        <v>2050</v>
      </c>
      <c r="O171" s="10" t="s">
        <v>2051</v>
      </c>
      <c r="P171" s="10" t="s">
        <v>2052</v>
      </c>
      <c r="Q171" s="10" t="s">
        <v>2053</v>
      </c>
      <c r="R171" s="10" t="s">
        <v>2054</v>
      </c>
      <c r="S171" s="10" t="s">
        <v>2055</v>
      </c>
    </row>
    <row r="172" spans="10:19" x14ac:dyDescent="0.35">
      <c r="J172" s="10" t="s">
        <v>2056</v>
      </c>
      <c r="K172" s="10" t="s">
        <v>2057</v>
      </c>
      <c r="L172" s="10" t="s">
        <v>2058</v>
      </c>
      <c r="M172" s="10" t="s">
        <v>2059</v>
      </c>
      <c r="N172" s="10" t="s">
        <v>2060</v>
      </c>
      <c r="O172" s="10" t="s">
        <v>2061</v>
      </c>
      <c r="P172" s="10" t="s">
        <v>2062</v>
      </c>
      <c r="Q172" s="10" t="s">
        <v>115</v>
      </c>
      <c r="R172" s="10" t="s">
        <v>2063</v>
      </c>
      <c r="S172" s="10" t="s">
        <v>2064</v>
      </c>
    </row>
    <row r="173" spans="10:19" x14ac:dyDescent="0.35">
      <c r="J173" s="10" t="s">
        <v>2065</v>
      </c>
      <c r="K173" s="10" t="s">
        <v>2066</v>
      </c>
      <c r="L173" s="10" t="s">
        <v>2067</v>
      </c>
      <c r="M173" s="10" t="s">
        <v>2068</v>
      </c>
      <c r="N173" s="10" t="s">
        <v>2069</v>
      </c>
      <c r="O173" s="10" t="s">
        <v>2070</v>
      </c>
      <c r="P173" s="10" t="s">
        <v>2071</v>
      </c>
      <c r="Q173" s="10" t="s">
        <v>2072</v>
      </c>
      <c r="R173" s="10" t="s">
        <v>2073</v>
      </c>
      <c r="S173" s="10" t="s">
        <v>2074</v>
      </c>
    </row>
    <row r="174" spans="10:19" x14ac:dyDescent="0.35">
      <c r="J174" s="10" t="s">
        <v>2075</v>
      </c>
      <c r="K174" s="10" t="s">
        <v>2076</v>
      </c>
      <c r="L174" s="10" t="s">
        <v>2077</v>
      </c>
      <c r="M174" s="10" t="s">
        <v>2078</v>
      </c>
      <c r="N174" s="10" t="s">
        <v>2079</v>
      </c>
      <c r="O174" s="10" t="s">
        <v>2080</v>
      </c>
      <c r="P174" s="10" t="s">
        <v>2081</v>
      </c>
      <c r="Q174" s="10" t="s">
        <v>2082</v>
      </c>
      <c r="R174" s="10" t="s">
        <v>2083</v>
      </c>
      <c r="S174" s="10" t="s">
        <v>2084</v>
      </c>
    </row>
    <row r="175" spans="10:19" x14ac:dyDescent="0.35">
      <c r="J175" s="10" t="s">
        <v>2085</v>
      </c>
      <c r="K175" s="10" t="s">
        <v>2086</v>
      </c>
      <c r="L175" s="10" t="s">
        <v>2087</v>
      </c>
      <c r="M175" s="10" t="s">
        <v>2088</v>
      </c>
      <c r="N175" s="10" t="s">
        <v>2089</v>
      </c>
      <c r="O175" s="10" t="s">
        <v>2090</v>
      </c>
      <c r="P175" s="10" t="s">
        <v>2091</v>
      </c>
      <c r="Q175" s="10" t="s">
        <v>2092</v>
      </c>
      <c r="R175" s="10" t="s">
        <v>112</v>
      </c>
      <c r="S175" s="10" t="s">
        <v>2093</v>
      </c>
    </row>
    <row r="176" spans="10:19" x14ac:dyDescent="0.35">
      <c r="J176" s="10" t="s">
        <v>2094</v>
      </c>
      <c r="K176" s="10" t="s">
        <v>2095</v>
      </c>
      <c r="L176" s="10" t="s">
        <v>2096</v>
      </c>
      <c r="M176" s="10" t="s">
        <v>2097</v>
      </c>
      <c r="N176" s="10" t="s">
        <v>2098</v>
      </c>
      <c r="O176" s="10" t="s">
        <v>2099</v>
      </c>
      <c r="P176" s="10" t="s">
        <v>2100</v>
      </c>
      <c r="Q176" s="10" t="s">
        <v>2101</v>
      </c>
      <c r="R176" s="10" t="s">
        <v>2102</v>
      </c>
      <c r="S176" s="10" t="s">
        <v>2103</v>
      </c>
    </row>
    <row r="177" spans="10:19" x14ac:dyDescent="0.35">
      <c r="J177" s="10" t="s">
        <v>2104</v>
      </c>
      <c r="K177" s="10" t="s">
        <v>2105</v>
      </c>
      <c r="L177" s="10" t="s">
        <v>2106</v>
      </c>
      <c r="M177" s="10" t="s">
        <v>2107</v>
      </c>
      <c r="N177" s="10" t="s">
        <v>2108</v>
      </c>
      <c r="O177" s="10" t="s">
        <v>2109</v>
      </c>
      <c r="P177" s="10" t="s">
        <v>2110</v>
      </c>
      <c r="Q177" s="10" t="s">
        <v>2111</v>
      </c>
      <c r="R177" s="10" t="s">
        <v>2112</v>
      </c>
      <c r="S177" s="10" t="s">
        <v>2113</v>
      </c>
    </row>
    <row r="178" spans="10:19" x14ac:dyDescent="0.35">
      <c r="J178" s="10" t="s">
        <v>2114</v>
      </c>
      <c r="K178" s="10" t="s">
        <v>2115</v>
      </c>
      <c r="L178" s="10" t="s">
        <v>2116</v>
      </c>
      <c r="M178" s="10" t="s">
        <v>2117</v>
      </c>
      <c r="N178" s="10" t="s">
        <v>2118</v>
      </c>
      <c r="O178" s="10" t="s">
        <v>2119</v>
      </c>
      <c r="P178" s="10" t="s">
        <v>2120</v>
      </c>
      <c r="Q178" s="10" t="s">
        <v>2121</v>
      </c>
      <c r="R178" s="10" t="s">
        <v>2122</v>
      </c>
      <c r="S178" s="10" t="s">
        <v>2123</v>
      </c>
    </row>
    <row r="179" spans="10:19" x14ac:dyDescent="0.35">
      <c r="J179" s="10" t="s">
        <v>2124</v>
      </c>
      <c r="K179" s="10" t="s">
        <v>2125</v>
      </c>
      <c r="L179" s="10" t="s">
        <v>2126</v>
      </c>
      <c r="M179" s="10" t="s">
        <v>2127</v>
      </c>
      <c r="N179" s="10" t="s">
        <v>2128</v>
      </c>
      <c r="O179" s="10" t="s">
        <v>2129</v>
      </c>
      <c r="P179" s="10" t="s">
        <v>2130</v>
      </c>
      <c r="Q179" s="10" t="s">
        <v>2131</v>
      </c>
      <c r="R179" s="10" t="s">
        <v>2132</v>
      </c>
      <c r="S179" s="10" t="s">
        <v>2133</v>
      </c>
    </row>
    <row r="180" spans="10:19" x14ac:dyDescent="0.35">
      <c r="J180" s="10" t="s">
        <v>2134</v>
      </c>
      <c r="K180" s="10" t="s">
        <v>2135</v>
      </c>
      <c r="L180" s="10" t="s">
        <v>2136</v>
      </c>
      <c r="M180" s="10" t="s">
        <v>2137</v>
      </c>
      <c r="N180" s="10" t="s">
        <v>2138</v>
      </c>
      <c r="O180" s="10" t="s">
        <v>2139</v>
      </c>
      <c r="P180" s="10" t="s">
        <v>2140</v>
      </c>
      <c r="Q180" s="10" t="s">
        <v>2141</v>
      </c>
      <c r="R180" s="10" t="s">
        <v>2142</v>
      </c>
      <c r="S180" s="10" t="s">
        <v>2143</v>
      </c>
    </row>
    <row r="181" spans="10:19" x14ac:dyDescent="0.35">
      <c r="J181" s="10" t="s">
        <v>2144</v>
      </c>
      <c r="K181" s="10" t="s">
        <v>2145</v>
      </c>
      <c r="L181" s="10" t="s">
        <v>2146</v>
      </c>
      <c r="M181" s="10" t="s">
        <v>2147</v>
      </c>
      <c r="N181" s="10" t="s">
        <v>2148</v>
      </c>
      <c r="O181" s="10" t="s">
        <v>2149</v>
      </c>
      <c r="P181" s="10" t="s">
        <v>2150</v>
      </c>
      <c r="Q181" s="10" t="s">
        <v>2151</v>
      </c>
      <c r="R181" s="10" t="s">
        <v>2152</v>
      </c>
      <c r="S181" s="10" t="s">
        <v>2153</v>
      </c>
    </row>
    <row r="182" spans="10:19" x14ac:dyDescent="0.35">
      <c r="J182" s="10" t="s">
        <v>2154</v>
      </c>
      <c r="K182" s="10" t="s">
        <v>2155</v>
      </c>
      <c r="L182" s="10" t="s">
        <v>2156</v>
      </c>
      <c r="M182" s="10" t="s">
        <v>2157</v>
      </c>
      <c r="N182" s="10" t="s">
        <v>2158</v>
      </c>
      <c r="O182" s="10" t="s">
        <v>2159</v>
      </c>
      <c r="P182" s="10" t="s">
        <v>2160</v>
      </c>
      <c r="Q182" s="10" t="s">
        <v>2161</v>
      </c>
      <c r="R182" s="10" t="s">
        <v>2162</v>
      </c>
      <c r="S182" s="10" t="s">
        <v>2163</v>
      </c>
    </row>
    <row r="183" spans="10:19" x14ac:dyDescent="0.35">
      <c r="J183" s="10" t="s">
        <v>2164</v>
      </c>
      <c r="K183" s="10" t="s">
        <v>2165</v>
      </c>
      <c r="L183" s="10" t="s">
        <v>2166</v>
      </c>
      <c r="M183" s="10" t="s">
        <v>2167</v>
      </c>
      <c r="N183" s="10" t="s">
        <v>2168</v>
      </c>
      <c r="O183" s="10" t="s">
        <v>2169</v>
      </c>
      <c r="P183" s="10" t="s">
        <v>2170</v>
      </c>
      <c r="Q183" s="10" t="s">
        <v>2171</v>
      </c>
      <c r="R183" s="10" t="s">
        <v>2172</v>
      </c>
      <c r="S183" s="10" t="s">
        <v>2173</v>
      </c>
    </row>
    <row r="184" spans="10:19" x14ac:dyDescent="0.35">
      <c r="J184" s="10" t="s">
        <v>2174</v>
      </c>
      <c r="K184" s="10" t="s">
        <v>2175</v>
      </c>
      <c r="L184" s="10" t="s">
        <v>2176</v>
      </c>
      <c r="M184" s="10" t="s">
        <v>2177</v>
      </c>
      <c r="N184" s="10" t="s">
        <v>2178</v>
      </c>
      <c r="O184" s="10" t="s">
        <v>2179</v>
      </c>
      <c r="P184" s="10" t="s">
        <v>2180</v>
      </c>
      <c r="Q184" s="10" t="s">
        <v>30</v>
      </c>
      <c r="R184" s="10" t="s">
        <v>2181</v>
      </c>
      <c r="S184" s="10" t="s">
        <v>2182</v>
      </c>
    </row>
    <row r="185" spans="10:19" x14ac:dyDescent="0.35">
      <c r="J185" s="10" t="s">
        <v>2183</v>
      </c>
      <c r="K185" s="10" t="s">
        <v>2184</v>
      </c>
      <c r="L185" s="10" t="s">
        <v>2185</v>
      </c>
      <c r="M185" s="10" t="s">
        <v>2186</v>
      </c>
      <c r="N185" s="10" t="s">
        <v>2187</v>
      </c>
      <c r="O185" s="10" t="s">
        <v>2188</v>
      </c>
      <c r="P185" s="10" t="s">
        <v>2189</v>
      </c>
      <c r="Q185" s="10" t="s">
        <v>2190</v>
      </c>
      <c r="R185" s="10" t="s">
        <v>2191</v>
      </c>
      <c r="S185" s="10" t="s">
        <v>2192</v>
      </c>
    </row>
    <row r="186" spans="10:19" x14ac:dyDescent="0.35">
      <c r="J186" s="10" t="s">
        <v>2193</v>
      </c>
      <c r="K186" s="10" t="s">
        <v>2194</v>
      </c>
      <c r="L186" s="10" t="s">
        <v>2195</v>
      </c>
      <c r="M186" s="10" t="s">
        <v>2196</v>
      </c>
      <c r="N186" s="10" t="s">
        <v>2197</v>
      </c>
      <c r="O186" s="10" t="s">
        <v>2198</v>
      </c>
      <c r="P186" s="10" t="s">
        <v>2199</v>
      </c>
      <c r="Q186" s="10" t="s">
        <v>2200</v>
      </c>
      <c r="R186" s="10" t="s">
        <v>2201</v>
      </c>
      <c r="S186" s="10" t="s">
        <v>2202</v>
      </c>
    </row>
    <row r="187" spans="10:19" x14ac:dyDescent="0.35">
      <c r="J187" s="10" t="s">
        <v>2203</v>
      </c>
      <c r="K187" s="10" t="s">
        <v>2204</v>
      </c>
      <c r="L187" s="10" t="s">
        <v>2205</v>
      </c>
      <c r="M187" s="10" t="s">
        <v>2206</v>
      </c>
      <c r="N187" s="10" t="s">
        <v>2207</v>
      </c>
      <c r="O187" s="10" t="s">
        <v>2208</v>
      </c>
      <c r="P187" s="10" t="s">
        <v>2209</v>
      </c>
      <c r="Q187" s="10" t="s">
        <v>2210</v>
      </c>
      <c r="R187" s="10" t="s">
        <v>2211</v>
      </c>
      <c r="S187" s="10" t="s">
        <v>2212</v>
      </c>
    </row>
    <row r="188" spans="10:19" x14ac:dyDescent="0.35">
      <c r="J188" s="10" t="s">
        <v>2213</v>
      </c>
      <c r="K188" s="10" t="s">
        <v>2214</v>
      </c>
      <c r="L188" s="10" t="s">
        <v>2215</v>
      </c>
      <c r="M188" s="10" t="s">
        <v>2216</v>
      </c>
      <c r="N188" s="10" t="s">
        <v>2217</v>
      </c>
      <c r="O188" s="10" t="s">
        <v>2218</v>
      </c>
      <c r="P188" s="10" t="s">
        <v>2219</v>
      </c>
      <c r="Q188" s="10" t="s">
        <v>2220</v>
      </c>
      <c r="R188" s="10" t="s">
        <v>2221</v>
      </c>
      <c r="S188" s="10" t="s">
        <v>2222</v>
      </c>
    </row>
    <row r="189" spans="10:19" x14ac:dyDescent="0.35">
      <c r="J189" s="10" t="s">
        <v>2223</v>
      </c>
      <c r="K189" s="10" t="s">
        <v>2224</v>
      </c>
      <c r="L189" s="10" t="s">
        <v>2225</v>
      </c>
      <c r="M189" s="10" t="s">
        <v>2226</v>
      </c>
      <c r="N189" s="10" t="s">
        <v>2227</v>
      </c>
      <c r="O189" s="10" t="s">
        <v>2228</v>
      </c>
      <c r="P189" s="10" t="s">
        <v>2229</v>
      </c>
      <c r="Q189" s="10" t="s">
        <v>2230</v>
      </c>
      <c r="R189" s="10" t="s">
        <v>2231</v>
      </c>
      <c r="S189" s="10" t="s">
        <v>2232</v>
      </c>
    </row>
    <row r="190" spans="10:19" x14ac:dyDescent="0.35">
      <c r="J190" s="10" t="s">
        <v>2233</v>
      </c>
      <c r="K190" s="10" t="s">
        <v>2234</v>
      </c>
      <c r="L190" s="10" t="s">
        <v>2235</v>
      </c>
      <c r="M190" s="10" t="s">
        <v>2236</v>
      </c>
      <c r="N190" s="10" t="s">
        <v>2237</v>
      </c>
      <c r="O190" s="10" t="s">
        <v>2238</v>
      </c>
      <c r="P190" s="10" t="s">
        <v>2239</v>
      </c>
      <c r="Q190" s="10" t="s">
        <v>2240</v>
      </c>
      <c r="R190" s="10" t="s">
        <v>2241</v>
      </c>
      <c r="S190" s="10" t="s">
        <v>2242</v>
      </c>
    </row>
    <row r="191" spans="10:19" x14ac:dyDescent="0.35">
      <c r="J191" s="10" t="s">
        <v>2243</v>
      </c>
      <c r="K191" s="10" t="s">
        <v>2244</v>
      </c>
      <c r="L191" s="10" t="s">
        <v>2245</v>
      </c>
      <c r="M191" s="10" t="s">
        <v>2246</v>
      </c>
      <c r="N191" s="10" t="s">
        <v>2247</v>
      </c>
      <c r="O191" s="10" t="s">
        <v>2248</v>
      </c>
      <c r="P191" s="10" t="s">
        <v>2249</v>
      </c>
      <c r="Q191" s="10" t="s">
        <v>2250</v>
      </c>
      <c r="R191" s="10" t="s">
        <v>2251</v>
      </c>
      <c r="S191" s="10" t="s">
        <v>2252</v>
      </c>
    </row>
    <row r="192" spans="10:19" x14ac:dyDescent="0.35">
      <c r="J192" s="10" t="s">
        <v>2253</v>
      </c>
      <c r="K192" s="10" t="s">
        <v>2254</v>
      </c>
      <c r="L192" s="10" t="s">
        <v>2255</v>
      </c>
      <c r="M192" s="10" t="s">
        <v>2256</v>
      </c>
      <c r="N192" s="10" t="s">
        <v>2257</v>
      </c>
      <c r="O192" s="10" t="s">
        <v>2258</v>
      </c>
      <c r="P192" s="10" t="s">
        <v>2259</v>
      </c>
      <c r="Q192" s="10" t="s">
        <v>2260</v>
      </c>
      <c r="R192" s="10" t="s">
        <v>2261</v>
      </c>
      <c r="S192" s="10" t="s">
        <v>2262</v>
      </c>
    </row>
    <row r="193" spans="10:19" x14ac:dyDescent="0.35">
      <c r="J193" s="10" t="s">
        <v>2263</v>
      </c>
      <c r="K193" s="10" t="s">
        <v>2264</v>
      </c>
      <c r="L193" s="10" t="s">
        <v>2265</v>
      </c>
      <c r="M193" s="10" t="s">
        <v>2266</v>
      </c>
      <c r="N193" s="10" t="s">
        <v>2267</v>
      </c>
      <c r="O193" s="10" t="s">
        <v>2268</v>
      </c>
      <c r="P193" s="10" t="s">
        <v>2269</v>
      </c>
      <c r="Q193" s="10" t="s">
        <v>2270</v>
      </c>
      <c r="R193" s="10" t="s">
        <v>2271</v>
      </c>
      <c r="S193" s="10" t="s">
        <v>2272</v>
      </c>
    </row>
    <row r="194" spans="10:19" x14ac:dyDescent="0.35">
      <c r="J194" s="10" t="s">
        <v>2273</v>
      </c>
      <c r="K194" s="10" t="s">
        <v>2274</v>
      </c>
      <c r="L194" s="10" t="s">
        <v>2275</v>
      </c>
      <c r="M194" s="10" t="s">
        <v>2276</v>
      </c>
      <c r="N194" s="10" t="s">
        <v>2277</v>
      </c>
      <c r="O194" s="10" t="s">
        <v>2278</v>
      </c>
      <c r="P194" s="10" t="s">
        <v>2279</v>
      </c>
      <c r="Q194" s="10" t="s">
        <v>2280</v>
      </c>
      <c r="R194" s="10" t="s">
        <v>2281</v>
      </c>
      <c r="S194" s="10" t="s">
        <v>2282</v>
      </c>
    </row>
    <row r="195" spans="10:19" x14ac:dyDescent="0.35">
      <c r="J195" s="10" t="s">
        <v>2283</v>
      </c>
      <c r="K195" s="10" t="s">
        <v>2284</v>
      </c>
      <c r="L195" s="10" t="s">
        <v>2285</v>
      </c>
      <c r="M195" s="10" t="s">
        <v>2286</v>
      </c>
      <c r="N195" s="10" t="s">
        <v>2287</v>
      </c>
      <c r="O195" s="10" t="s">
        <v>2288</v>
      </c>
      <c r="P195" s="10" t="s">
        <v>2289</v>
      </c>
      <c r="Q195" s="10" t="s">
        <v>2290</v>
      </c>
      <c r="R195" s="10" t="s">
        <v>2291</v>
      </c>
      <c r="S195" s="10" t="s">
        <v>2292</v>
      </c>
    </row>
    <row r="196" spans="10:19" x14ac:dyDescent="0.35">
      <c r="J196" s="10" t="s">
        <v>2293</v>
      </c>
      <c r="K196" s="10" t="s">
        <v>2294</v>
      </c>
      <c r="L196" s="10" t="s">
        <v>2295</v>
      </c>
      <c r="M196" s="10" t="s">
        <v>2296</v>
      </c>
      <c r="N196" s="10" t="s">
        <v>2297</v>
      </c>
      <c r="O196" s="10" t="s">
        <v>2298</v>
      </c>
      <c r="P196" s="10" t="s">
        <v>2299</v>
      </c>
      <c r="Q196" s="10" t="s">
        <v>2300</v>
      </c>
      <c r="R196" s="10" t="s">
        <v>2301</v>
      </c>
      <c r="S196" s="10" t="s">
        <v>2302</v>
      </c>
    </row>
    <row r="197" spans="10:19" x14ac:dyDescent="0.35">
      <c r="J197" s="10" t="s">
        <v>2303</v>
      </c>
      <c r="K197" s="10" t="s">
        <v>2304</v>
      </c>
      <c r="L197" s="10" t="s">
        <v>2305</v>
      </c>
      <c r="M197" s="10" t="s">
        <v>2306</v>
      </c>
      <c r="N197" s="10" t="s">
        <v>2307</v>
      </c>
      <c r="O197" s="10" t="s">
        <v>2308</v>
      </c>
      <c r="P197" s="10" t="s">
        <v>2309</v>
      </c>
      <c r="Q197" s="10" t="s">
        <v>2310</v>
      </c>
      <c r="R197" s="10" t="s">
        <v>2311</v>
      </c>
      <c r="S197" s="10" t="s">
        <v>2312</v>
      </c>
    </row>
    <row r="198" spans="10:19" x14ac:dyDescent="0.35">
      <c r="J198" s="10" t="s">
        <v>2313</v>
      </c>
      <c r="K198" s="10" t="s">
        <v>2314</v>
      </c>
      <c r="L198" s="10" t="s">
        <v>2315</v>
      </c>
      <c r="M198" s="10" t="s">
        <v>2316</v>
      </c>
      <c r="N198" s="10" t="s">
        <v>2317</v>
      </c>
      <c r="O198" s="10" t="s">
        <v>2318</v>
      </c>
      <c r="P198" s="10" t="s">
        <v>2319</v>
      </c>
      <c r="Q198" s="10" t="s">
        <v>2320</v>
      </c>
      <c r="R198" s="10" t="s">
        <v>2321</v>
      </c>
      <c r="S198" s="10" t="s">
        <v>2322</v>
      </c>
    </row>
    <row r="199" spans="10:19" x14ac:dyDescent="0.35">
      <c r="J199" s="10" t="s">
        <v>2323</v>
      </c>
      <c r="K199" s="10" t="s">
        <v>2324</v>
      </c>
      <c r="L199" s="10" t="s">
        <v>2325</v>
      </c>
      <c r="M199" s="10" t="s">
        <v>2326</v>
      </c>
      <c r="N199" s="10" t="s">
        <v>2327</v>
      </c>
      <c r="O199" s="10" t="s">
        <v>2328</v>
      </c>
      <c r="P199" s="10" t="s">
        <v>2329</v>
      </c>
      <c r="Q199" s="10" t="s">
        <v>2330</v>
      </c>
      <c r="R199" s="10" t="s">
        <v>2331</v>
      </c>
      <c r="S199" s="10" t="s">
        <v>2332</v>
      </c>
    </row>
    <row r="200" spans="10:19" x14ac:dyDescent="0.35">
      <c r="J200" s="10" t="s">
        <v>2333</v>
      </c>
      <c r="K200" s="10" t="s">
        <v>2334</v>
      </c>
      <c r="L200" s="10" t="s">
        <v>2335</v>
      </c>
      <c r="M200" s="10" t="s">
        <v>2336</v>
      </c>
      <c r="N200" s="10" t="s">
        <v>2337</v>
      </c>
      <c r="O200" s="10" t="s">
        <v>2338</v>
      </c>
      <c r="P200" s="10" t="s">
        <v>2339</v>
      </c>
      <c r="Q200" s="10" t="s">
        <v>2340</v>
      </c>
      <c r="R200" s="10" t="s">
        <v>2341</v>
      </c>
      <c r="S200" s="10" t="s">
        <v>2342</v>
      </c>
    </row>
    <row r="201" spans="10:19" x14ac:dyDescent="0.35">
      <c r="J201" s="10" t="s">
        <v>2343</v>
      </c>
      <c r="K201" s="10" t="s">
        <v>2344</v>
      </c>
      <c r="L201" s="10" t="s">
        <v>2345</v>
      </c>
      <c r="M201" s="10" t="s">
        <v>2346</v>
      </c>
      <c r="N201" s="10" t="s">
        <v>2347</v>
      </c>
      <c r="O201" s="10" t="s">
        <v>2348</v>
      </c>
      <c r="P201" s="10" t="s">
        <v>2349</v>
      </c>
      <c r="Q201" s="10" t="s">
        <v>2350</v>
      </c>
      <c r="R201" s="10" t="s">
        <v>2351</v>
      </c>
      <c r="S201" s="10" t="s">
        <v>2352</v>
      </c>
    </row>
    <row r="202" spans="10:19" x14ac:dyDescent="0.35">
      <c r="J202" s="10" t="s">
        <v>2353</v>
      </c>
      <c r="K202" s="10" t="s">
        <v>2354</v>
      </c>
      <c r="L202" s="10" t="s">
        <v>2355</v>
      </c>
      <c r="M202" s="10" t="s">
        <v>2356</v>
      </c>
      <c r="N202" s="10" t="s">
        <v>2357</v>
      </c>
      <c r="O202" s="10" t="s">
        <v>2358</v>
      </c>
      <c r="P202" s="10" t="s">
        <v>2359</v>
      </c>
      <c r="Q202" s="10" t="s">
        <v>2360</v>
      </c>
      <c r="R202" s="10" t="s">
        <v>2361</v>
      </c>
      <c r="S202" s="10" t="s">
        <v>2362</v>
      </c>
    </row>
    <row r="203" spans="10:19" x14ac:dyDescent="0.35">
      <c r="J203" s="10" t="s">
        <v>2363</v>
      </c>
      <c r="K203" s="10" t="s">
        <v>2364</v>
      </c>
      <c r="L203" s="10" t="s">
        <v>2365</v>
      </c>
      <c r="M203" s="10" t="s">
        <v>2366</v>
      </c>
      <c r="N203" s="10" t="s">
        <v>2367</v>
      </c>
      <c r="O203" s="10" t="s">
        <v>2368</v>
      </c>
      <c r="P203" s="10" t="s">
        <v>2369</v>
      </c>
      <c r="Q203" s="10" t="s">
        <v>2370</v>
      </c>
      <c r="R203" s="10" t="s">
        <v>2371</v>
      </c>
      <c r="S203" s="10" t="s">
        <v>2372</v>
      </c>
    </row>
    <row r="204" spans="10:19" x14ac:dyDescent="0.35">
      <c r="J204" s="10" t="s">
        <v>2373</v>
      </c>
      <c r="K204" s="10" t="s">
        <v>2374</v>
      </c>
      <c r="L204" s="10" t="s">
        <v>2375</v>
      </c>
      <c r="M204" s="10" t="s">
        <v>2376</v>
      </c>
      <c r="N204" s="10" t="s">
        <v>2377</v>
      </c>
      <c r="O204" s="10" t="s">
        <v>2378</v>
      </c>
      <c r="P204" s="10" t="s">
        <v>2379</v>
      </c>
      <c r="Q204" s="10" t="s">
        <v>2380</v>
      </c>
      <c r="R204" s="10" t="s">
        <v>2381</v>
      </c>
      <c r="S204" s="10" t="s">
        <v>2382</v>
      </c>
    </row>
    <row r="205" spans="10:19" x14ac:dyDescent="0.35">
      <c r="J205" s="10" t="s">
        <v>2383</v>
      </c>
      <c r="K205" s="10" t="s">
        <v>2384</v>
      </c>
      <c r="L205" s="10" t="s">
        <v>2385</v>
      </c>
      <c r="M205" s="10" t="s">
        <v>2386</v>
      </c>
      <c r="N205" s="10" t="s">
        <v>2387</v>
      </c>
      <c r="O205" s="10" t="s">
        <v>2388</v>
      </c>
      <c r="P205" s="10" t="s">
        <v>2389</v>
      </c>
      <c r="Q205" s="10" t="s">
        <v>2390</v>
      </c>
      <c r="R205" s="10" t="s">
        <v>2391</v>
      </c>
      <c r="S205" s="10" t="s">
        <v>2392</v>
      </c>
    </row>
    <row r="206" spans="10:19" x14ac:dyDescent="0.35">
      <c r="J206" s="10" t="s">
        <v>2393</v>
      </c>
      <c r="K206" s="10" t="s">
        <v>2394</v>
      </c>
      <c r="L206" s="10" t="s">
        <v>2395</v>
      </c>
      <c r="M206" s="10" t="s">
        <v>2396</v>
      </c>
      <c r="N206" s="10" t="s">
        <v>2397</v>
      </c>
      <c r="O206" s="10" t="s">
        <v>2398</v>
      </c>
      <c r="P206" s="10" t="s">
        <v>2399</v>
      </c>
      <c r="Q206" s="10" t="s">
        <v>2400</v>
      </c>
      <c r="R206" s="10" t="s">
        <v>2401</v>
      </c>
      <c r="S206" s="10" t="s">
        <v>2402</v>
      </c>
    </row>
    <row r="207" spans="10:19" x14ac:dyDescent="0.35">
      <c r="J207" s="10" t="s">
        <v>2403</v>
      </c>
      <c r="K207" s="10" t="s">
        <v>2404</v>
      </c>
      <c r="L207" s="10" t="s">
        <v>2405</v>
      </c>
      <c r="M207" s="10" t="s">
        <v>2406</v>
      </c>
      <c r="N207" s="10" t="s">
        <v>2407</v>
      </c>
      <c r="O207" s="10" t="s">
        <v>2408</v>
      </c>
      <c r="P207" s="10" t="s">
        <v>2409</v>
      </c>
      <c r="Q207" s="10" t="s">
        <v>2410</v>
      </c>
      <c r="R207" s="10" t="s">
        <v>2411</v>
      </c>
      <c r="S207" s="10" t="s">
        <v>2412</v>
      </c>
    </row>
    <row r="208" spans="10:19" x14ac:dyDescent="0.35">
      <c r="J208" s="10" t="s">
        <v>2413</v>
      </c>
      <c r="K208" s="10" t="s">
        <v>2414</v>
      </c>
      <c r="L208" s="10" t="s">
        <v>2415</v>
      </c>
      <c r="M208" s="10" t="s">
        <v>2416</v>
      </c>
      <c r="N208" s="10" t="s">
        <v>2417</v>
      </c>
      <c r="O208" s="10" t="s">
        <v>2418</v>
      </c>
      <c r="P208" s="10" t="s">
        <v>2419</v>
      </c>
      <c r="Q208" s="10" t="s">
        <v>2420</v>
      </c>
      <c r="R208" s="10" t="s">
        <v>2421</v>
      </c>
      <c r="S208" s="10" t="s">
        <v>2422</v>
      </c>
    </row>
    <row r="209" spans="10:19" x14ac:dyDescent="0.35">
      <c r="J209" s="10" t="s">
        <v>2423</v>
      </c>
      <c r="K209" s="10" t="s">
        <v>2424</v>
      </c>
      <c r="L209" s="10" t="s">
        <v>2425</v>
      </c>
      <c r="M209" s="10" t="s">
        <v>2426</v>
      </c>
      <c r="N209" s="10" t="s">
        <v>2427</v>
      </c>
      <c r="O209" s="10" t="s">
        <v>2428</v>
      </c>
      <c r="P209" s="10" t="s">
        <v>2429</v>
      </c>
      <c r="Q209" s="10" t="s">
        <v>2430</v>
      </c>
      <c r="R209" s="10" t="s">
        <v>2431</v>
      </c>
      <c r="S209" s="10" t="s">
        <v>2432</v>
      </c>
    </row>
    <row r="210" spans="10:19" x14ac:dyDescent="0.35">
      <c r="J210" s="10" t="s">
        <v>2433</v>
      </c>
      <c r="K210" s="10" t="s">
        <v>2434</v>
      </c>
      <c r="L210" s="10" t="s">
        <v>2435</v>
      </c>
      <c r="M210" s="10" t="s">
        <v>2436</v>
      </c>
      <c r="N210" s="10" t="s">
        <v>2437</v>
      </c>
      <c r="O210" s="10" t="s">
        <v>2438</v>
      </c>
      <c r="P210" s="10" t="s">
        <v>2439</v>
      </c>
      <c r="Q210" s="10" t="s">
        <v>2440</v>
      </c>
      <c r="R210" s="10" t="s">
        <v>2441</v>
      </c>
      <c r="S210" s="10" t="s">
        <v>2442</v>
      </c>
    </row>
    <row r="211" spans="10:19" x14ac:dyDescent="0.35">
      <c r="J211" s="10" t="s">
        <v>2443</v>
      </c>
      <c r="K211" s="10" t="s">
        <v>2444</v>
      </c>
      <c r="L211" s="10" t="s">
        <v>2445</v>
      </c>
      <c r="M211" s="10" t="s">
        <v>2446</v>
      </c>
      <c r="N211" s="10" t="s">
        <v>2447</v>
      </c>
      <c r="O211" s="10" t="s">
        <v>2448</v>
      </c>
      <c r="P211" s="10" t="s">
        <v>2449</v>
      </c>
      <c r="Q211" s="10" t="s">
        <v>2450</v>
      </c>
      <c r="R211" s="10" t="s">
        <v>2451</v>
      </c>
      <c r="S211" s="10" t="s">
        <v>2452</v>
      </c>
    </row>
    <row r="212" spans="10:19" x14ac:dyDescent="0.35">
      <c r="J212" s="10" t="s">
        <v>2453</v>
      </c>
      <c r="K212" s="10" t="s">
        <v>2454</v>
      </c>
      <c r="L212" s="10" t="s">
        <v>2455</v>
      </c>
      <c r="M212" s="10" t="s">
        <v>2456</v>
      </c>
      <c r="N212" s="10" t="s">
        <v>2457</v>
      </c>
      <c r="O212" s="10" t="s">
        <v>2458</v>
      </c>
      <c r="P212" s="10" t="s">
        <v>2459</v>
      </c>
      <c r="Q212" s="10" t="s">
        <v>2460</v>
      </c>
      <c r="R212" s="10" t="s">
        <v>2461</v>
      </c>
      <c r="S212" s="10" t="s">
        <v>2462</v>
      </c>
    </row>
    <row r="213" spans="10:19" x14ac:dyDescent="0.35">
      <c r="J213" s="10" t="s">
        <v>2463</v>
      </c>
      <c r="K213" s="10" t="s">
        <v>2464</v>
      </c>
      <c r="L213" s="10" t="s">
        <v>2465</v>
      </c>
      <c r="M213" s="10" t="s">
        <v>2466</v>
      </c>
      <c r="N213" s="10" t="s">
        <v>2467</v>
      </c>
      <c r="O213" s="10" t="s">
        <v>2468</v>
      </c>
      <c r="P213" s="10" t="s">
        <v>2469</v>
      </c>
      <c r="Q213" s="10" t="s">
        <v>2470</v>
      </c>
      <c r="R213" s="10" t="s">
        <v>2471</v>
      </c>
      <c r="S213" s="10" t="s">
        <v>2472</v>
      </c>
    </row>
    <row r="214" spans="10:19" x14ac:dyDescent="0.35">
      <c r="J214" s="10" t="s">
        <v>2473</v>
      </c>
      <c r="K214" s="10" t="s">
        <v>2474</v>
      </c>
      <c r="L214" s="10" t="s">
        <v>2475</v>
      </c>
      <c r="M214" s="10" t="s">
        <v>2476</v>
      </c>
      <c r="N214" s="10" t="s">
        <v>2477</v>
      </c>
      <c r="O214" s="10" t="s">
        <v>2478</v>
      </c>
      <c r="P214" s="10" t="s">
        <v>2479</v>
      </c>
      <c r="Q214" s="10" t="s">
        <v>2480</v>
      </c>
      <c r="R214" s="10" t="s">
        <v>2481</v>
      </c>
      <c r="S214" s="10" t="s">
        <v>2482</v>
      </c>
    </row>
    <row r="215" spans="10:19" x14ac:dyDescent="0.35">
      <c r="J215" s="10" t="s">
        <v>2483</v>
      </c>
      <c r="K215" s="10" t="s">
        <v>2484</v>
      </c>
      <c r="L215" s="10" t="s">
        <v>2485</v>
      </c>
      <c r="M215" s="10" t="s">
        <v>2486</v>
      </c>
      <c r="N215" s="10" t="s">
        <v>2487</v>
      </c>
      <c r="O215" s="10" t="s">
        <v>2488</v>
      </c>
      <c r="P215" s="10" t="s">
        <v>2489</v>
      </c>
      <c r="Q215" s="10" t="s">
        <v>2490</v>
      </c>
      <c r="R215" s="10" t="s">
        <v>2491</v>
      </c>
      <c r="S215" s="10" t="s">
        <v>2492</v>
      </c>
    </row>
    <row r="216" spans="10:19" x14ac:dyDescent="0.35">
      <c r="J216" s="10" t="s">
        <v>2493</v>
      </c>
      <c r="K216" s="10" t="s">
        <v>2494</v>
      </c>
      <c r="L216" s="10" t="s">
        <v>2495</v>
      </c>
      <c r="M216" s="10" t="s">
        <v>2496</v>
      </c>
      <c r="N216" s="10" t="s">
        <v>2497</v>
      </c>
      <c r="O216" s="10" t="s">
        <v>2498</v>
      </c>
      <c r="P216" s="10" t="s">
        <v>2499</v>
      </c>
      <c r="Q216" s="10" t="s">
        <v>2500</v>
      </c>
      <c r="R216" s="10" t="s">
        <v>2501</v>
      </c>
      <c r="S216" s="10" t="s">
        <v>2502</v>
      </c>
    </row>
    <row r="217" spans="10:19" x14ac:dyDescent="0.35">
      <c r="J217" s="10" t="s">
        <v>2503</v>
      </c>
      <c r="K217" s="10" t="s">
        <v>2504</v>
      </c>
      <c r="L217" s="10" t="s">
        <v>2505</v>
      </c>
      <c r="M217" s="10" t="s">
        <v>2506</v>
      </c>
      <c r="N217" s="10" t="s">
        <v>2507</v>
      </c>
      <c r="O217" s="10" t="s">
        <v>2508</v>
      </c>
      <c r="P217" s="10" t="s">
        <v>2509</v>
      </c>
      <c r="Q217" s="10" t="s">
        <v>2510</v>
      </c>
      <c r="R217" s="10" t="s">
        <v>2511</v>
      </c>
      <c r="S217" s="10" t="s">
        <v>2512</v>
      </c>
    </row>
    <row r="218" spans="10:19" x14ac:dyDescent="0.35">
      <c r="J218" s="10" t="s">
        <v>2513</v>
      </c>
      <c r="K218" s="10" t="s">
        <v>2514</v>
      </c>
      <c r="L218" s="10" t="s">
        <v>2515</v>
      </c>
      <c r="M218" s="10" t="s">
        <v>2516</v>
      </c>
      <c r="N218" s="10" t="s">
        <v>2517</v>
      </c>
      <c r="O218" s="10" t="s">
        <v>2518</v>
      </c>
      <c r="P218" s="10" t="s">
        <v>2519</v>
      </c>
      <c r="Q218" s="10" t="s">
        <v>2520</v>
      </c>
      <c r="R218" s="10" t="s">
        <v>2521</v>
      </c>
      <c r="S218" s="10" t="s">
        <v>2522</v>
      </c>
    </row>
    <row r="219" spans="10:19" x14ac:dyDescent="0.35">
      <c r="J219" s="10" t="s">
        <v>2523</v>
      </c>
      <c r="K219" s="10" t="s">
        <v>2524</v>
      </c>
      <c r="L219" s="10" t="s">
        <v>2525</v>
      </c>
      <c r="M219" s="10" t="s">
        <v>2526</v>
      </c>
      <c r="N219" s="10" t="s">
        <v>2527</v>
      </c>
      <c r="O219" s="10" t="s">
        <v>2528</v>
      </c>
      <c r="P219" s="10" t="s">
        <v>2529</v>
      </c>
      <c r="Q219" s="10" t="s">
        <v>2530</v>
      </c>
      <c r="R219" s="10" t="s">
        <v>2531</v>
      </c>
      <c r="S219" s="10" t="s">
        <v>2532</v>
      </c>
    </row>
    <row r="220" spans="10:19" x14ac:dyDescent="0.35">
      <c r="J220" s="10" t="s">
        <v>2533</v>
      </c>
      <c r="K220" s="10" t="s">
        <v>2534</v>
      </c>
      <c r="L220" s="10" t="s">
        <v>2535</v>
      </c>
      <c r="M220" s="10" t="s">
        <v>2536</v>
      </c>
      <c r="N220" s="10" t="s">
        <v>2537</v>
      </c>
      <c r="O220" s="10" t="s">
        <v>2538</v>
      </c>
      <c r="P220" s="10" t="s">
        <v>2539</v>
      </c>
      <c r="Q220" s="10" t="s">
        <v>2540</v>
      </c>
      <c r="R220" s="10" t="s">
        <v>2541</v>
      </c>
      <c r="S220" s="10" t="s">
        <v>2542</v>
      </c>
    </row>
    <row r="221" spans="10:19" x14ac:dyDescent="0.35">
      <c r="J221" s="10" t="s">
        <v>2543</v>
      </c>
      <c r="K221" s="10" t="s">
        <v>2544</v>
      </c>
      <c r="L221" s="10" t="s">
        <v>2545</v>
      </c>
      <c r="M221" s="10" t="s">
        <v>2546</v>
      </c>
      <c r="N221" s="10" t="s">
        <v>2547</v>
      </c>
      <c r="O221" s="10" t="s">
        <v>2548</v>
      </c>
      <c r="P221" s="10" t="s">
        <v>2549</v>
      </c>
      <c r="Q221" s="10" t="s">
        <v>2550</v>
      </c>
      <c r="R221" s="10" t="s">
        <v>2551</v>
      </c>
      <c r="S221" s="10" t="s">
        <v>2552</v>
      </c>
    </row>
    <row r="222" spans="10:19" x14ac:dyDescent="0.35">
      <c r="J222" s="10" t="s">
        <v>2553</v>
      </c>
      <c r="K222" s="10" t="s">
        <v>2554</v>
      </c>
      <c r="L222" s="10" t="s">
        <v>2555</v>
      </c>
      <c r="M222" s="10" t="s">
        <v>2556</v>
      </c>
      <c r="N222" s="10" t="s">
        <v>2557</v>
      </c>
      <c r="O222" s="10" t="s">
        <v>2558</v>
      </c>
      <c r="P222" s="10" t="s">
        <v>2559</v>
      </c>
      <c r="Q222" s="10" t="s">
        <v>2560</v>
      </c>
      <c r="R222" s="10" t="s">
        <v>2561</v>
      </c>
      <c r="S222" s="10" t="s">
        <v>2562</v>
      </c>
    </row>
    <row r="223" spans="10:19" x14ac:dyDescent="0.35">
      <c r="J223" s="10" t="s">
        <v>2563</v>
      </c>
      <c r="K223" s="10" t="s">
        <v>2564</v>
      </c>
      <c r="L223" s="10" t="s">
        <v>2565</v>
      </c>
      <c r="M223" s="10" t="s">
        <v>2566</v>
      </c>
      <c r="N223" s="10" t="s">
        <v>2567</v>
      </c>
      <c r="O223" s="10" t="s">
        <v>2568</v>
      </c>
    </row>
    <row r="226" spans="2:2" x14ac:dyDescent="0.35">
      <c r="B226" t="s">
        <v>318</v>
      </c>
    </row>
    <row r="227" spans="2:2" x14ac:dyDescent="0.35">
      <c r="B227" t="str">
        <f>HYPERLINK("#Contents!A1", "Return to Contents")</f>
        <v>Return to Contents</v>
      </c>
    </row>
  </sheetData>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D85855-9228-42DE-894B-B7C756F294F8}">
  <ds:schemaRefs>
    <ds:schemaRef ds:uri="http://schemas.microsoft.com/sharepoint/v3/contenttype/forms"/>
  </ds:schemaRefs>
</ds:datastoreItem>
</file>

<file path=customXml/itemProps2.xml><?xml version="1.0" encoding="utf-8"?>
<ds:datastoreItem xmlns:ds="http://schemas.openxmlformats.org/officeDocument/2006/customXml" ds:itemID="{9173E65C-37AC-441B-840A-D8C7D2B3653A}">
  <ds:schemaRefs>
    <ds:schemaRef ds:uri="http://www.w3.org/XML/1998/namespace"/>
    <ds:schemaRef ds:uri="http://purl.org/dc/term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26e76d4e-c34b-4f3b-bdbf-c0061c658805"/>
    <ds:schemaRef ds:uri="d79df8b1-8cb9-449b-a79c-5693b23da43f"/>
  </ds:schemaRefs>
</ds:datastoreItem>
</file>

<file path=customXml/itemProps3.xml><?xml version="1.0" encoding="utf-8"?>
<ds:datastoreItem xmlns:ds="http://schemas.openxmlformats.org/officeDocument/2006/customXml" ds:itemID="{05C5EE86-EB95-439C-87B7-50301D9043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112</vt:i4>
      </vt:variant>
    </vt:vector>
  </HeadingPairs>
  <TitlesOfParts>
    <vt:vector size="112"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Robert Ward</cp:lastModifiedBy>
  <cp:revision/>
  <dcterms:created xsi:type="dcterms:W3CDTF">2026-08-14T09:08:46Z</dcterms:created>
  <dcterms:modified xsi:type="dcterms:W3CDTF">2026-10-12T09:59:47Z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MediaServiceImageTags">
    <vt:lpwstr/>
  </property>
</Properties>
</file>